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<sst xmlns="http://schemas.openxmlformats.org/spreadsheetml/2006/main" count="857" uniqueCount="303">
  <si>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Overstrand(WC032) - Table C1 Schedule Quarterly Budget Statement Summary for 4th Quarter ended 30 June 2016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</si>
  <si>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</si>
  <si>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</si>
  <si>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</si>
  <si>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</si>
  <si>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</si>
  <si>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</si>
  <si>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</si>
  <si>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</si>
  <si>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</si>
  <si>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</si>
  <si>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</si>
  <si>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</si>
  <si>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</si>
  <si>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</si>
  <si>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</si>
  <si>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</si>
  <si>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</si>
  <si>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</si>
  <si>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</si>
  <si>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</si>
  <si>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</si>
  <si>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</si>
  <si>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</si>
  <si>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</si>
  <si>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</si>
  <si>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</si>
  <si>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</si>
  <si>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</si>
  <si>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</si>
  <si>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</si>
  <si>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</si>
  <si>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</si>
  <si>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</si>
  <si>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</si>
  <si>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</si>
  <si>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</si>
  <si>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</si>
  <si>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</si>
  <si>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</si>
  <si>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</si>
  <si>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</si>
  <si>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</si>
  <si>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</si>
  <si>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</si>
  <si>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</si>
  <si>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</si>
  <si>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</si>
  <si>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</si>
  <si>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</si>
  <si>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</si>
  <si>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</si>
  <si>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</si>
  <si>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</si>
  <si>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</si>
  <si>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</si>
  <si>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</si>
  <si>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</si>
  <si>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</si>
  <si>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</si>
  <si>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</si>
  <si>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</si>
  <si>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</si>
  <si>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</si>
  <si>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</si>
  <si>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</si>
  <si>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</si>
  <si>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</si>
  <si>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</si>
  <si>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</si>
  <si>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Overstrand(WC032) - Table C2 Quarterly Budget Statement - Financial Performance (standard classification) for 4th Quarter ended 30 June 2016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</si>
  <si>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</si>
  <si>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</si>
  <si>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</si>
  <si>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</si>
  <si>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</si>
  <si>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</si>
  <si>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</si>
  <si>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</si>
  <si>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</si>
  <si>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</si>
  <si>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</si>
  <si>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</si>
  <si>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</si>
  <si>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</si>
  <si>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</si>
  <si>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</si>
  <si>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</si>
  <si>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</si>
  <si>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</si>
  <si>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</si>
  <si>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</si>
  <si>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</si>
  <si>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</si>
  <si>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</si>
  <si>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</si>
  <si>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</si>
  <si>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</si>
  <si>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</si>
  <si>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</si>
  <si>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Overstrand(WC032) - Table C4 Quarterly Budget Statement - Financial Performance (revenue and expenditure) for 4th Quarter ended 30 June 2016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</si>
  <si>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</si>
  <si>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</si>
  <si>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</si>
  <si>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</si>
  <si>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</si>
  <si>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</si>
  <si>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</si>
  <si>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</si>
  <si>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</si>
  <si>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</si>
  <si>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</si>
  <si>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</si>
  <si>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</si>
  <si>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</si>
  <si>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</si>
  <si>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</si>
  <si>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</si>
  <si>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</si>
  <si>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</si>
  <si>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</si>
  <si>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</si>
  <si>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</si>
  <si>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</si>
  <si>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</si>
  <si>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</si>
  <si>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</si>
  <si>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</si>
  <si>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</si>
  <si>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Overstrand(WC032) - Table C5 Quarterly Budget Statement - Capital Expenditure by Standard Classification and Funding for 4th Quarter ended 30 June 2016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</si>
  <si>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</si>
  <si>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</si>
  <si>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</si>
  <si>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</si>
  <si>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</si>
  <si>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</si>
  <si>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</si>
  <si>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</si>
  <si>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</si>
  <si>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</si>
  <si>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Overstrand(WC032) - Table C6 Quarterly Budget Statement - Financial Position for 4th Quarter ended 30 June 2016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</si>
  <si>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</si>
  <si>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</si>
  <si>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</si>
  <si>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</si>
  <si>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</si>
  <si>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</si>
  <si>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</si>
  <si>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</si>
  <si>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</si>
  <si>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</si>
  <si>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</si>
  <si>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</si>
  <si>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</si>
  <si>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</si>
  <si>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</si>
  <si>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</si>
  <si>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</si>
  <si>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</si>
  <si>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</si>
  <si>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</si>
  <si>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</si>
  <si>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</si>
  <si>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</si>
  <si>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</si>
  <si>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</si>
  <si>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</si>
  <si>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</si>
  <si>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</si>
  <si>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</si>
  <si>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</si>
  <si>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</si>
  <si>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</si>
  <si>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</si>
  <si>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Overstrand(WC032) - Table C7 Quarterly Budget Statement - Cash Flows for 4th Quarter ended 30 June 2016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</si>
  <si>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</si>
  <si>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</si>
  <si>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</si>
  <si>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</si>
  <si>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</si>
  <si>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</si>
  <si>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</si>
  <si>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</si>
  <si>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</si>
  <si>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</si>
  <si>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</si>
  <si>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</si>
  <si>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</si>
  <si>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</si>
  <si>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</si>
  <si>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</si>
  <si>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</si>
  <si>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</si>
  <si>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</si>
  <si>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</si>
  <si>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</si>
  <si>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</si>
  <si>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</si>
  <si>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</si>
  <si>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</si>
  <si>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</si>
  <si>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</si>
  <si>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Overstrand(WC032) - Table C9 Quarterly Budget Statement - Capital Expenditure by Asset Clas for 4th Quarter ended 30 June 2016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</si>
  <si>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</si>
  <si>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</si>
  <si>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</si>
  <si>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</si>
  <si>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</si>
  <si>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</si>
  <si>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</si>
  <si>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</si>
  <si>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</si>
  <si>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</si>
  <si>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</si>
  <si>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</si>
  <si>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</si>
  <si>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</si>
  <si>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</si>
  <si>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</si>
  <si>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</si>
  <si>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</si>
  <si>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</si>
  <si>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</si>
  <si>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</si>
  <si>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</si>
  <si>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</si>
  <si>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</si>
  <si>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Overstrand(WC032) - Table SC13a Quarterly Budget Statement - Capital Expenditure on New Assets by Asset Class for 4th Quarter ended 30 June 2016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</si>
  <si>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</si>
  <si>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</si>
  <si>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</si>
  <si>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</si>
  <si>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</si>
  <si>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</si>
  <si>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</si>
  <si>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</si>
  <si>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</si>
  <si>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</si>
  <si>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</si>
  <si>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</si>
  <si>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</si>
  <si>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</si>
  <si>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</si>
  <si>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</si>
  <si>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</si>
  <si>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</si>
  <si>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</si>
  <si>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</si>
  <si>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</si>
  <si>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</si>
  <si>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</si>
  <si>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</si>
  <si>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</si>
  <si>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</si>
  <si>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</si>
  <si>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</si>
  <si>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</si>
  <si>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</si>
  <si>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</si>
  <si>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</si>
  <si>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</si>
  <si>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</si>
  <si>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</si>
  <si>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Overstrand(WC032) - Table SC13B Quarterly Budget Statement - Capital Expenditure on Renewal of existing assets by Asset Class for 4th Quarter ended 30 June 2016</t>
  </si>
  <si>
    <t>Capital Expenditure on Renewal of Existing Assets by Asset Class/Sub-class</t>
  </si>
  <si>
    <t>Total Capital Expenditure on Renewal of Existing Assets</t>
  </si>
  <si>
    <t>Western Cape: Overstrand(WC032) - Table SC13C Quarterly Budget Statement - Repairs and Maintenance Expenditure by Asset Class for 4th Quarter ended 30 June 2016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</si>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</sst>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153617397</v>
      </c>
      <c r="C5" s="19">
        <v>0</v>
      </c>
      <c r="D5" s="59">
        <v>163621300</v>
      </c>
      <c r="E5" s="60">
        <v>163621300</v>
      </c>
      <c r="F5" s="60">
        <v>16170925</v>
      </c>
      <c r="G5" s="60">
        <v>13550709</v>
      </c>
      <c r="H5" s="60">
        <v>13522362</v>
      </c>
      <c r="I5" s="60">
        <v>43243996</v>
      </c>
      <c r="J5" s="60">
        <v>13533114</v>
      </c>
      <c r="K5" s="60">
        <v>13591743</v>
      </c>
      <c r="L5" s="60">
        <v>13543766</v>
      </c>
      <c r="M5" s="60">
        <v>40668623</v>
      </c>
      <c r="N5" s="60">
        <v>13541274</v>
      </c>
      <c r="O5" s="60">
        <v>13549302</v>
      </c>
      <c r="P5" s="60">
        <v>13519191</v>
      </c>
      <c r="Q5" s="60">
        <v>40609767</v>
      </c>
      <c r="R5" s="60">
        <v>13544910</v>
      </c>
      <c r="S5" s="60">
        <v>13516261</v>
      </c>
      <c r="T5" s="60">
        <v>13535729</v>
      </c>
      <c r="U5" s="60">
        <v>40596900</v>
      </c>
      <c r="V5" s="60">
        <v>165119286</v>
      </c>
      <c r="W5" s="60">
        <v>163621299</v>
      </c>
      <c r="X5" s="60">
        <v>1497987</v>
      </c>
      <c r="Y5" s="61">
        <v>0.92</v>
      </c>
      <c r="Z5" s="62">
        <v>163621300</v>
      </c>
    </row>
    <row r="6" spans="1:26" ht="13.5">
      <c r="A6" s="58" t="s">
        <v>32</v>
      </c>
      <c r="B6" s="19">
        <v>520391937</v>
      </c>
      <c r="C6" s="19">
        <v>0</v>
      </c>
      <c r="D6" s="59">
        <v>566784403</v>
      </c>
      <c r="E6" s="60">
        <v>568784403</v>
      </c>
      <c r="F6" s="60">
        <v>47757730</v>
      </c>
      <c r="G6" s="60">
        <v>47415859</v>
      </c>
      <c r="H6" s="60">
        <v>44940467</v>
      </c>
      <c r="I6" s="60">
        <v>140114056</v>
      </c>
      <c r="J6" s="60">
        <v>44858745</v>
      </c>
      <c r="K6" s="60">
        <v>45842252</v>
      </c>
      <c r="L6" s="60">
        <v>49440397</v>
      </c>
      <c r="M6" s="60">
        <v>140141394</v>
      </c>
      <c r="N6" s="60">
        <v>54738780</v>
      </c>
      <c r="O6" s="60">
        <v>47840647</v>
      </c>
      <c r="P6" s="60">
        <v>47107786</v>
      </c>
      <c r="Q6" s="60">
        <v>149687213</v>
      </c>
      <c r="R6" s="60">
        <v>47841931</v>
      </c>
      <c r="S6" s="60">
        <v>45899634</v>
      </c>
      <c r="T6" s="60">
        <v>53963865</v>
      </c>
      <c r="U6" s="60">
        <v>147705430</v>
      </c>
      <c r="V6" s="60">
        <v>577648093</v>
      </c>
      <c r="W6" s="60">
        <v>566784402</v>
      </c>
      <c r="X6" s="60">
        <v>10863691</v>
      </c>
      <c r="Y6" s="61">
        <v>1.92</v>
      </c>
      <c r="Z6" s="62">
        <v>568784403</v>
      </c>
    </row>
    <row r="7" spans="1:26" ht="13.5">
      <c r="A7" s="58" t="s">
        <v>33</v>
      </c>
      <c r="B7" s="19">
        <v>8143864</v>
      </c>
      <c r="C7" s="19">
        <v>0</v>
      </c>
      <c r="D7" s="59">
        <v>6347658</v>
      </c>
      <c r="E7" s="60">
        <v>8972658</v>
      </c>
      <c r="F7" s="60">
        <v>626122</v>
      </c>
      <c r="G7" s="60">
        <v>1144460</v>
      </c>
      <c r="H7" s="60">
        <v>987999</v>
      </c>
      <c r="I7" s="60">
        <v>2758581</v>
      </c>
      <c r="J7" s="60">
        <v>1483427</v>
      </c>
      <c r="K7" s="60">
        <v>774903</v>
      </c>
      <c r="L7" s="60">
        <v>842591</v>
      </c>
      <c r="M7" s="60">
        <v>3100921</v>
      </c>
      <c r="N7" s="60">
        <v>1541183</v>
      </c>
      <c r="O7" s="60">
        <v>740977</v>
      </c>
      <c r="P7" s="60">
        <v>1258295</v>
      </c>
      <c r="Q7" s="60">
        <v>3540455</v>
      </c>
      <c r="R7" s="60">
        <v>1090207</v>
      </c>
      <c r="S7" s="60">
        <v>1309538</v>
      </c>
      <c r="T7" s="60">
        <v>1978260</v>
      </c>
      <c r="U7" s="60">
        <v>4378005</v>
      </c>
      <c r="V7" s="60">
        <v>13777962</v>
      </c>
      <c r="W7" s="60">
        <v>6347658</v>
      </c>
      <c r="X7" s="60">
        <v>7430304</v>
      </c>
      <c r="Y7" s="61">
        <v>117.06</v>
      </c>
      <c r="Z7" s="62">
        <v>8972658</v>
      </c>
    </row>
    <row r="8" spans="1:26" ht="13.5">
      <c r="A8" s="58" t="s">
        <v>34</v>
      </c>
      <c r="B8" s="19">
        <v>60472764</v>
      </c>
      <c r="C8" s="19">
        <v>0</v>
      </c>
      <c r="D8" s="59">
        <v>90324396</v>
      </c>
      <c r="E8" s="60">
        <v>103555372</v>
      </c>
      <c r="F8" s="60">
        <v>27389871</v>
      </c>
      <c r="G8" s="60">
        <v>589797</v>
      </c>
      <c r="H8" s="60">
        <v>1014720</v>
      </c>
      <c r="I8" s="60">
        <v>28994388</v>
      </c>
      <c r="J8" s="60">
        <v>3440232</v>
      </c>
      <c r="K8" s="60">
        <v>23497576</v>
      </c>
      <c r="L8" s="60">
        <v>6472667</v>
      </c>
      <c r="M8" s="60">
        <v>33410475</v>
      </c>
      <c r="N8" s="60">
        <v>0</v>
      </c>
      <c r="O8" s="60">
        <v>8176323</v>
      </c>
      <c r="P8" s="60">
        <v>24319762</v>
      </c>
      <c r="Q8" s="60">
        <v>32496085</v>
      </c>
      <c r="R8" s="60">
        <v>4480150</v>
      </c>
      <c r="S8" s="60">
        <v>1076173</v>
      </c>
      <c r="T8" s="60">
        <v>3101446</v>
      </c>
      <c r="U8" s="60">
        <v>8657769</v>
      </c>
      <c r="V8" s="60">
        <v>103558717</v>
      </c>
      <c r="W8" s="60">
        <v>90324396</v>
      </c>
      <c r="X8" s="60">
        <v>13234321</v>
      </c>
      <c r="Y8" s="61">
        <v>14.65</v>
      </c>
      <c r="Z8" s="62">
        <v>103555372</v>
      </c>
    </row>
    <row r="9" spans="1:26" ht="13.5">
      <c r="A9" s="58" t="s">
        <v>35</v>
      </c>
      <c r="B9" s="19">
        <v>63295339</v>
      </c>
      <c r="C9" s="19">
        <v>0</v>
      </c>
      <c r="D9" s="59">
        <v>68957441</v>
      </c>
      <c r="E9" s="60">
        <v>69139555</v>
      </c>
      <c r="F9" s="60">
        <v>3472189</v>
      </c>
      <c r="G9" s="60">
        <v>6455592</v>
      </c>
      <c r="H9" s="60">
        <v>5942393</v>
      </c>
      <c r="I9" s="60">
        <v>15870174</v>
      </c>
      <c r="J9" s="60">
        <v>6077580</v>
      </c>
      <c r="K9" s="60">
        <v>5227577</v>
      </c>
      <c r="L9" s="60">
        <v>6494626</v>
      </c>
      <c r="M9" s="60">
        <v>17799783</v>
      </c>
      <c r="N9" s="60">
        <v>5605691</v>
      </c>
      <c r="O9" s="60">
        <v>5991310</v>
      </c>
      <c r="P9" s="60">
        <v>6096724</v>
      </c>
      <c r="Q9" s="60">
        <v>17693725</v>
      </c>
      <c r="R9" s="60">
        <v>5932595</v>
      </c>
      <c r="S9" s="60">
        <v>5644467</v>
      </c>
      <c r="T9" s="60">
        <v>8899681</v>
      </c>
      <c r="U9" s="60">
        <v>20476743</v>
      </c>
      <c r="V9" s="60">
        <v>71840425</v>
      </c>
      <c r="W9" s="60">
        <v>67957439</v>
      </c>
      <c r="X9" s="60">
        <v>3882986</v>
      </c>
      <c r="Y9" s="61">
        <v>5.71</v>
      </c>
      <c r="Z9" s="62">
        <v>69139555</v>
      </c>
    </row>
    <row r="10" spans="1:26" ht="25.5">
      <c r="A10" s="63" t="s">
        <v>278</v>
      </c>
      <c r="B10" s="64">
        <f>SUM(B5:B9)</f>
        <v>805921301</v>
      </c>
      <c r="C10" s="64">
        <f>SUM(C5:C9)</f>
        <v>0</v>
      </c>
      <c r="D10" s="65">
        <f aca="true" t="shared" si="0" ref="D10:Z10">SUM(D5:D9)</f>
        <v>896035198</v>
      </c>
      <c r="E10" s="66">
        <f t="shared" si="0"/>
        <v>914073288</v>
      </c>
      <c r="F10" s="66">
        <f t="shared" si="0"/>
        <v>95416837</v>
      </c>
      <c r="G10" s="66">
        <f t="shared" si="0"/>
        <v>69156417</v>
      </c>
      <c r="H10" s="66">
        <f t="shared" si="0"/>
        <v>66407941</v>
      </c>
      <c r="I10" s="66">
        <f t="shared" si="0"/>
        <v>230981195</v>
      </c>
      <c r="J10" s="66">
        <f t="shared" si="0"/>
        <v>69393098</v>
      </c>
      <c r="K10" s="66">
        <f t="shared" si="0"/>
        <v>88934051</v>
      </c>
      <c r="L10" s="66">
        <f t="shared" si="0"/>
        <v>76794047</v>
      </c>
      <c r="M10" s="66">
        <f t="shared" si="0"/>
        <v>235121196</v>
      </c>
      <c r="N10" s="66">
        <f t="shared" si="0"/>
        <v>75426928</v>
      </c>
      <c r="O10" s="66">
        <f t="shared" si="0"/>
        <v>76298559</v>
      </c>
      <c r="P10" s="66">
        <f t="shared" si="0"/>
        <v>92301758</v>
      </c>
      <c r="Q10" s="66">
        <f t="shared" si="0"/>
        <v>244027245</v>
      </c>
      <c r="R10" s="66">
        <f t="shared" si="0"/>
        <v>72889793</v>
      </c>
      <c r="S10" s="66">
        <f t="shared" si="0"/>
        <v>67446073</v>
      </c>
      <c r="T10" s="66">
        <f t="shared" si="0"/>
        <v>81478981</v>
      </c>
      <c r="U10" s="66">
        <f t="shared" si="0"/>
        <v>221814847</v>
      </c>
      <c r="V10" s="66">
        <f t="shared" si="0"/>
        <v>931944483</v>
      </c>
      <c r="W10" s="66">
        <f t="shared" si="0"/>
        <v>895035194</v>
      </c>
      <c r="X10" s="66">
        <f t="shared" si="0"/>
        <v>36909289</v>
      </c>
      <c r="Y10" s="67">
        <f>+IF(W10&lt;&gt;0,(X10/W10)*100,0)</f>
        <v>4.123780745989302</v>
      </c>
      <c r="Z10" s="68">
        <f t="shared" si="0"/>
        <v>914073288</v>
      </c>
    </row>
    <row r="11" spans="1:26" ht="13.5">
      <c r="A11" s="58" t="s">
        <v>37</v>
      </c>
      <c r="B11" s="19">
        <v>267019167</v>
      </c>
      <c r="C11" s="19">
        <v>0</v>
      </c>
      <c r="D11" s="59">
        <v>291593222</v>
      </c>
      <c r="E11" s="60">
        <v>292827066</v>
      </c>
      <c r="F11" s="60">
        <v>18450293</v>
      </c>
      <c r="G11" s="60">
        <v>20494509</v>
      </c>
      <c r="H11" s="60">
        <v>23701377</v>
      </c>
      <c r="I11" s="60">
        <v>62646179</v>
      </c>
      <c r="J11" s="60">
        <v>21669124</v>
      </c>
      <c r="K11" s="60">
        <v>33522559</v>
      </c>
      <c r="L11" s="60">
        <v>22257274</v>
      </c>
      <c r="M11" s="60">
        <v>77448957</v>
      </c>
      <c r="N11" s="60">
        <v>23607728</v>
      </c>
      <c r="O11" s="60">
        <v>27878958</v>
      </c>
      <c r="P11" s="60">
        <v>22314160</v>
      </c>
      <c r="Q11" s="60">
        <v>73800846</v>
      </c>
      <c r="R11" s="60">
        <v>22355324</v>
      </c>
      <c r="S11" s="60">
        <v>22213516</v>
      </c>
      <c r="T11" s="60">
        <v>22408192</v>
      </c>
      <c r="U11" s="60">
        <v>66977032</v>
      </c>
      <c r="V11" s="60">
        <v>280873014</v>
      </c>
      <c r="W11" s="60">
        <v>291593223</v>
      </c>
      <c r="X11" s="60">
        <v>-10720209</v>
      </c>
      <c r="Y11" s="61">
        <v>-3.68</v>
      </c>
      <c r="Z11" s="62">
        <v>292827066</v>
      </c>
    </row>
    <row r="12" spans="1:26" ht="13.5">
      <c r="A12" s="58" t="s">
        <v>38</v>
      </c>
      <c r="B12" s="19">
        <v>8103624</v>
      </c>
      <c r="C12" s="19">
        <v>0</v>
      </c>
      <c r="D12" s="59">
        <v>8674498</v>
      </c>
      <c r="E12" s="60">
        <v>8674498</v>
      </c>
      <c r="F12" s="60">
        <v>662650</v>
      </c>
      <c r="G12" s="60">
        <v>662650</v>
      </c>
      <c r="H12" s="60">
        <v>662650</v>
      </c>
      <c r="I12" s="60">
        <v>1987950</v>
      </c>
      <c r="J12" s="60">
        <v>698972</v>
      </c>
      <c r="K12" s="60">
        <v>682651</v>
      </c>
      <c r="L12" s="60">
        <v>682651</v>
      </c>
      <c r="M12" s="60">
        <v>2064274</v>
      </c>
      <c r="N12" s="60">
        <v>935439</v>
      </c>
      <c r="O12" s="60">
        <v>722794</v>
      </c>
      <c r="P12" s="60">
        <v>715421</v>
      </c>
      <c r="Q12" s="60">
        <v>2373654</v>
      </c>
      <c r="R12" s="60">
        <v>723164</v>
      </c>
      <c r="S12" s="60">
        <v>715022</v>
      </c>
      <c r="T12" s="60">
        <v>698021</v>
      </c>
      <c r="U12" s="60">
        <v>2136207</v>
      </c>
      <c r="V12" s="60">
        <v>8562085</v>
      </c>
      <c r="W12" s="60">
        <v>8674493</v>
      </c>
      <c r="X12" s="60">
        <v>-112408</v>
      </c>
      <c r="Y12" s="61">
        <v>-1.3</v>
      </c>
      <c r="Z12" s="62">
        <v>8674498</v>
      </c>
    </row>
    <row r="13" spans="1:26" ht="13.5">
      <c r="A13" s="58" t="s">
        <v>279</v>
      </c>
      <c r="B13" s="19">
        <v>106445317</v>
      </c>
      <c r="C13" s="19">
        <v>0</v>
      </c>
      <c r="D13" s="59">
        <v>111361508</v>
      </c>
      <c r="E13" s="60">
        <v>111361508</v>
      </c>
      <c r="F13" s="60">
        <v>9280127</v>
      </c>
      <c r="G13" s="60">
        <v>9292665</v>
      </c>
      <c r="H13" s="60">
        <v>9280127</v>
      </c>
      <c r="I13" s="60">
        <v>27852919</v>
      </c>
      <c r="J13" s="60">
        <v>9280128</v>
      </c>
      <c r="K13" s="60">
        <v>9280128</v>
      </c>
      <c r="L13" s="60">
        <v>9280128</v>
      </c>
      <c r="M13" s="60">
        <v>27840384</v>
      </c>
      <c r="N13" s="60">
        <v>9280124</v>
      </c>
      <c r="O13" s="60">
        <v>9280123</v>
      </c>
      <c r="P13" s="60">
        <v>9267581</v>
      </c>
      <c r="Q13" s="60">
        <v>27827828</v>
      </c>
      <c r="R13" s="60">
        <v>9280126</v>
      </c>
      <c r="S13" s="60">
        <v>9280127</v>
      </c>
      <c r="T13" s="60">
        <v>9280129</v>
      </c>
      <c r="U13" s="60">
        <v>27840382</v>
      </c>
      <c r="V13" s="60">
        <v>111361513</v>
      </c>
      <c r="W13" s="60">
        <v>111361508</v>
      </c>
      <c r="X13" s="60">
        <v>5</v>
      </c>
      <c r="Y13" s="61">
        <v>0</v>
      </c>
      <c r="Z13" s="62">
        <v>111361508</v>
      </c>
    </row>
    <row r="14" spans="1:26" ht="13.5">
      <c r="A14" s="58" t="s">
        <v>40</v>
      </c>
      <c r="B14" s="19">
        <v>43447046</v>
      </c>
      <c r="C14" s="19">
        <v>0</v>
      </c>
      <c r="D14" s="59">
        <v>46894846</v>
      </c>
      <c r="E14" s="60">
        <v>46894846</v>
      </c>
      <c r="F14" s="60">
        <v>122753</v>
      </c>
      <c r="G14" s="60">
        <v>670310</v>
      </c>
      <c r="H14" s="60">
        <v>1107904</v>
      </c>
      <c r="I14" s="60">
        <v>1900967</v>
      </c>
      <c r="J14" s="60">
        <v>3888009</v>
      </c>
      <c r="K14" s="60">
        <v>1253399</v>
      </c>
      <c r="L14" s="60">
        <v>8510512</v>
      </c>
      <c r="M14" s="60">
        <v>13651920</v>
      </c>
      <c r="N14" s="60">
        <v>1556439</v>
      </c>
      <c r="O14" s="60">
        <v>1931678</v>
      </c>
      <c r="P14" s="60">
        <v>2174104</v>
      </c>
      <c r="Q14" s="60">
        <v>5662221</v>
      </c>
      <c r="R14" s="60">
        <v>6366663</v>
      </c>
      <c r="S14" s="60">
        <v>1506713</v>
      </c>
      <c r="T14" s="60">
        <v>15126597</v>
      </c>
      <c r="U14" s="60">
        <v>22999973</v>
      </c>
      <c r="V14" s="60">
        <v>44215081</v>
      </c>
      <c r="W14" s="60">
        <v>46894847</v>
      </c>
      <c r="X14" s="60">
        <v>-2679766</v>
      </c>
      <c r="Y14" s="61">
        <v>-5.71</v>
      </c>
      <c r="Z14" s="62">
        <v>46894846</v>
      </c>
    </row>
    <row r="15" spans="1:26" ht="13.5">
      <c r="A15" s="58" t="s">
        <v>41</v>
      </c>
      <c r="B15" s="19">
        <v>184318954</v>
      </c>
      <c r="C15" s="19">
        <v>0</v>
      </c>
      <c r="D15" s="59">
        <v>251373675</v>
      </c>
      <c r="E15" s="60">
        <v>253079989</v>
      </c>
      <c r="F15" s="60">
        <v>4491341</v>
      </c>
      <c r="G15" s="60">
        <v>25801493</v>
      </c>
      <c r="H15" s="60">
        <v>24781147</v>
      </c>
      <c r="I15" s="60">
        <v>55073981</v>
      </c>
      <c r="J15" s="60">
        <v>19459445</v>
      </c>
      <c r="K15" s="60">
        <v>17509793</v>
      </c>
      <c r="L15" s="60">
        <v>22757795</v>
      </c>
      <c r="M15" s="60">
        <v>59727033</v>
      </c>
      <c r="N15" s="60">
        <v>16372710</v>
      </c>
      <c r="O15" s="60">
        <v>23150740</v>
      </c>
      <c r="P15" s="60">
        <v>23808877</v>
      </c>
      <c r="Q15" s="60">
        <v>63332327</v>
      </c>
      <c r="R15" s="60">
        <v>17623771</v>
      </c>
      <c r="S15" s="60">
        <v>15528934</v>
      </c>
      <c r="T15" s="60">
        <v>42109929</v>
      </c>
      <c r="U15" s="60">
        <v>75262634</v>
      </c>
      <c r="V15" s="60">
        <v>253395975</v>
      </c>
      <c r="W15" s="60">
        <v>251373676</v>
      </c>
      <c r="X15" s="60">
        <v>2022299</v>
      </c>
      <c r="Y15" s="61">
        <v>0.8</v>
      </c>
      <c r="Z15" s="62">
        <v>253079989</v>
      </c>
    </row>
    <row r="16" spans="1:26" ht="13.5">
      <c r="A16" s="69" t="s">
        <v>42</v>
      </c>
      <c r="B16" s="19">
        <v>48658945</v>
      </c>
      <c r="C16" s="19">
        <v>0</v>
      </c>
      <c r="D16" s="59">
        <v>48496890</v>
      </c>
      <c r="E16" s="60">
        <v>49448378</v>
      </c>
      <c r="F16" s="60">
        <v>3352279</v>
      </c>
      <c r="G16" s="60">
        <v>5757944</v>
      </c>
      <c r="H16" s="60">
        <v>4328481</v>
      </c>
      <c r="I16" s="60">
        <v>13438704</v>
      </c>
      <c r="J16" s="60">
        <v>3956639</v>
      </c>
      <c r="K16" s="60">
        <v>3946768</v>
      </c>
      <c r="L16" s="60">
        <v>3954562</v>
      </c>
      <c r="M16" s="60">
        <v>11857969</v>
      </c>
      <c r="N16" s="60">
        <v>3954295</v>
      </c>
      <c r="O16" s="60">
        <v>3941114</v>
      </c>
      <c r="P16" s="60">
        <v>5310205</v>
      </c>
      <c r="Q16" s="60">
        <v>13205614</v>
      </c>
      <c r="R16" s="60">
        <v>4034043</v>
      </c>
      <c r="S16" s="60">
        <v>4095129</v>
      </c>
      <c r="T16" s="60">
        <v>4125123</v>
      </c>
      <c r="U16" s="60">
        <v>12254295</v>
      </c>
      <c r="V16" s="60">
        <v>50756582</v>
      </c>
      <c r="W16" s="60">
        <v>48496891</v>
      </c>
      <c r="X16" s="60">
        <v>2259691</v>
      </c>
      <c r="Y16" s="61">
        <v>4.66</v>
      </c>
      <c r="Z16" s="62">
        <v>49448378</v>
      </c>
    </row>
    <row r="17" spans="1:26" ht="13.5">
      <c r="A17" s="58" t="s">
        <v>43</v>
      </c>
      <c r="B17" s="19">
        <v>253271154</v>
      </c>
      <c r="C17" s="19">
        <v>0</v>
      </c>
      <c r="D17" s="59">
        <v>206134646</v>
      </c>
      <c r="E17" s="60">
        <v>227438129</v>
      </c>
      <c r="F17" s="60">
        <v>4486273</v>
      </c>
      <c r="G17" s="60">
        <v>13544596</v>
      </c>
      <c r="H17" s="60">
        <v>13323846</v>
      </c>
      <c r="I17" s="60">
        <v>31354715</v>
      </c>
      <c r="J17" s="60">
        <v>16626190</v>
      </c>
      <c r="K17" s="60">
        <v>15111659</v>
      </c>
      <c r="L17" s="60">
        <v>20237686</v>
      </c>
      <c r="M17" s="60">
        <v>51975535</v>
      </c>
      <c r="N17" s="60">
        <v>14147735</v>
      </c>
      <c r="O17" s="60">
        <v>14001771</v>
      </c>
      <c r="P17" s="60">
        <v>18430753</v>
      </c>
      <c r="Q17" s="60">
        <v>46580259</v>
      </c>
      <c r="R17" s="60">
        <v>22642226</v>
      </c>
      <c r="S17" s="60">
        <v>20005171</v>
      </c>
      <c r="T17" s="60">
        <v>37132653</v>
      </c>
      <c r="U17" s="60">
        <v>79780050</v>
      </c>
      <c r="V17" s="60">
        <v>209690559</v>
      </c>
      <c r="W17" s="60">
        <v>206134647</v>
      </c>
      <c r="X17" s="60">
        <v>3555912</v>
      </c>
      <c r="Y17" s="61">
        <v>1.73</v>
      </c>
      <c r="Z17" s="62">
        <v>227438129</v>
      </c>
    </row>
    <row r="18" spans="1:26" ht="13.5">
      <c r="A18" s="70" t="s">
        <v>44</v>
      </c>
      <c r="B18" s="71">
        <f>SUM(B11:B17)</f>
        <v>911264207</v>
      </c>
      <c r="C18" s="71">
        <f>SUM(C11:C17)</f>
        <v>0</v>
      </c>
      <c r="D18" s="72">
        <f aca="true" t="shared" si="1" ref="D18:Z18">SUM(D11:D17)</f>
        <v>964529285</v>
      </c>
      <c r="E18" s="73">
        <f t="shared" si="1"/>
        <v>989724414</v>
      </c>
      <c r="F18" s="73">
        <f t="shared" si="1"/>
        <v>40845716</v>
      </c>
      <c r="G18" s="73">
        <f t="shared" si="1"/>
        <v>76224167</v>
      </c>
      <c r="H18" s="73">
        <f t="shared" si="1"/>
        <v>77185532</v>
      </c>
      <c r="I18" s="73">
        <f t="shared" si="1"/>
        <v>194255415</v>
      </c>
      <c r="J18" s="73">
        <f t="shared" si="1"/>
        <v>75578507</v>
      </c>
      <c r="K18" s="73">
        <f t="shared" si="1"/>
        <v>81306957</v>
      </c>
      <c r="L18" s="73">
        <f t="shared" si="1"/>
        <v>87680608</v>
      </c>
      <c r="M18" s="73">
        <f t="shared" si="1"/>
        <v>244566072</v>
      </c>
      <c r="N18" s="73">
        <f t="shared" si="1"/>
        <v>69854470</v>
      </c>
      <c r="O18" s="73">
        <f t="shared" si="1"/>
        <v>80907178</v>
      </c>
      <c r="P18" s="73">
        <f t="shared" si="1"/>
        <v>82021101</v>
      </c>
      <c r="Q18" s="73">
        <f t="shared" si="1"/>
        <v>232782749</v>
      </c>
      <c r="R18" s="73">
        <f t="shared" si="1"/>
        <v>83025317</v>
      </c>
      <c r="S18" s="73">
        <f t="shared" si="1"/>
        <v>73344612</v>
      </c>
      <c r="T18" s="73">
        <f t="shared" si="1"/>
        <v>130880644</v>
      </c>
      <c r="U18" s="73">
        <f t="shared" si="1"/>
        <v>287250573</v>
      </c>
      <c r="V18" s="73">
        <f t="shared" si="1"/>
        <v>958854809</v>
      </c>
      <c r="W18" s="73">
        <f t="shared" si="1"/>
        <v>964529285</v>
      </c>
      <c r="X18" s="73">
        <f t="shared" si="1"/>
        <v>-5674476</v>
      </c>
      <c r="Y18" s="67">
        <f>+IF(W18&lt;&gt;0,(X18/W18)*100,0)</f>
        <v>-0.5883155740574533</v>
      </c>
      <c r="Z18" s="74">
        <f t="shared" si="1"/>
        <v>989724414</v>
      </c>
    </row>
    <row r="19" spans="1:26" ht="13.5">
      <c r="A19" s="70" t="s">
        <v>45</v>
      </c>
      <c r="B19" s="75">
        <f>+B10-B18</f>
        <v>-105342906</v>
      </c>
      <c r="C19" s="75">
        <f>+C10-C18</f>
        <v>0</v>
      </c>
      <c r="D19" s="76">
        <f aca="true" t="shared" si="2" ref="D19:Z19">+D10-D18</f>
        <v>-68494087</v>
      </c>
      <c r="E19" s="77">
        <f t="shared" si="2"/>
        <v>-75651126</v>
      </c>
      <c r="F19" s="77">
        <f t="shared" si="2"/>
        <v>54571121</v>
      </c>
      <c r="G19" s="77">
        <f t="shared" si="2"/>
        <v>-7067750</v>
      </c>
      <c r="H19" s="77">
        <f t="shared" si="2"/>
        <v>-10777591</v>
      </c>
      <c r="I19" s="77">
        <f t="shared" si="2"/>
        <v>36725780</v>
      </c>
      <c r="J19" s="77">
        <f t="shared" si="2"/>
        <v>-6185409</v>
      </c>
      <c r="K19" s="77">
        <f t="shared" si="2"/>
        <v>7627094</v>
      </c>
      <c r="L19" s="77">
        <f t="shared" si="2"/>
        <v>-10886561</v>
      </c>
      <c r="M19" s="77">
        <f t="shared" si="2"/>
        <v>-9444876</v>
      </c>
      <c r="N19" s="77">
        <f t="shared" si="2"/>
        <v>5572458</v>
      </c>
      <c r="O19" s="77">
        <f t="shared" si="2"/>
        <v>-4608619</v>
      </c>
      <c r="P19" s="77">
        <f t="shared" si="2"/>
        <v>10280657</v>
      </c>
      <c r="Q19" s="77">
        <f t="shared" si="2"/>
        <v>11244496</v>
      </c>
      <c r="R19" s="77">
        <f t="shared" si="2"/>
        <v>-10135524</v>
      </c>
      <c r="S19" s="77">
        <f t="shared" si="2"/>
        <v>-5898539</v>
      </c>
      <c r="T19" s="77">
        <f t="shared" si="2"/>
        <v>-49401663</v>
      </c>
      <c r="U19" s="77">
        <f t="shared" si="2"/>
        <v>-65435726</v>
      </c>
      <c r="V19" s="77">
        <f t="shared" si="2"/>
        <v>-26910326</v>
      </c>
      <c r="W19" s="77">
        <f>IF(E10=E18,0,W10-W18)</f>
        <v>-69494091</v>
      </c>
      <c r="X19" s="77">
        <f t="shared" si="2"/>
        <v>42583765</v>
      </c>
      <c r="Y19" s="78">
        <f>+IF(W19&lt;&gt;0,(X19/W19)*100,0)</f>
        <v>-61.27681416827223</v>
      </c>
      <c r="Z19" s="79">
        <f t="shared" si="2"/>
        <v>-75651126</v>
      </c>
    </row>
    <row r="20" spans="1:26" ht="13.5">
      <c r="A20" s="58" t="s">
        <v>46</v>
      </c>
      <c r="B20" s="19">
        <v>55497734</v>
      </c>
      <c r="C20" s="19">
        <v>0</v>
      </c>
      <c r="D20" s="59">
        <v>63353604</v>
      </c>
      <c r="E20" s="60">
        <v>60760819</v>
      </c>
      <c r="F20" s="60">
        <v>226951</v>
      </c>
      <c r="G20" s="60">
        <v>4380669</v>
      </c>
      <c r="H20" s="60">
        <v>11002808</v>
      </c>
      <c r="I20" s="60">
        <v>15610428</v>
      </c>
      <c r="J20" s="60">
        <v>1991481</v>
      </c>
      <c r="K20" s="60">
        <v>4651685</v>
      </c>
      <c r="L20" s="60">
        <v>6635819</v>
      </c>
      <c r="M20" s="60">
        <v>13278985</v>
      </c>
      <c r="N20" s="60">
        <v>0</v>
      </c>
      <c r="O20" s="60">
        <v>1552192</v>
      </c>
      <c r="P20" s="60">
        <v>4092303</v>
      </c>
      <c r="Q20" s="60">
        <v>5644495</v>
      </c>
      <c r="R20" s="60">
        <v>2266097</v>
      </c>
      <c r="S20" s="60">
        <v>2836939</v>
      </c>
      <c r="T20" s="60">
        <v>21014471</v>
      </c>
      <c r="U20" s="60">
        <v>26117507</v>
      </c>
      <c r="V20" s="60">
        <v>60651415</v>
      </c>
      <c r="W20" s="60">
        <v>63353604</v>
      </c>
      <c r="X20" s="60">
        <v>-2702189</v>
      </c>
      <c r="Y20" s="61">
        <v>-4.27</v>
      </c>
      <c r="Z20" s="62">
        <v>60760819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1000000</v>
      </c>
      <c r="X21" s="82">
        <v>-1000000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-49845172</v>
      </c>
      <c r="C22" s="86">
        <f>SUM(C19:C21)</f>
        <v>0</v>
      </c>
      <c r="D22" s="87">
        <f aca="true" t="shared" si="3" ref="D22:Z22">SUM(D19:D21)</f>
        <v>-5140483</v>
      </c>
      <c r="E22" s="88">
        <f t="shared" si="3"/>
        <v>-14890307</v>
      </c>
      <c r="F22" s="88">
        <f t="shared" si="3"/>
        <v>54798072</v>
      </c>
      <c r="G22" s="88">
        <f t="shared" si="3"/>
        <v>-2687081</v>
      </c>
      <c r="H22" s="88">
        <f t="shared" si="3"/>
        <v>225217</v>
      </c>
      <c r="I22" s="88">
        <f t="shared" si="3"/>
        <v>52336208</v>
      </c>
      <c r="J22" s="88">
        <f t="shared" si="3"/>
        <v>-4193928</v>
      </c>
      <c r="K22" s="88">
        <f t="shared" si="3"/>
        <v>12278779</v>
      </c>
      <c r="L22" s="88">
        <f t="shared" si="3"/>
        <v>-4250742</v>
      </c>
      <c r="M22" s="88">
        <f t="shared" si="3"/>
        <v>3834109</v>
      </c>
      <c r="N22" s="88">
        <f t="shared" si="3"/>
        <v>5572458</v>
      </c>
      <c r="O22" s="88">
        <f t="shared" si="3"/>
        <v>-3056427</v>
      </c>
      <c r="P22" s="88">
        <f t="shared" si="3"/>
        <v>14372960</v>
      </c>
      <c r="Q22" s="88">
        <f t="shared" si="3"/>
        <v>16888991</v>
      </c>
      <c r="R22" s="88">
        <f t="shared" si="3"/>
        <v>-7869427</v>
      </c>
      <c r="S22" s="88">
        <f t="shared" si="3"/>
        <v>-3061600</v>
      </c>
      <c r="T22" s="88">
        <f t="shared" si="3"/>
        <v>-28387192</v>
      </c>
      <c r="U22" s="88">
        <f t="shared" si="3"/>
        <v>-39318219</v>
      </c>
      <c r="V22" s="88">
        <f t="shared" si="3"/>
        <v>33741089</v>
      </c>
      <c r="W22" s="88">
        <f t="shared" si="3"/>
        <v>-5140487</v>
      </c>
      <c r="X22" s="88">
        <f t="shared" si="3"/>
        <v>38881576</v>
      </c>
      <c r="Y22" s="89">
        <f>+IF(W22&lt;&gt;0,(X22/W22)*100,0)</f>
        <v>-756.3792302169036</v>
      </c>
      <c r="Z22" s="90">
        <f t="shared" si="3"/>
        <v>-14890307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-49845172</v>
      </c>
      <c r="C24" s="75">
        <f>SUM(C22:C23)</f>
        <v>0</v>
      </c>
      <c r="D24" s="76">
        <f aca="true" t="shared" si="4" ref="D24:Z24">SUM(D22:D23)</f>
        <v>-5140483</v>
      </c>
      <c r="E24" s="77">
        <f t="shared" si="4"/>
        <v>-14890307</v>
      </c>
      <c r="F24" s="77">
        <f t="shared" si="4"/>
        <v>54798072</v>
      </c>
      <c r="G24" s="77">
        <f t="shared" si="4"/>
        <v>-2687081</v>
      </c>
      <c r="H24" s="77">
        <f t="shared" si="4"/>
        <v>225217</v>
      </c>
      <c r="I24" s="77">
        <f t="shared" si="4"/>
        <v>52336208</v>
      </c>
      <c r="J24" s="77">
        <f t="shared" si="4"/>
        <v>-4193928</v>
      </c>
      <c r="K24" s="77">
        <f t="shared" si="4"/>
        <v>12278779</v>
      </c>
      <c r="L24" s="77">
        <f t="shared" si="4"/>
        <v>-4250742</v>
      </c>
      <c r="M24" s="77">
        <f t="shared" si="4"/>
        <v>3834109</v>
      </c>
      <c r="N24" s="77">
        <f t="shared" si="4"/>
        <v>5572458</v>
      </c>
      <c r="O24" s="77">
        <f t="shared" si="4"/>
        <v>-3056427</v>
      </c>
      <c r="P24" s="77">
        <f t="shared" si="4"/>
        <v>14372960</v>
      </c>
      <c r="Q24" s="77">
        <f t="shared" si="4"/>
        <v>16888991</v>
      </c>
      <c r="R24" s="77">
        <f t="shared" si="4"/>
        <v>-7869427</v>
      </c>
      <c r="S24" s="77">
        <f t="shared" si="4"/>
        <v>-3061600</v>
      </c>
      <c r="T24" s="77">
        <f t="shared" si="4"/>
        <v>-28387192</v>
      </c>
      <c r="U24" s="77">
        <f t="shared" si="4"/>
        <v>-39318219</v>
      </c>
      <c r="V24" s="77">
        <f t="shared" si="4"/>
        <v>33741089</v>
      </c>
      <c r="W24" s="77">
        <f t="shared" si="4"/>
        <v>-5140487</v>
      </c>
      <c r="X24" s="77">
        <f t="shared" si="4"/>
        <v>38881576</v>
      </c>
      <c r="Y24" s="78">
        <f>+IF(W24&lt;&gt;0,(X24/W24)*100,0)</f>
        <v>-756.3792302169036</v>
      </c>
      <c r="Z24" s="79">
        <f t="shared" si="4"/>
        <v>-14890307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108490068</v>
      </c>
      <c r="C27" s="22">
        <v>0</v>
      </c>
      <c r="D27" s="99">
        <v>103914091</v>
      </c>
      <c r="E27" s="100">
        <v>103386292</v>
      </c>
      <c r="F27" s="100">
        <v>226951</v>
      </c>
      <c r="G27" s="100">
        <v>9788127</v>
      </c>
      <c r="H27" s="100">
        <v>14611963</v>
      </c>
      <c r="I27" s="100">
        <v>24627041</v>
      </c>
      <c r="J27" s="100">
        <v>3389771</v>
      </c>
      <c r="K27" s="100">
        <v>6453893</v>
      </c>
      <c r="L27" s="100">
        <v>12084274</v>
      </c>
      <c r="M27" s="100">
        <v>21927938</v>
      </c>
      <c r="N27" s="100">
        <v>1796584</v>
      </c>
      <c r="O27" s="100">
        <v>1460353</v>
      </c>
      <c r="P27" s="100">
        <v>7039370</v>
      </c>
      <c r="Q27" s="100">
        <v>10296307</v>
      </c>
      <c r="R27" s="100">
        <v>3125352</v>
      </c>
      <c r="S27" s="100">
        <v>7823569</v>
      </c>
      <c r="T27" s="100">
        <v>24351037</v>
      </c>
      <c r="U27" s="100">
        <v>35299958</v>
      </c>
      <c r="V27" s="100">
        <v>92151244</v>
      </c>
      <c r="W27" s="100">
        <v>103914092</v>
      </c>
      <c r="X27" s="100">
        <v>-11762848</v>
      </c>
      <c r="Y27" s="101">
        <v>-11.32</v>
      </c>
      <c r="Z27" s="102">
        <v>103386292</v>
      </c>
    </row>
    <row r="28" spans="1:26" ht="13.5">
      <c r="A28" s="103" t="s">
        <v>46</v>
      </c>
      <c r="B28" s="19">
        <v>55733712</v>
      </c>
      <c r="C28" s="19">
        <v>0</v>
      </c>
      <c r="D28" s="59">
        <v>64353604</v>
      </c>
      <c r="E28" s="60">
        <v>61760819</v>
      </c>
      <c r="F28" s="60">
        <v>226951</v>
      </c>
      <c r="G28" s="60">
        <v>4383420</v>
      </c>
      <c r="H28" s="60">
        <v>11335802</v>
      </c>
      <c r="I28" s="60">
        <v>15946173</v>
      </c>
      <c r="J28" s="60">
        <v>2306720</v>
      </c>
      <c r="K28" s="60">
        <v>4935023</v>
      </c>
      <c r="L28" s="60">
        <v>7774414</v>
      </c>
      <c r="M28" s="60">
        <v>15016157</v>
      </c>
      <c r="N28" s="60">
        <v>527760</v>
      </c>
      <c r="O28" s="60">
        <v>1234823</v>
      </c>
      <c r="P28" s="60">
        <v>4377847</v>
      </c>
      <c r="Q28" s="60">
        <v>6140430</v>
      </c>
      <c r="R28" s="60">
        <v>2432565</v>
      </c>
      <c r="S28" s="60">
        <v>2836939</v>
      </c>
      <c r="T28" s="60">
        <v>18317654</v>
      </c>
      <c r="U28" s="60">
        <v>23587158</v>
      </c>
      <c r="V28" s="60">
        <v>60689918</v>
      </c>
      <c r="W28" s="60">
        <v>64353604</v>
      </c>
      <c r="X28" s="60">
        <v>-3663686</v>
      </c>
      <c r="Y28" s="61">
        <v>-5.69</v>
      </c>
      <c r="Z28" s="62">
        <v>61760819</v>
      </c>
    </row>
    <row r="29" spans="1:26" ht="13.5">
      <c r="A29" s="58" t="s">
        <v>283</v>
      </c>
      <c r="B29" s="19">
        <v>607035</v>
      </c>
      <c r="C29" s="19">
        <v>0</v>
      </c>
      <c r="D29" s="59">
        <v>461517</v>
      </c>
      <c r="E29" s="60">
        <v>461517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299968</v>
      </c>
      <c r="M29" s="60">
        <v>299968</v>
      </c>
      <c r="N29" s="60">
        <v>0</v>
      </c>
      <c r="O29" s="60">
        <v>3831</v>
      </c>
      <c r="P29" s="60">
        <v>132030</v>
      </c>
      <c r="Q29" s="60">
        <v>135861</v>
      </c>
      <c r="R29" s="60">
        <v>0</v>
      </c>
      <c r="S29" s="60">
        <v>0</v>
      </c>
      <c r="T29" s="60">
        <v>-435830</v>
      </c>
      <c r="U29" s="60">
        <v>-435830</v>
      </c>
      <c r="V29" s="60">
        <v>-1</v>
      </c>
      <c r="W29" s="60">
        <v>461517</v>
      </c>
      <c r="X29" s="60">
        <v>-461518</v>
      </c>
      <c r="Y29" s="61">
        <v>-100</v>
      </c>
      <c r="Z29" s="62">
        <v>461517</v>
      </c>
    </row>
    <row r="30" spans="1:26" ht="13.5">
      <c r="A30" s="58" t="s">
        <v>52</v>
      </c>
      <c r="B30" s="19">
        <v>39011712</v>
      </c>
      <c r="C30" s="19">
        <v>0</v>
      </c>
      <c r="D30" s="59">
        <v>32345596</v>
      </c>
      <c r="E30" s="60">
        <v>33419197</v>
      </c>
      <c r="F30" s="60">
        <v>0</v>
      </c>
      <c r="G30" s="60">
        <v>5404707</v>
      </c>
      <c r="H30" s="60">
        <v>2916445</v>
      </c>
      <c r="I30" s="60">
        <v>8321152</v>
      </c>
      <c r="J30" s="60">
        <v>822670</v>
      </c>
      <c r="K30" s="60">
        <v>1156703</v>
      </c>
      <c r="L30" s="60">
        <v>2618830</v>
      </c>
      <c r="M30" s="60">
        <v>4598203</v>
      </c>
      <c r="N30" s="60">
        <v>1236035</v>
      </c>
      <c r="O30" s="60">
        <v>0</v>
      </c>
      <c r="P30" s="60">
        <v>1915201</v>
      </c>
      <c r="Q30" s="60">
        <v>3151236</v>
      </c>
      <c r="R30" s="60">
        <v>365507</v>
      </c>
      <c r="S30" s="60">
        <v>4374575</v>
      </c>
      <c r="T30" s="60">
        <v>6378482</v>
      </c>
      <c r="U30" s="60">
        <v>11118564</v>
      </c>
      <c r="V30" s="60">
        <v>27189155</v>
      </c>
      <c r="W30" s="60">
        <v>32345596</v>
      </c>
      <c r="X30" s="60">
        <v>-5156441</v>
      </c>
      <c r="Y30" s="61">
        <v>-15.94</v>
      </c>
      <c r="Z30" s="62">
        <v>33419197</v>
      </c>
    </row>
    <row r="31" spans="1:26" ht="13.5">
      <c r="A31" s="58" t="s">
        <v>53</v>
      </c>
      <c r="B31" s="19">
        <v>13137609</v>
      </c>
      <c r="C31" s="19">
        <v>0</v>
      </c>
      <c r="D31" s="59">
        <v>6753374</v>
      </c>
      <c r="E31" s="60">
        <v>7744759</v>
      </c>
      <c r="F31" s="60">
        <v>0</v>
      </c>
      <c r="G31" s="60">
        <v>0</v>
      </c>
      <c r="H31" s="60">
        <v>359716</v>
      </c>
      <c r="I31" s="60">
        <v>359716</v>
      </c>
      <c r="J31" s="60">
        <v>260381</v>
      </c>
      <c r="K31" s="60">
        <v>362167</v>
      </c>
      <c r="L31" s="60">
        <v>1391062</v>
      </c>
      <c r="M31" s="60">
        <v>2013610</v>
      </c>
      <c r="N31" s="60">
        <v>32789</v>
      </c>
      <c r="O31" s="60">
        <v>221699</v>
      </c>
      <c r="P31" s="60">
        <v>614292</v>
      </c>
      <c r="Q31" s="60">
        <v>868780</v>
      </c>
      <c r="R31" s="60">
        <v>327280</v>
      </c>
      <c r="S31" s="60">
        <v>612055</v>
      </c>
      <c r="T31" s="60">
        <v>90731</v>
      </c>
      <c r="U31" s="60">
        <v>1030066</v>
      </c>
      <c r="V31" s="60">
        <v>4272172</v>
      </c>
      <c r="W31" s="60">
        <v>6753374</v>
      </c>
      <c r="X31" s="60">
        <v>-2481202</v>
      </c>
      <c r="Y31" s="61">
        <v>-36.74</v>
      </c>
      <c r="Z31" s="62">
        <v>7744759</v>
      </c>
    </row>
    <row r="32" spans="1:26" ht="13.5">
      <c r="A32" s="70" t="s">
        <v>54</v>
      </c>
      <c r="B32" s="22">
        <f>SUM(B28:B31)</f>
        <v>108490068</v>
      </c>
      <c r="C32" s="22">
        <f>SUM(C28:C31)</f>
        <v>0</v>
      </c>
      <c r="D32" s="99">
        <f aca="true" t="shared" si="5" ref="D32:Z32">SUM(D28:D31)</f>
        <v>103914091</v>
      </c>
      <c r="E32" s="100">
        <f t="shared" si="5"/>
        <v>103386292</v>
      </c>
      <c r="F32" s="100">
        <f t="shared" si="5"/>
        <v>226951</v>
      </c>
      <c r="G32" s="100">
        <f t="shared" si="5"/>
        <v>9788127</v>
      </c>
      <c r="H32" s="100">
        <f t="shared" si="5"/>
        <v>14611963</v>
      </c>
      <c r="I32" s="100">
        <f t="shared" si="5"/>
        <v>24627041</v>
      </c>
      <c r="J32" s="100">
        <f t="shared" si="5"/>
        <v>3389771</v>
      </c>
      <c r="K32" s="100">
        <f t="shared" si="5"/>
        <v>6453893</v>
      </c>
      <c r="L32" s="100">
        <f t="shared" si="5"/>
        <v>12084274</v>
      </c>
      <c r="M32" s="100">
        <f t="shared" si="5"/>
        <v>21927938</v>
      </c>
      <c r="N32" s="100">
        <f t="shared" si="5"/>
        <v>1796584</v>
      </c>
      <c r="O32" s="100">
        <f t="shared" si="5"/>
        <v>1460353</v>
      </c>
      <c r="P32" s="100">
        <f t="shared" si="5"/>
        <v>7039370</v>
      </c>
      <c r="Q32" s="100">
        <f t="shared" si="5"/>
        <v>10296307</v>
      </c>
      <c r="R32" s="100">
        <f t="shared" si="5"/>
        <v>3125352</v>
      </c>
      <c r="S32" s="100">
        <f t="shared" si="5"/>
        <v>7823569</v>
      </c>
      <c r="T32" s="100">
        <f t="shared" si="5"/>
        <v>24351037</v>
      </c>
      <c r="U32" s="100">
        <f t="shared" si="5"/>
        <v>35299958</v>
      </c>
      <c r="V32" s="100">
        <f t="shared" si="5"/>
        <v>92151244</v>
      </c>
      <c r="W32" s="100">
        <f t="shared" si="5"/>
        <v>103914091</v>
      </c>
      <c r="X32" s="100">
        <f t="shared" si="5"/>
        <v>-11762847</v>
      </c>
      <c r="Y32" s="101">
        <f>+IF(W32&lt;&gt;0,(X32/W32)*100,0)</f>
        <v>-11.319780490597758</v>
      </c>
      <c r="Z32" s="102">
        <f t="shared" si="5"/>
        <v>103386292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224444133</v>
      </c>
      <c r="C35" s="19">
        <v>0</v>
      </c>
      <c r="D35" s="59">
        <v>207929391</v>
      </c>
      <c r="E35" s="60">
        <v>206934527</v>
      </c>
      <c r="F35" s="60">
        <v>294793692</v>
      </c>
      <c r="G35" s="60">
        <v>298832577</v>
      </c>
      <c r="H35" s="60">
        <v>276158123</v>
      </c>
      <c r="I35" s="60">
        <v>276158123</v>
      </c>
      <c r="J35" s="60">
        <v>277838864</v>
      </c>
      <c r="K35" s="60">
        <v>295106167</v>
      </c>
      <c r="L35" s="60">
        <v>275484660</v>
      </c>
      <c r="M35" s="60">
        <v>275484660</v>
      </c>
      <c r="N35" s="60">
        <v>293851355</v>
      </c>
      <c r="O35" s="60">
        <v>303723163</v>
      </c>
      <c r="P35" s="60">
        <v>325620221</v>
      </c>
      <c r="Q35" s="60">
        <v>325620221</v>
      </c>
      <c r="R35" s="60">
        <v>312290077</v>
      </c>
      <c r="S35" s="60">
        <v>338041397</v>
      </c>
      <c r="T35" s="60">
        <v>302970659</v>
      </c>
      <c r="U35" s="60">
        <v>302970659</v>
      </c>
      <c r="V35" s="60">
        <v>302970659</v>
      </c>
      <c r="W35" s="60">
        <v>206934527</v>
      </c>
      <c r="X35" s="60">
        <v>96036132</v>
      </c>
      <c r="Y35" s="61">
        <v>46.41</v>
      </c>
      <c r="Z35" s="62">
        <v>206934527</v>
      </c>
    </row>
    <row r="36" spans="1:26" ht="13.5">
      <c r="A36" s="58" t="s">
        <v>57</v>
      </c>
      <c r="B36" s="19">
        <v>3305449957</v>
      </c>
      <c r="C36" s="19">
        <v>0</v>
      </c>
      <c r="D36" s="59">
        <v>3320511494</v>
      </c>
      <c r="E36" s="60">
        <v>3318418709</v>
      </c>
      <c r="F36" s="60">
        <v>3284867381</v>
      </c>
      <c r="G36" s="60">
        <v>3286022879</v>
      </c>
      <c r="H36" s="60">
        <v>3303812594</v>
      </c>
      <c r="I36" s="60">
        <v>3303812594</v>
      </c>
      <c r="J36" s="60">
        <v>3298819337</v>
      </c>
      <c r="K36" s="60">
        <v>3296148180</v>
      </c>
      <c r="L36" s="60">
        <v>3299658050</v>
      </c>
      <c r="M36" s="60">
        <v>3299658050</v>
      </c>
      <c r="N36" s="60">
        <v>3292845207</v>
      </c>
      <c r="O36" s="60">
        <v>3285507083</v>
      </c>
      <c r="P36" s="60">
        <v>3283852814</v>
      </c>
      <c r="Q36" s="60">
        <v>3283852814</v>
      </c>
      <c r="R36" s="60">
        <v>3278106261</v>
      </c>
      <c r="S36" s="60">
        <v>3277326427</v>
      </c>
      <c r="T36" s="60">
        <v>3292814242</v>
      </c>
      <c r="U36" s="60">
        <v>3292814242</v>
      </c>
      <c r="V36" s="60">
        <v>3292814242</v>
      </c>
      <c r="W36" s="60">
        <v>3318418709</v>
      </c>
      <c r="X36" s="60">
        <v>-25604467</v>
      </c>
      <c r="Y36" s="61">
        <v>-0.77</v>
      </c>
      <c r="Z36" s="62">
        <v>3318418709</v>
      </c>
    </row>
    <row r="37" spans="1:26" ht="13.5">
      <c r="A37" s="58" t="s">
        <v>58</v>
      </c>
      <c r="B37" s="19">
        <v>155137932</v>
      </c>
      <c r="C37" s="19">
        <v>0</v>
      </c>
      <c r="D37" s="59">
        <v>174459111</v>
      </c>
      <c r="E37" s="60">
        <v>171564251</v>
      </c>
      <c r="F37" s="60">
        <v>139927585</v>
      </c>
      <c r="G37" s="60">
        <v>127500713</v>
      </c>
      <c r="H37" s="60">
        <v>159638004</v>
      </c>
      <c r="I37" s="60">
        <v>159638004</v>
      </c>
      <c r="J37" s="60">
        <v>163183411</v>
      </c>
      <c r="K37" s="60">
        <v>166499322</v>
      </c>
      <c r="L37" s="60">
        <v>156704888</v>
      </c>
      <c r="M37" s="60">
        <v>156704888</v>
      </c>
      <c r="N37" s="60">
        <v>163857133</v>
      </c>
      <c r="O37" s="60">
        <v>162516570</v>
      </c>
      <c r="P37" s="60">
        <v>167626317</v>
      </c>
      <c r="Q37" s="60">
        <v>167626317</v>
      </c>
      <c r="R37" s="60">
        <v>159838069</v>
      </c>
      <c r="S37" s="60">
        <v>157302362</v>
      </c>
      <c r="T37" s="60">
        <v>168357669</v>
      </c>
      <c r="U37" s="60">
        <v>168357669</v>
      </c>
      <c r="V37" s="60">
        <v>168357669</v>
      </c>
      <c r="W37" s="60">
        <v>171564251</v>
      </c>
      <c r="X37" s="60">
        <v>-3206582</v>
      </c>
      <c r="Y37" s="61">
        <v>-1.87</v>
      </c>
      <c r="Z37" s="62">
        <v>171564251</v>
      </c>
    </row>
    <row r="38" spans="1:26" ht="13.5">
      <c r="A38" s="58" t="s">
        <v>59</v>
      </c>
      <c r="B38" s="19">
        <v>602191361</v>
      </c>
      <c r="C38" s="19">
        <v>0</v>
      </c>
      <c r="D38" s="59">
        <v>617668034</v>
      </c>
      <c r="E38" s="60">
        <v>627225069</v>
      </c>
      <c r="F38" s="60">
        <v>595975059</v>
      </c>
      <c r="G38" s="60">
        <v>595956671</v>
      </c>
      <c r="H38" s="60">
        <v>596084568</v>
      </c>
      <c r="I38" s="60">
        <v>596084568</v>
      </c>
      <c r="J38" s="60">
        <v>592037362</v>
      </c>
      <c r="K38" s="60">
        <v>590648776</v>
      </c>
      <c r="L38" s="60">
        <v>588511419</v>
      </c>
      <c r="M38" s="60">
        <v>588511419</v>
      </c>
      <c r="N38" s="60">
        <v>588178868</v>
      </c>
      <c r="O38" s="60">
        <v>595207599</v>
      </c>
      <c r="P38" s="60">
        <v>596086037</v>
      </c>
      <c r="Q38" s="60">
        <v>596086037</v>
      </c>
      <c r="R38" s="60">
        <v>592648203</v>
      </c>
      <c r="S38" s="60">
        <v>623215656</v>
      </c>
      <c r="T38" s="60">
        <v>620957480</v>
      </c>
      <c r="U38" s="60">
        <v>620957480</v>
      </c>
      <c r="V38" s="60">
        <v>620957480</v>
      </c>
      <c r="W38" s="60">
        <v>627225069</v>
      </c>
      <c r="X38" s="60">
        <v>-6267589</v>
      </c>
      <c r="Y38" s="61">
        <v>-1</v>
      </c>
      <c r="Z38" s="62">
        <v>627225069</v>
      </c>
    </row>
    <row r="39" spans="1:26" ht="13.5">
      <c r="A39" s="58" t="s">
        <v>60</v>
      </c>
      <c r="B39" s="19">
        <v>2772564797</v>
      </c>
      <c r="C39" s="19">
        <v>0</v>
      </c>
      <c r="D39" s="59">
        <v>2736313740</v>
      </c>
      <c r="E39" s="60">
        <v>2726563916</v>
      </c>
      <c r="F39" s="60">
        <v>2843758429</v>
      </c>
      <c r="G39" s="60">
        <v>2861398072</v>
      </c>
      <c r="H39" s="60">
        <v>2824248145</v>
      </c>
      <c r="I39" s="60">
        <v>2824248145</v>
      </c>
      <c r="J39" s="60">
        <v>2821437428</v>
      </c>
      <c r="K39" s="60">
        <v>2834106249</v>
      </c>
      <c r="L39" s="60">
        <v>2829926403</v>
      </c>
      <c r="M39" s="60">
        <v>2829926403</v>
      </c>
      <c r="N39" s="60">
        <v>2834660561</v>
      </c>
      <c r="O39" s="60">
        <v>2831506077</v>
      </c>
      <c r="P39" s="60">
        <v>2845760681</v>
      </c>
      <c r="Q39" s="60">
        <v>2845760681</v>
      </c>
      <c r="R39" s="60">
        <v>2837910066</v>
      </c>
      <c r="S39" s="60">
        <v>2834849806</v>
      </c>
      <c r="T39" s="60">
        <v>2806469752</v>
      </c>
      <c r="U39" s="60">
        <v>2806469752</v>
      </c>
      <c r="V39" s="60">
        <v>2806469752</v>
      </c>
      <c r="W39" s="60">
        <v>2726563916</v>
      </c>
      <c r="X39" s="60">
        <v>79905836</v>
      </c>
      <c r="Y39" s="61">
        <v>2.93</v>
      </c>
      <c r="Z39" s="62">
        <v>2726563916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119477940</v>
      </c>
      <c r="C42" s="19">
        <v>0</v>
      </c>
      <c r="D42" s="59">
        <v>110860603</v>
      </c>
      <c r="E42" s="60">
        <v>96687418</v>
      </c>
      <c r="F42" s="60">
        <v>60801915</v>
      </c>
      <c r="G42" s="60">
        <v>14631258</v>
      </c>
      <c r="H42" s="60">
        <v>1696709</v>
      </c>
      <c r="I42" s="60">
        <v>77129882</v>
      </c>
      <c r="J42" s="60">
        <v>13120595</v>
      </c>
      <c r="K42" s="60">
        <v>26005082</v>
      </c>
      <c r="L42" s="60">
        <v>-8673107</v>
      </c>
      <c r="M42" s="60">
        <v>30452570</v>
      </c>
      <c r="N42" s="60">
        <v>14880116</v>
      </c>
      <c r="O42" s="60">
        <v>16645865</v>
      </c>
      <c r="P42" s="60">
        <v>33996454</v>
      </c>
      <c r="Q42" s="60">
        <v>65522435</v>
      </c>
      <c r="R42" s="60">
        <v>-6384091</v>
      </c>
      <c r="S42" s="60">
        <v>7688873</v>
      </c>
      <c r="T42" s="60">
        <v>-14394925</v>
      </c>
      <c r="U42" s="60">
        <v>-13090143</v>
      </c>
      <c r="V42" s="60">
        <v>160014744</v>
      </c>
      <c r="W42" s="60">
        <v>96687418</v>
      </c>
      <c r="X42" s="60">
        <v>63327326</v>
      </c>
      <c r="Y42" s="61">
        <v>65.5</v>
      </c>
      <c r="Z42" s="62">
        <v>96687418</v>
      </c>
    </row>
    <row r="43" spans="1:26" ht="13.5">
      <c r="A43" s="58" t="s">
        <v>63</v>
      </c>
      <c r="B43" s="19">
        <v>-101315375</v>
      </c>
      <c r="C43" s="19">
        <v>0</v>
      </c>
      <c r="D43" s="59">
        <v>-110143964</v>
      </c>
      <c r="E43" s="60">
        <v>-108616165</v>
      </c>
      <c r="F43" s="60">
        <v>-656074</v>
      </c>
      <c r="G43" s="60">
        <v>-10435623</v>
      </c>
      <c r="H43" s="60">
        <v>-15117349</v>
      </c>
      <c r="I43" s="60">
        <v>-26209046</v>
      </c>
      <c r="J43" s="60">
        <v>-4286869</v>
      </c>
      <c r="K43" s="60">
        <v>-6600565</v>
      </c>
      <c r="L43" s="60">
        <v>-12789996</v>
      </c>
      <c r="M43" s="60">
        <v>-23677430</v>
      </c>
      <c r="N43" s="60">
        <v>-2467282</v>
      </c>
      <c r="O43" s="60">
        <v>-1942002</v>
      </c>
      <c r="P43" s="60">
        <v>-7625857</v>
      </c>
      <c r="Q43" s="60">
        <v>-12035141</v>
      </c>
      <c r="R43" s="60">
        <v>-3540070</v>
      </c>
      <c r="S43" s="60">
        <v>-8493794</v>
      </c>
      <c r="T43" s="60">
        <v>-24768777</v>
      </c>
      <c r="U43" s="60">
        <v>-36802641</v>
      </c>
      <c r="V43" s="60">
        <v>-98724258</v>
      </c>
      <c r="W43" s="60">
        <v>-108616165</v>
      </c>
      <c r="X43" s="60">
        <v>9891907</v>
      </c>
      <c r="Y43" s="61">
        <v>-9.11</v>
      </c>
      <c r="Z43" s="62">
        <v>-108616165</v>
      </c>
    </row>
    <row r="44" spans="1:26" ht="13.5">
      <c r="A44" s="58" t="s">
        <v>64</v>
      </c>
      <c r="B44" s="19">
        <v>23665803</v>
      </c>
      <c r="C44" s="19">
        <v>0</v>
      </c>
      <c r="D44" s="59">
        <v>7409117</v>
      </c>
      <c r="E44" s="60">
        <v>7409117</v>
      </c>
      <c r="F44" s="60">
        <v>-904610</v>
      </c>
      <c r="G44" s="60">
        <v>-641813</v>
      </c>
      <c r="H44" s="60">
        <v>-530223</v>
      </c>
      <c r="I44" s="60">
        <v>-2076646</v>
      </c>
      <c r="J44" s="60">
        <v>-4671896</v>
      </c>
      <c r="K44" s="60">
        <v>-963711</v>
      </c>
      <c r="L44" s="60">
        <v>-2980869</v>
      </c>
      <c r="M44" s="60">
        <v>-8616476</v>
      </c>
      <c r="N44" s="60">
        <v>-933839</v>
      </c>
      <c r="O44" s="60">
        <v>-589258</v>
      </c>
      <c r="P44" s="60">
        <v>-450266</v>
      </c>
      <c r="Q44" s="60">
        <v>-1973363</v>
      </c>
      <c r="R44" s="60">
        <v>-4903154</v>
      </c>
      <c r="S44" s="60">
        <v>29073631</v>
      </c>
      <c r="T44" s="60">
        <v>-2998745</v>
      </c>
      <c r="U44" s="60">
        <v>21171732</v>
      </c>
      <c r="V44" s="60">
        <v>8505247</v>
      </c>
      <c r="W44" s="60">
        <v>7409117</v>
      </c>
      <c r="X44" s="60">
        <v>1096130</v>
      </c>
      <c r="Y44" s="61">
        <v>14.79</v>
      </c>
      <c r="Z44" s="62">
        <v>7409117</v>
      </c>
    </row>
    <row r="45" spans="1:26" ht="13.5">
      <c r="A45" s="70" t="s">
        <v>65</v>
      </c>
      <c r="B45" s="22">
        <v>104986783</v>
      </c>
      <c r="C45" s="22">
        <v>0</v>
      </c>
      <c r="D45" s="99">
        <v>97546582</v>
      </c>
      <c r="E45" s="100">
        <v>100467154</v>
      </c>
      <c r="F45" s="100">
        <v>164228014</v>
      </c>
      <c r="G45" s="100">
        <v>167781836</v>
      </c>
      <c r="H45" s="100">
        <v>153830973</v>
      </c>
      <c r="I45" s="100">
        <v>153830973</v>
      </c>
      <c r="J45" s="100">
        <v>157992803</v>
      </c>
      <c r="K45" s="100">
        <v>176433609</v>
      </c>
      <c r="L45" s="100">
        <v>151989637</v>
      </c>
      <c r="M45" s="100">
        <v>151989637</v>
      </c>
      <c r="N45" s="100">
        <v>163468632</v>
      </c>
      <c r="O45" s="100">
        <v>177583237</v>
      </c>
      <c r="P45" s="100">
        <v>203503568</v>
      </c>
      <c r="Q45" s="100">
        <v>203503568</v>
      </c>
      <c r="R45" s="100">
        <v>188676253</v>
      </c>
      <c r="S45" s="100">
        <v>216944963</v>
      </c>
      <c r="T45" s="100">
        <v>174782516</v>
      </c>
      <c r="U45" s="100">
        <v>174782516</v>
      </c>
      <c r="V45" s="100">
        <v>174782516</v>
      </c>
      <c r="W45" s="100">
        <v>100467154</v>
      </c>
      <c r="X45" s="100">
        <v>74315362</v>
      </c>
      <c r="Y45" s="101">
        <v>73.97</v>
      </c>
      <c r="Z45" s="102">
        <v>100467154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49035677</v>
      </c>
      <c r="C49" s="52">
        <v>0</v>
      </c>
      <c r="D49" s="129">
        <v>1691331</v>
      </c>
      <c r="E49" s="54">
        <v>1104655</v>
      </c>
      <c r="F49" s="54">
        <v>0</v>
      </c>
      <c r="G49" s="54">
        <v>0</v>
      </c>
      <c r="H49" s="54">
        <v>0</v>
      </c>
      <c r="I49" s="54">
        <v>1096826</v>
      </c>
      <c r="J49" s="54">
        <v>0</v>
      </c>
      <c r="K49" s="54">
        <v>0</v>
      </c>
      <c r="L49" s="54">
        <v>0</v>
      </c>
      <c r="M49" s="54">
        <v>792104</v>
      </c>
      <c r="N49" s="54">
        <v>0</v>
      </c>
      <c r="O49" s="54">
        <v>0</v>
      </c>
      <c r="P49" s="54">
        <v>0</v>
      </c>
      <c r="Q49" s="54">
        <v>751341</v>
      </c>
      <c r="R49" s="54">
        <v>0</v>
      </c>
      <c r="S49" s="54">
        <v>0</v>
      </c>
      <c r="T49" s="54">
        <v>0</v>
      </c>
      <c r="U49" s="54">
        <v>3711401</v>
      </c>
      <c r="V49" s="54">
        <v>18742691</v>
      </c>
      <c r="W49" s="54">
        <v>76926026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31419238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31419238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99.42501386329658</v>
      </c>
      <c r="C58" s="5">
        <f>IF(C67=0,0,+(C76/C67)*100)</f>
        <v>0</v>
      </c>
      <c r="D58" s="6">
        <f aca="true" t="shared" si="6" ref="D58:Z58">IF(D67=0,0,+(D76/D67)*100)</f>
        <v>100.10984475422742</v>
      </c>
      <c r="E58" s="7">
        <f t="shared" si="6"/>
        <v>100.10953793613442</v>
      </c>
      <c r="F58" s="7">
        <f t="shared" si="6"/>
        <v>51.30053202458551</v>
      </c>
      <c r="G58" s="7">
        <f t="shared" si="6"/>
        <v>98.1058081749061</v>
      </c>
      <c r="H58" s="7">
        <f t="shared" si="6"/>
        <v>109.02082878710524</v>
      </c>
      <c r="I58" s="7">
        <f t="shared" si="6"/>
        <v>85.27022515296629</v>
      </c>
      <c r="J58" s="7">
        <f t="shared" si="6"/>
        <v>105.02903286000385</v>
      </c>
      <c r="K58" s="7">
        <f t="shared" si="6"/>
        <v>102.33891930460948</v>
      </c>
      <c r="L58" s="7">
        <f t="shared" si="6"/>
        <v>95.13994691450449</v>
      </c>
      <c r="M58" s="7">
        <f t="shared" si="6"/>
        <v>100.69887294027244</v>
      </c>
      <c r="N58" s="7">
        <f t="shared" si="6"/>
        <v>90.82842502310446</v>
      </c>
      <c r="O58" s="7">
        <f t="shared" si="6"/>
        <v>105.73337668496514</v>
      </c>
      <c r="P58" s="7">
        <f t="shared" si="6"/>
        <v>106.14617629000351</v>
      </c>
      <c r="Q58" s="7">
        <f t="shared" si="6"/>
        <v>100.51842934625796</v>
      </c>
      <c r="R58" s="7">
        <f t="shared" si="6"/>
        <v>134.3202543548204</v>
      </c>
      <c r="S58" s="7">
        <f t="shared" si="6"/>
        <v>102.47334013769851</v>
      </c>
      <c r="T58" s="7">
        <f t="shared" si="6"/>
        <v>90.65045722703269</v>
      </c>
      <c r="U58" s="7">
        <f t="shared" si="6"/>
        <v>108.62843301779361</v>
      </c>
      <c r="V58" s="7">
        <f t="shared" si="6"/>
        <v>98.85555109505835</v>
      </c>
      <c r="W58" s="7">
        <f t="shared" si="6"/>
        <v>100.38307977310087</v>
      </c>
      <c r="X58" s="7">
        <f t="shared" si="6"/>
        <v>0</v>
      </c>
      <c r="Y58" s="7">
        <f t="shared" si="6"/>
        <v>0</v>
      </c>
      <c r="Z58" s="8">
        <f t="shared" si="6"/>
        <v>100.10953793613442</v>
      </c>
    </row>
    <row r="59" spans="1:26" ht="13.5">
      <c r="A59" s="37" t="s">
        <v>31</v>
      </c>
      <c r="B59" s="9">
        <f aca="true" t="shared" si="7" ref="B59:Z66">IF(B68=0,0,+(B77/B68)*100)</f>
        <v>99.55254657167968</v>
      </c>
      <c r="C59" s="9">
        <f t="shared" si="7"/>
        <v>0</v>
      </c>
      <c r="D59" s="2">
        <f t="shared" si="7"/>
        <v>100.11004219865632</v>
      </c>
      <c r="E59" s="10">
        <f t="shared" si="7"/>
        <v>100.10973739985731</v>
      </c>
      <c r="F59" s="10">
        <f t="shared" si="7"/>
        <v>31.573107574866484</v>
      </c>
      <c r="G59" s="10">
        <f t="shared" si="7"/>
        <v>63.90396941084472</v>
      </c>
      <c r="H59" s="10">
        <f t="shared" si="7"/>
        <v>83.58228573414522</v>
      </c>
      <c r="I59" s="10">
        <f t="shared" si="7"/>
        <v>57.965422456680535</v>
      </c>
      <c r="J59" s="10">
        <f t="shared" si="7"/>
        <v>83.08943420232762</v>
      </c>
      <c r="K59" s="10">
        <f t="shared" si="7"/>
        <v>84.48034506951497</v>
      </c>
      <c r="L59" s="10">
        <f t="shared" si="7"/>
        <v>76.3356109245915</v>
      </c>
      <c r="M59" s="10">
        <f t="shared" si="7"/>
        <v>81.3012240465448</v>
      </c>
      <c r="N59" s="10">
        <f t="shared" si="7"/>
        <v>85.92855279780076</v>
      </c>
      <c r="O59" s="10">
        <f t="shared" si="7"/>
        <v>108.77298274865103</v>
      </c>
      <c r="P59" s="10">
        <f t="shared" si="7"/>
        <v>101.8200996583874</v>
      </c>
      <c r="Q59" s="10">
        <f t="shared" si="7"/>
        <v>98.83714741706542</v>
      </c>
      <c r="R59" s="10">
        <f t="shared" si="7"/>
        <v>287.4943279366301</v>
      </c>
      <c r="S59" s="10">
        <f t="shared" si="7"/>
        <v>93.21737153234615</v>
      </c>
      <c r="T59" s="10">
        <f t="shared" si="7"/>
        <v>69.83403003040449</v>
      </c>
      <c r="U59" s="10">
        <f t="shared" si="7"/>
        <v>150.2330923969931</v>
      </c>
      <c r="V59" s="10">
        <f t="shared" si="7"/>
        <v>96.47543910342182</v>
      </c>
      <c r="W59" s="10">
        <f t="shared" si="7"/>
        <v>100.10973801504537</v>
      </c>
      <c r="X59" s="10">
        <f t="shared" si="7"/>
        <v>0</v>
      </c>
      <c r="Y59" s="10">
        <f t="shared" si="7"/>
        <v>0</v>
      </c>
      <c r="Z59" s="11">
        <f t="shared" si="7"/>
        <v>100.10973739985731</v>
      </c>
    </row>
    <row r="60" spans="1:26" ht="13.5">
      <c r="A60" s="38" t="s">
        <v>32</v>
      </c>
      <c r="B60" s="12">
        <f t="shared" si="7"/>
        <v>99.38503197831061</v>
      </c>
      <c r="C60" s="12">
        <f t="shared" si="7"/>
        <v>0</v>
      </c>
      <c r="D60" s="3">
        <f t="shared" si="7"/>
        <v>100.11026026769476</v>
      </c>
      <c r="E60" s="13">
        <f t="shared" si="7"/>
        <v>100.10995009650432</v>
      </c>
      <c r="F60" s="13">
        <f t="shared" si="7"/>
        <v>57.7303464800358</v>
      </c>
      <c r="G60" s="13">
        <f t="shared" si="7"/>
        <v>107.82661134537285</v>
      </c>
      <c r="H60" s="13">
        <f t="shared" si="7"/>
        <v>116.68613501501888</v>
      </c>
      <c r="I60" s="13">
        <f t="shared" si="7"/>
        <v>93.59297328456468</v>
      </c>
      <c r="J60" s="13">
        <f t="shared" si="7"/>
        <v>111.63956325572639</v>
      </c>
      <c r="K60" s="13">
        <f t="shared" si="7"/>
        <v>107.61963003039206</v>
      </c>
      <c r="L60" s="13">
        <f t="shared" si="7"/>
        <v>100.25530539327991</v>
      </c>
      <c r="M60" s="13">
        <f t="shared" si="7"/>
        <v>106.30834027525087</v>
      </c>
      <c r="N60" s="13">
        <f t="shared" si="7"/>
        <v>91.99616250124683</v>
      </c>
      <c r="O60" s="13">
        <f t="shared" si="7"/>
        <v>104.90663096592318</v>
      </c>
      <c r="P60" s="13">
        <f t="shared" si="7"/>
        <v>107.41829174480839</v>
      </c>
      <c r="Q60" s="13">
        <f t="shared" si="7"/>
        <v>100.97587093160723</v>
      </c>
      <c r="R60" s="13">
        <f t="shared" si="7"/>
        <v>91.24963413370585</v>
      </c>
      <c r="S60" s="13">
        <f t="shared" si="7"/>
        <v>105.20299791497247</v>
      </c>
      <c r="T60" s="13">
        <f t="shared" si="7"/>
        <v>95.82752643829348</v>
      </c>
      <c r="U60" s="13">
        <f t="shared" si="7"/>
        <v>97.25818136814604</v>
      </c>
      <c r="V60" s="13">
        <f t="shared" si="7"/>
        <v>99.52815389974809</v>
      </c>
      <c r="W60" s="13">
        <f t="shared" si="7"/>
        <v>100.4632061134244</v>
      </c>
      <c r="X60" s="13">
        <f t="shared" si="7"/>
        <v>0</v>
      </c>
      <c r="Y60" s="13">
        <f t="shared" si="7"/>
        <v>0</v>
      </c>
      <c r="Z60" s="14">
        <f t="shared" si="7"/>
        <v>100.10995009650432</v>
      </c>
    </row>
    <row r="61" spans="1:26" ht="13.5">
      <c r="A61" s="39" t="s">
        <v>103</v>
      </c>
      <c r="B61" s="12">
        <f t="shared" si="7"/>
        <v>99.38520259619767</v>
      </c>
      <c r="C61" s="12">
        <f t="shared" si="7"/>
        <v>0</v>
      </c>
      <c r="D61" s="3">
        <f t="shared" si="7"/>
        <v>100.10996122395304</v>
      </c>
      <c r="E61" s="13">
        <f t="shared" si="7"/>
        <v>100.27350546892305</v>
      </c>
      <c r="F61" s="13">
        <f t="shared" si="7"/>
        <v>71.68949447043283</v>
      </c>
      <c r="G61" s="13">
        <f t="shared" si="7"/>
        <v>91.11687264118906</v>
      </c>
      <c r="H61" s="13">
        <f t="shared" si="7"/>
        <v>97.58642345830614</v>
      </c>
      <c r="I61" s="13">
        <f t="shared" si="7"/>
        <v>86.31945096196725</v>
      </c>
      <c r="J61" s="13">
        <f t="shared" si="7"/>
        <v>95.90919890884233</v>
      </c>
      <c r="K61" s="13">
        <f t="shared" si="7"/>
        <v>94.92898829193469</v>
      </c>
      <c r="L61" s="13">
        <f t="shared" si="7"/>
        <v>88.87762815635354</v>
      </c>
      <c r="M61" s="13">
        <f t="shared" si="7"/>
        <v>93.1555656154972</v>
      </c>
      <c r="N61" s="13">
        <f t="shared" si="7"/>
        <v>86.45084659901926</v>
      </c>
      <c r="O61" s="13">
        <f t="shared" si="7"/>
        <v>98.9269272254614</v>
      </c>
      <c r="P61" s="13">
        <f t="shared" si="7"/>
        <v>93.78581853590123</v>
      </c>
      <c r="Q61" s="13">
        <f t="shared" si="7"/>
        <v>92.79562097561036</v>
      </c>
      <c r="R61" s="13">
        <f t="shared" si="7"/>
        <v>79.36862141116616</v>
      </c>
      <c r="S61" s="13">
        <f t="shared" si="7"/>
        <v>91.28864354731296</v>
      </c>
      <c r="T61" s="13">
        <f t="shared" si="7"/>
        <v>90.54559862492954</v>
      </c>
      <c r="U61" s="13">
        <f t="shared" si="7"/>
        <v>87.35630571671176</v>
      </c>
      <c r="V61" s="13">
        <f t="shared" si="7"/>
        <v>89.78765737949522</v>
      </c>
      <c r="W61" s="13">
        <f t="shared" si="7"/>
        <v>99.51896107024238</v>
      </c>
      <c r="X61" s="13">
        <f t="shared" si="7"/>
        <v>0</v>
      </c>
      <c r="Y61" s="13">
        <f t="shared" si="7"/>
        <v>0</v>
      </c>
      <c r="Z61" s="14">
        <f t="shared" si="7"/>
        <v>100.27350546892305</v>
      </c>
    </row>
    <row r="62" spans="1:26" ht="13.5">
      <c r="A62" s="39" t="s">
        <v>104</v>
      </c>
      <c r="B62" s="12">
        <f t="shared" si="7"/>
        <v>99.38503136965622</v>
      </c>
      <c r="C62" s="12">
        <f t="shared" si="7"/>
        <v>0</v>
      </c>
      <c r="D62" s="3">
        <f t="shared" si="7"/>
        <v>100.11087192089691</v>
      </c>
      <c r="E62" s="13">
        <f t="shared" si="7"/>
        <v>100.7006842836313</v>
      </c>
      <c r="F62" s="13">
        <f t="shared" si="7"/>
        <v>65.87776399726026</v>
      </c>
      <c r="G62" s="13">
        <f t="shared" si="7"/>
        <v>156.13879920160193</v>
      </c>
      <c r="H62" s="13">
        <f t="shared" si="7"/>
        <v>161.2026673554975</v>
      </c>
      <c r="I62" s="13">
        <f t="shared" si="7"/>
        <v>128.40408949116437</v>
      </c>
      <c r="J62" s="13">
        <f t="shared" si="7"/>
        <v>140.90158765720122</v>
      </c>
      <c r="K62" s="13">
        <f t="shared" si="7"/>
        <v>129.2535538418259</v>
      </c>
      <c r="L62" s="13">
        <f t="shared" si="7"/>
        <v>103.36755339716683</v>
      </c>
      <c r="M62" s="13">
        <f t="shared" si="7"/>
        <v>123.02181684450095</v>
      </c>
      <c r="N62" s="13">
        <f t="shared" si="7"/>
        <v>89.26891769879278</v>
      </c>
      <c r="O62" s="13">
        <f t="shared" si="7"/>
        <v>101.92348061904903</v>
      </c>
      <c r="P62" s="13">
        <f t="shared" si="7"/>
        <v>121.54339245956538</v>
      </c>
      <c r="Q62" s="13">
        <f t="shared" si="7"/>
        <v>102.30880782475936</v>
      </c>
      <c r="R62" s="13">
        <f t="shared" si="7"/>
        <v>94.26591937114924</v>
      </c>
      <c r="S62" s="13">
        <f t="shared" si="7"/>
        <v>123.68216055481275</v>
      </c>
      <c r="T62" s="13">
        <f t="shared" si="7"/>
        <v>118.21968892063622</v>
      </c>
      <c r="U62" s="13">
        <f t="shared" si="7"/>
        <v>111.32296108502169</v>
      </c>
      <c r="V62" s="13">
        <f t="shared" si="7"/>
        <v>115.10498797742719</v>
      </c>
      <c r="W62" s="13">
        <f t="shared" si="7"/>
        <v>103.05328429760223</v>
      </c>
      <c r="X62" s="13">
        <f t="shared" si="7"/>
        <v>0</v>
      </c>
      <c r="Y62" s="13">
        <f t="shared" si="7"/>
        <v>0</v>
      </c>
      <c r="Z62" s="14">
        <f t="shared" si="7"/>
        <v>100.7006842836313</v>
      </c>
    </row>
    <row r="63" spans="1:26" ht="13.5">
      <c r="A63" s="39" t="s">
        <v>105</v>
      </c>
      <c r="B63" s="12">
        <f t="shared" si="7"/>
        <v>99.38503243361001</v>
      </c>
      <c r="C63" s="12">
        <f t="shared" si="7"/>
        <v>0</v>
      </c>
      <c r="D63" s="3">
        <f t="shared" si="7"/>
        <v>100.11049685467694</v>
      </c>
      <c r="E63" s="13">
        <f t="shared" si="7"/>
        <v>100.10997890307259</v>
      </c>
      <c r="F63" s="13">
        <f t="shared" si="7"/>
        <v>10.405443502305124</v>
      </c>
      <c r="G63" s="13">
        <f t="shared" si="7"/>
        <v>88.44477068031524</v>
      </c>
      <c r="H63" s="13">
        <f t="shared" si="7"/>
        <v>113.43838588258922</v>
      </c>
      <c r="I63" s="13">
        <f t="shared" si="7"/>
        <v>71.466553630845</v>
      </c>
      <c r="J63" s="13">
        <f t="shared" si="7"/>
        <v>107.87023383189383</v>
      </c>
      <c r="K63" s="13">
        <f t="shared" si="7"/>
        <v>100.46776220189903</v>
      </c>
      <c r="L63" s="13">
        <f t="shared" si="7"/>
        <v>100.69264142575749</v>
      </c>
      <c r="M63" s="13">
        <f t="shared" si="7"/>
        <v>102.86500698476146</v>
      </c>
      <c r="N63" s="13">
        <f t="shared" si="7"/>
        <v>88.74198606872591</v>
      </c>
      <c r="O63" s="13">
        <f t="shared" si="7"/>
        <v>107.20947232615472</v>
      </c>
      <c r="P63" s="13">
        <f t="shared" si="7"/>
        <v>111.13891357081258</v>
      </c>
      <c r="Q63" s="13">
        <f t="shared" si="7"/>
        <v>101.53992486450667</v>
      </c>
      <c r="R63" s="13">
        <f t="shared" si="7"/>
        <v>96.33836501095446</v>
      </c>
      <c r="S63" s="13">
        <f t="shared" si="7"/>
        <v>106.90454505012059</v>
      </c>
      <c r="T63" s="13">
        <f t="shared" si="7"/>
        <v>78.29950649849658</v>
      </c>
      <c r="U63" s="13">
        <f t="shared" si="7"/>
        <v>94.05322629295343</v>
      </c>
      <c r="V63" s="13">
        <f t="shared" si="7"/>
        <v>93.07557372064036</v>
      </c>
      <c r="W63" s="13">
        <f t="shared" si="7"/>
        <v>101.61823461181521</v>
      </c>
      <c r="X63" s="13">
        <f t="shared" si="7"/>
        <v>0</v>
      </c>
      <c r="Y63" s="13">
        <f t="shared" si="7"/>
        <v>0</v>
      </c>
      <c r="Z63" s="14">
        <f t="shared" si="7"/>
        <v>100.10997890307259</v>
      </c>
    </row>
    <row r="64" spans="1:26" ht="13.5">
      <c r="A64" s="39" t="s">
        <v>106</v>
      </c>
      <c r="B64" s="12">
        <f t="shared" si="7"/>
        <v>99.38503265079686</v>
      </c>
      <c r="C64" s="12">
        <f t="shared" si="7"/>
        <v>0</v>
      </c>
      <c r="D64" s="3">
        <f t="shared" si="7"/>
        <v>100.11065058996613</v>
      </c>
      <c r="E64" s="13">
        <f t="shared" si="7"/>
        <v>100.11043037807859</v>
      </c>
      <c r="F64" s="13">
        <f t="shared" si="7"/>
        <v>15.432965740731138</v>
      </c>
      <c r="G64" s="13">
        <f t="shared" si="7"/>
        <v>141.91201065252523</v>
      </c>
      <c r="H64" s="13">
        <f t="shared" si="7"/>
        <v>151.19833663820557</v>
      </c>
      <c r="I64" s="13">
        <f t="shared" si="7"/>
        <v>103.87005759431412</v>
      </c>
      <c r="J64" s="13">
        <f t="shared" si="7"/>
        <v>149.1930937767642</v>
      </c>
      <c r="K64" s="13">
        <f t="shared" si="7"/>
        <v>139.96802655765163</v>
      </c>
      <c r="L64" s="13">
        <f t="shared" si="7"/>
        <v>153.64028832664118</v>
      </c>
      <c r="M64" s="13">
        <f t="shared" si="7"/>
        <v>147.59834812720788</v>
      </c>
      <c r="N64" s="13">
        <f t="shared" si="7"/>
        <v>134.90727401317466</v>
      </c>
      <c r="O64" s="13">
        <f t="shared" si="7"/>
        <v>140.28995350813955</v>
      </c>
      <c r="P64" s="13">
        <f t="shared" si="7"/>
        <v>146.27364866414578</v>
      </c>
      <c r="Q64" s="13">
        <f t="shared" si="7"/>
        <v>140.51910619912286</v>
      </c>
      <c r="R64" s="13">
        <f t="shared" si="7"/>
        <v>131.65944526840582</v>
      </c>
      <c r="S64" s="13">
        <f t="shared" si="7"/>
        <v>142.13787145121552</v>
      </c>
      <c r="T64" s="13">
        <f t="shared" si="7"/>
        <v>114.86916278011536</v>
      </c>
      <c r="U64" s="13">
        <f t="shared" si="7"/>
        <v>129.51902600684627</v>
      </c>
      <c r="V64" s="13">
        <f t="shared" si="7"/>
        <v>130.3732627112194</v>
      </c>
      <c r="W64" s="13">
        <f t="shared" si="7"/>
        <v>100.11043037807859</v>
      </c>
      <c r="X64" s="13">
        <f t="shared" si="7"/>
        <v>0</v>
      </c>
      <c r="Y64" s="13">
        <f t="shared" si="7"/>
        <v>0</v>
      </c>
      <c r="Z64" s="14">
        <f t="shared" si="7"/>
        <v>100.11043037807859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559.3785443310259</v>
      </c>
      <c r="S65" s="13">
        <f t="shared" si="7"/>
        <v>99.88053609427693</v>
      </c>
      <c r="T65" s="13">
        <f t="shared" si="7"/>
        <v>100.00089898145401</v>
      </c>
      <c r="U65" s="13">
        <f t="shared" si="7"/>
        <v>259.84476234551096</v>
      </c>
      <c r="V65" s="13">
        <f t="shared" si="7"/>
        <v>101.658110964966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99.99954256647653</v>
      </c>
      <c r="G66" s="16">
        <f t="shared" si="7"/>
        <v>100.00045307091466</v>
      </c>
      <c r="H66" s="16">
        <f t="shared" si="7"/>
        <v>99.99953167953768</v>
      </c>
      <c r="I66" s="16">
        <f t="shared" si="7"/>
        <v>99.99984682686535</v>
      </c>
      <c r="J66" s="16">
        <f t="shared" si="7"/>
        <v>100.0004768216973</v>
      </c>
      <c r="K66" s="16">
        <f t="shared" si="7"/>
        <v>100</v>
      </c>
      <c r="L66" s="16">
        <f t="shared" si="7"/>
        <v>100</v>
      </c>
      <c r="M66" s="16">
        <f t="shared" si="7"/>
        <v>100.00014842234468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675540983</v>
      </c>
      <c r="C67" s="24"/>
      <c r="D67" s="25">
        <v>731951203</v>
      </c>
      <c r="E67" s="26">
        <v>733951203</v>
      </c>
      <c r="F67" s="26">
        <v>64081813</v>
      </c>
      <c r="G67" s="26">
        <v>61125277</v>
      </c>
      <c r="H67" s="26">
        <v>58620024</v>
      </c>
      <c r="I67" s="26">
        <v>183827114</v>
      </c>
      <c r="J67" s="26">
        <v>58536603</v>
      </c>
      <c r="K67" s="26">
        <v>59599662</v>
      </c>
      <c r="L67" s="26">
        <v>63181100</v>
      </c>
      <c r="M67" s="26">
        <v>181317365</v>
      </c>
      <c r="N67" s="26">
        <v>68492173</v>
      </c>
      <c r="O67" s="26">
        <v>61598604</v>
      </c>
      <c r="P67" s="26">
        <v>60851346</v>
      </c>
      <c r="Q67" s="26">
        <v>190942123</v>
      </c>
      <c r="R67" s="26">
        <v>61615974</v>
      </c>
      <c r="S67" s="26">
        <v>59578421</v>
      </c>
      <c r="T67" s="26">
        <v>67655886</v>
      </c>
      <c r="U67" s="26">
        <v>188850281</v>
      </c>
      <c r="V67" s="26">
        <v>744936883</v>
      </c>
      <c r="W67" s="26">
        <v>731951201</v>
      </c>
      <c r="X67" s="26"/>
      <c r="Y67" s="25"/>
      <c r="Z67" s="27">
        <v>733951203</v>
      </c>
    </row>
    <row r="68" spans="1:26" ht="13.5" hidden="1">
      <c r="A68" s="37" t="s">
        <v>31</v>
      </c>
      <c r="B68" s="19">
        <v>152870211</v>
      </c>
      <c r="C68" s="19"/>
      <c r="D68" s="20">
        <v>162730300</v>
      </c>
      <c r="E68" s="21">
        <v>162730300</v>
      </c>
      <c r="F68" s="21">
        <v>16105472</v>
      </c>
      <c r="G68" s="21">
        <v>13488702</v>
      </c>
      <c r="H68" s="21">
        <v>13466028</v>
      </c>
      <c r="I68" s="21">
        <v>43060202</v>
      </c>
      <c r="J68" s="21">
        <v>13468136</v>
      </c>
      <c r="K68" s="21">
        <v>13524927</v>
      </c>
      <c r="L68" s="21">
        <v>13509155</v>
      </c>
      <c r="M68" s="21">
        <v>40502218</v>
      </c>
      <c r="N68" s="21">
        <v>13506841</v>
      </c>
      <c r="O68" s="21">
        <v>13499582</v>
      </c>
      <c r="P68" s="21">
        <v>13484866</v>
      </c>
      <c r="Q68" s="21">
        <v>40491289</v>
      </c>
      <c r="R68" s="21">
        <v>13511397</v>
      </c>
      <c r="S68" s="21">
        <v>13484153</v>
      </c>
      <c r="T68" s="21">
        <v>13504913</v>
      </c>
      <c r="U68" s="21">
        <v>40500463</v>
      </c>
      <c r="V68" s="21">
        <v>164554172</v>
      </c>
      <c r="W68" s="21">
        <v>162730299</v>
      </c>
      <c r="X68" s="21"/>
      <c r="Y68" s="20"/>
      <c r="Z68" s="23">
        <v>162730300</v>
      </c>
    </row>
    <row r="69" spans="1:26" ht="13.5" hidden="1">
      <c r="A69" s="38" t="s">
        <v>32</v>
      </c>
      <c r="B69" s="19">
        <v>520391937</v>
      </c>
      <c r="C69" s="19"/>
      <c r="D69" s="20">
        <v>566784403</v>
      </c>
      <c r="E69" s="21">
        <v>568784403</v>
      </c>
      <c r="F69" s="21">
        <v>47757730</v>
      </c>
      <c r="G69" s="21">
        <v>47415859</v>
      </c>
      <c r="H69" s="21">
        <v>44940467</v>
      </c>
      <c r="I69" s="21">
        <v>140114056</v>
      </c>
      <c r="J69" s="21">
        <v>44858745</v>
      </c>
      <c r="K69" s="21">
        <v>45842252</v>
      </c>
      <c r="L69" s="21">
        <v>49440397</v>
      </c>
      <c r="M69" s="21">
        <v>140141394</v>
      </c>
      <c r="N69" s="21">
        <v>54738780</v>
      </c>
      <c r="O69" s="21">
        <v>47840647</v>
      </c>
      <c r="P69" s="21">
        <v>47107786</v>
      </c>
      <c r="Q69" s="21">
        <v>149687213</v>
      </c>
      <c r="R69" s="21">
        <v>47841931</v>
      </c>
      <c r="S69" s="21">
        <v>45899634</v>
      </c>
      <c r="T69" s="21">
        <v>53963865</v>
      </c>
      <c r="U69" s="21">
        <v>147705430</v>
      </c>
      <c r="V69" s="21">
        <v>577648093</v>
      </c>
      <c r="W69" s="21">
        <v>566784402</v>
      </c>
      <c r="X69" s="21"/>
      <c r="Y69" s="20"/>
      <c r="Z69" s="23">
        <v>568784403</v>
      </c>
    </row>
    <row r="70" spans="1:26" ht="13.5" hidden="1">
      <c r="A70" s="39" t="s">
        <v>103</v>
      </c>
      <c r="B70" s="19">
        <v>286570013</v>
      </c>
      <c r="C70" s="19"/>
      <c r="D70" s="20">
        <v>338876730</v>
      </c>
      <c r="E70" s="21">
        <v>336326730</v>
      </c>
      <c r="F70" s="21">
        <v>29396243</v>
      </c>
      <c r="G70" s="21">
        <v>28107117</v>
      </c>
      <c r="H70" s="21">
        <v>26202608</v>
      </c>
      <c r="I70" s="21">
        <v>83705968</v>
      </c>
      <c r="J70" s="21">
        <v>25669251</v>
      </c>
      <c r="K70" s="21">
        <v>25410176</v>
      </c>
      <c r="L70" s="21">
        <v>27056657</v>
      </c>
      <c r="M70" s="21">
        <v>78136084</v>
      </c>
      <c r="N70" s="21">
        <v>28382563</v>
      </c>
      <c r="O70" s="21">
        <v>25147875</v>
      </c>
      <c r="P70" s="21">
        <v>26147949</v>
      </c>
      <c r="Q70" s="21">
        <v>79678387</v>
      </c>
      <c r="R70" s="21">
        <v>26670084</v>
      </c>
      <c r="S70" s="21">
        <v>26010358</v>
      </c>
      <c r="T70" s="21">
        <v>34725784</v>
      </c>
      <c r="U70" s="21">
        <v>87406226</v>
      </c>
      <c r="V70" s="21">
        <v>328926665</v>
      </c>
      <c r="W70" s="21">
        <v>338876731</v>
      </c>
      <c r="X70" s="21"/>
      <c r="Y70" s="20"/>
      <c r="Z70" s="23">
        <v>336326730</v>
      </c>
    </row>
    <row r="71" spans="1:26" ht="13.5" hidden="1">
      <c r="A71" s="39" t="s">
        <v>104</v>
      </c>
      <c r="B71" s="19">
        <v>108390732</v>
      </c>
      <c r="C71" s="19"/>
      <c r="D71" s="20">
        <v>102044773</v>
      </c>
      <c r="E71" s="21">
        <v>104428773</v>
      </c>
      <c r="F71" s="21">
        <v>7822638</v>
      </c>
      <c r="G71" s="21">
        <v>8415351</v>
      </c>
      <c r="H71" s="21">
        <v>7796786</v>
      </c>
      <c r="I71" s="21">
        <v>24034775</v>
      </c>
      <c r="J71" s="21">
        <v>8355771</v>
      </c>
      <c r="K71" s="21">
        <v>9345309</v>
      </c>
      <c r="L71" s="21">
        <v>10564465</v>
      </c>
      <c r="M71" s="21">
        <v>28265545</v>
      </c>
      <c r="N71" s="21">
        <v>13776821</v>
      </c>
      <c r="O71" s="21">
        <v>11242276</v>
      </c>
      <c r="P71" s="21">
        <v>9565072</v>
      </c>
      <c r="Q71" s="21">
        <v>34584169</v>
      </c>
      <c r="R71" s="21">
        <v>9678099</v>
      </c>
      <c r="S71" s="21">
        <v>8766489</v>
      </c>
      <c r="T71" s="21">
        <v>8226068</v>
      </c>
      <c r="U71" s="21">
        <v>26670656</v>
      </c>
      <c r="V71" s="21">
        <v>113555145</v>
      </c>
      <c r="W71" s="21">
        <v>102044772</v>
      </c>
      <c r="X71" s="21"/>
      <c r="Y71" s="20"/>
      <c r="Z71" s="23">
        <v>104428773</v>
      </c>
    </row>
    <row r="72" spans="1:26" ht="13.5" hidden="1">
      <c r="A72" s="39" t="s">
        <v>105</v>
      </c>
      <c r="B72" s="19">
        <v>68661182</v>
      </c>
      <c r="C72" s="19"/>
      <c r="D72" s="20">
        <v>66374740</v>
      </c>
      <c r="E72" s="21">
        <v>67374740</v>
      </c>
      <c r="F72" s="21">
        <v>5473241</v>
      </c>
      <c r="G72" s="21">
        <v>5700034</v>
      </c>
      <c r="H72" s="21">
        <v>5656788</v>
      </c>
      <c r="I72" s="21">
        <v>16830063</v>
      </c>
      <c r="J72" s="21">
        <v>5696400</v>
      </c>
      <c r="K72" s="21">
        <v>5900434</v>
      </c>
      <c r="L72" s="21">
        <v>6613523</v>
      </c>
      <c r="M72" s="21">
        <v>18210357</v>
      </c>
      <c r="N72" s="21">
        <v>7394155</v>
      </c>
      <c r="O72" s="21">
        <v>6331032</v>
      </c>
      <c r="P72" s="21">
        <v>6118963</v>
      </c>
      <c r="Q72" s="21">
        <v>19844150</v>
      </c>
      <c r="R72" s="21">
        <v>6243577</v>
      </c>
      <c r="S72" s="21">
        <v>5889396</v>
      </c>
      <c r="T72" s="21">
        <v>5710013</v>
      </c>
      <c r="U72" s="21">
        <v>17842986</v>
      </c>
      <c r="V72" s="21">
        <v>72727556</v>
      </c>
      <c r="W72" s="21">
        <v>66374739</v>
      </c>
      <c r="X72" s="21"/>
      <c r="Y72" s="20"/>
      <c r="Z72" s="23">
        <v>67374740</v>
      </c>
    </row>
    <row r="73" spans="1:26" ht="13.5" hidden="1">
      <c r="A73" s="39" t="s">
        <v>106</v>
      </c>
      <c r="B73" s="19">
        <v>56769518</v>
      </c>
      <c r="C73" s="19"/>
      <c r="D73" s="20">
        <v>59488160</v>
      </c>
      <c r="E73" s="21">
        <v>59488160</v>
      </c>
      <c r="F73" s="21">
        <v>5013884</v>
      </c>
      <c r="G73" s="21">
        <v>5169103</v>
      </c>
      <c r="H73" s="21">
        <v>5214019</v>
      </c>
      <c r="I73" s="21">
        <v>15397006</v>
      </c>
      <c r="J73" s="21">
        <v>5055730</v>
      </c>
      <c r="K73" s="21">
        <v>5148648</v>
      </c>
      <c r="L73" s="21">
        <v>5167750</v>
      </c>
      <c r="M73" s="21">
        <v>15372128</v>
      </c>
      <c r="N73" s="21">
        <v>5159449</v>
      </c>
      <c r="O73" s="21">
        <v>5035290</v>
      </c>
      <c r="P73" s="21">
        <v>5232008</v>
      </c>
      <c r="Q73" s="21">
        <v>15426747</v>
      </c>
      <c r="R73" s="21">
        <v>5147895</v>
      </c>
      <c r="S73" s="21">
        <v>5153032</v>
      </c>
      <c r="T73" s="21">
        <v>5190763</v>
      </c>
      <c r="U73" s="21">
        <v>15491690</v>
      </c>
      <c r="V73" s="21">
        <v>61687571</v>
      </c>
      <c r="W73" s="21">
        <v>59488160</v>
      </c>
      <c r="X73" s="21"/>
      <c r="Y73" s="20"/>
      <c r="Z73" s="23">
        <v>59488160</v>
      </c>
    </row>
    <row r="74" spans="1:26" ht="13.5" hidden="1">
      <c r="A74" s="39" t="s">
        <v>107</v>
      </c>
      <c r="B74" s="19">
        <v>492</v>
      </c>
      <c r="C74" s="19"/>
      <c r="D74" s="20"/>
      <c r="E74" s="21">
        <v>1166000</v>
      </c>
      <c r="F74" s="21">
        <v>51724</v>
      </c>
      <c r="G74" s="21">
        <v>24254</v>
      </c>
      <c r="H74" s="21">
        <v>70266</v>
      </c>
      <c r="I74" s="21">
        <v>146244</v>
      </c>
      <c r="J74" s="21">
        <v>81593</v>
      </c>
      <c r="K74" s="21">
        <v>37685</v>
      </c>
      <c r="L74" s="21">
        <v>38002</v>
      </c>
      <c r="M74" s="21">
        <v>157280</v>
      </c>
      <c r="N74" s="21">
        <v>25792</v>
      </c>
      <c r="O74" s="21">
        <v>84174</v>
      </c>
      <c r="P74" s="21">
        <v>43794</v>
      </c>
      <c r="Q74" s="21">
        <v>153760</v>
      </c>
      <c r="R74" s="21">
        <v>102276</v>
      </c>
      <c r="S74" s="21">
        <v>80359</v>
      </c>
      <c r="T74" s="21">
        <v>111237</v>
      </c>
      <c r="U74" s="21">
        <v>293872</v>
      </c>
      <c r="V74" s="21">
        <v>751156</v>
      </c>
      <c r="W74" s="21"/>
      <c r="X74" s="21"/>
      <c r="Y74" s="20"/>
      <c r="Z74" s="23">
        <v>1166000</v>
      </c>
    </row>
    <row r="75" spans="1:26" ht="13.5" hidden="1">
      <c r="A75" s="40" t="s">
        <v>110</v>
      </c>
      <c r="B75" s="28">
        <v>2278835</v>
      </c>
      <c r="C75" s="28"/>
      <c r="D75" s="29">
        <v>2436500</v>
      </c>
      <c r="E75" s="30">
        <v>2436500</v>
      </c>
      <c r="F75" s="30">
        <v>218611</v>
      </c>
      <c r="G75" s="30">
        <v>220716</v>
      </c>
      <c r="H75" s="30">
        <v>213529</v>
      </c>
      <c r="I75" s="30">
        <v>652856</v>
      </c>
      <c r="J75" s="30">
        <v>209722</v>
      </c>
      <c r="K75" s="30">
        <v>232483</v>
      </c>
      <c r="L75" s="30">
        <v>231548</v>
      </c>
      <c r="M75" s="30">
        <v>673753</v>
      </c>
      <c r="N75" s="30">
        <v>246552</v>
      </c>
      <c r="O75" s="30">
        <v>258375</v>
      </c>
      <c r="P75" s="30">
        <v>258694</v>
      </c>
      <c r="Q75" s="30">
        <v>763621</v>
      </c>
      <c r="R75" s="30">
        <v>262646</v>
      </c>
      <c r="S75" s="30">
        <v>194634</v>
      </c>
      <c r="T75" s="30">
        <v>187108</v>
      </c>
      <c r="U75" s="30">
        <v>644388</v>
      </c>
      <c r="V75" s="30">
        <v>2734618</v>
      </c>
      <c r="W75" s="30">
        <v>2436500</v>
      </c>
      <c r="X75" s="30"/>
      <c r="Y75" s="29"/>
      <c r="Z75" s="31">
        <v>2436500</v>
      </c>
    </row>
    <row r="76" spans="1:26" ht="13.5" hidden="1">
      <c r="A76" s="42" t="s">
        <v>287</v>
      </c>
      <c r="B76" s="32">
        <v>671656716</v>
      </c>
      <c r="C76" s="32"/>
      <c r="D76" s="33">
        <v>732755213</v>
      </c>
      <c r="E76" s="34">
        <v>734755158</v>
      </c>
      <c r="F76" s="34">
        <v>32874311</v>
      </c>
      <c r="G76" s="34">
        <v>59967447</v>
      </c>
      <c r="H76" s="34">
        <v>63908036</v>
      </c>
      <c r="I76" s="34">
        <v>156749794</v>
      </c>
      <c r="J76" s="34">
        <v>61480428</v>
      </c>
      <c r="K76" s="34">
        <v>60993650</v>
      </c>
      <c r="L76" s="34">
        <v>60110465</v>
      </c>
      <c r="M76" s="34">
        <v>182584543</v>
      </c>
      <c r="N76" s="34">
        <v>62210362</v>
      </c>
      <c r="O76" s="34">
        <v>65130284</v>
      </c>
      <c r="P76" s="34">
        <v>64591377</v>
      </c>
      <c r="Q76" s="34">
        <v>191932023</v>
      </c>
      <c r="R76" s="34">
        <v>82762733</v>
      </c>
      <c r="S76" s="34">
        <v>61051998</v>
      </c>
      <c r="T76" s="34">
        <v>61330370</v>
      </c>
      <c r="U76" s="34">
        <v>205145101</v>
      </c>
      <c r="V76" s="34">
        <v>736411461</v>
      </c>
      <c r="W76" s="34">
        <v>734755158</v>
      </c>
      <c r="X76" s="34"/>
      <c r="Y76" s="33"/>
      <c r="Z76" s="35">
        <v>734755158</v>
      </c>
    </row>
    <row r="77" spans="1:26" ht="13.5" hidden="1">
      <c r="A77" s="37" t="s">
        <v>31</v>
      </c>
      <c r="B77" s="19">
        <v>152186188</v>
      </c>
      <c r="C77" s="19"/>
      <c r="D77" s="20">
        <v>162909372</v>
      </c>
      <c r="E77" s="21">
        <v>162908876</v>
      </c>
      <c r="F77" s="21">
        <v>5084998</v>
      </c>
      <c r="G77" s="21">
        <v>8619816</v>
      </c>
      <c r="H77" s="21">
        <v>11255214</v>
      </c>
      <c r="I77" s="21">
        <v>24960028</v>
      </c>
      <c r="J77" s="21">
        <v>11190598</v>
      </c>
      <c r="K77" s="21">
        <v>11425905</v>
      </c>
      <c r="L77" s="21">
        <v>10312296</v>
      </c>
      <c r="M77" s="21">
        <v>32928799</v>
      </c>
      <c r="N77" s="21">
        <v>11606233</v>
      </c>
      <c r="O77" s="21">
        <v>14683898</v>
      </c>
      <c r="P77" s="21">
        <v>13730304</v>
      </c>
      <c r="Q77" s="21">
        <v>40020435</v>
      </c>
      <c r="R77" s="21">
        <v>38844500</v>
      </c>
      <c r="S77" s="21">
        <v>12569573</v>
      </c>
      <c r="T77" s="21">
        <v>9431025</v>
      </c>
      <c r="U77" s="21">
        <v>60845098</v>
      </c>
      <c r="V77" s="21">
        <v>158754360</v>
      </c>
      <c r="W77" s="21">
        <v>162908876</v>
      </c>
      <c r="X77" s="21"/>
      <c r="Y77" s="20"/>
      <c r="Z77" s="23">
        <v>162908876</v>
      </c>
    </row>
    <row r="78" spans="1:26" ht="13.5" hidden="1">
      <c r="A78" s="38" t="s">
        <v>32</v>
      </c>
      <c r="B78" s="19">
        <v>517191693</v>
      </c>
      <c r="C78" s="19"/>
      <c r="D78" s="20">
        <v>567409341</v>
      </c>
      <c r="E78" s="21">
        <v>569409782</v>
      </c>
      <c r="F78" s="21">
        <v>27570703</v>
      </c>
      <c r="G78" s="21">
        <v>51126914</v>
      </c>
      <c r="H78" s="21">
        <v>52439294</v>
      </c>
      <c r="I78" s="21">
        <v>131136911</v>
      </c>
      <c r="J78" s="21">
        <v>50080107</v>
      </c>
      <c r="K78" s="21">
        <v>49335262</v>
      </c>
      <c r="L78" s="21">
        <v>49566621</v>
      </c>
      <c r="M78" s="21">
        <v>148981990</v>
      </c>
      <c r="N78" s="21">
        <v>50357577</v>
      </c>
      <c r="O78" s="21">
        <v>50188011</v>
      </c>
      <c r="P78" s="21">
        <v>50602379</v>
      </c>
      <c r="Q78" s="21">
        <v>151147967</v>
      </c>
      <c r="R78" s="21">
        <v>43655587</v>
      </c>
      <c r="S78" s="21">
        <v>48287791</v>
      </c>
      <c r="T78" s="21">
        <v>51712237</v>
      </c>
      <c r="U78" s="21">
        <v>143655615</v>
      </c>
      <c r="V78" s="21">
        <v>574922483</v>
      </c>
      <c r="W78" s="21">
        <v>569409782</v>
      </c>
      <c r="X78" s="21"/>
      <c r="Y78" s="20"/>
      <c r="Z78" s="23">
        <v>569409782</v>
      </c>
    </row>
    <row r="79" spans="1:26" ht="13.5" hidden="1">
      <c r="A79" s="39" t="s">
        <v>103</v>
      </c>
      <c r="B79" s="19">
        <v>284808188</v>
      </c>
      <c r="C79" s="19"/>
      <c r="D79" s="20">
        <v>339249363</v>
      </c>
      <c r="E79" s="21">
        <v>337246602</v>
      </c>
      <c r="F79" s="21">
        <v>21074018</v>
      </c>
      <c r="G79" s="21">
        <v>25610326</v>
      </c>
      <c r="H79" s="21">
        <v>25570188</v>
      </c>
      <c r="I79" s="21">
        <v>72254532</v>
      </c>
      <c r="J79" s="21">
        <v>24619173</v>
      </c>
      <c r="K79" s="21">
        <v>24121623</v>
      </c>
      <c r="L79" s="21">
        <v>24047315</v>
      </c>
      <c r="M79" s="21">
        <v>72788111</v>
      </c>
      <c r="N79" s="21">
        <v>24536966</v>
      </c>
      <c r="O79" s="21">
        <v>24878020</v>
      </c>
      <c r="P79" s="21">
        <v>24523068</v>
      </c>
      <c r="Q79" s="21">
        <v>73938054</v>
      </c>
      <c r="R79" s="21">
        <v>21167678</v>
      </c>
      <c r="S79" s="21">
        <v>23744503</v>
      </c>
      <c r="T79" s="21">
        <v>31442669</v>
      </c>
      <c r="U79" s="21">
        <v>76354850</v>
      </c>
      <c r="V79" s="21">
        <v>295335547</v>
      </c>
      <c r="W79" s="21">
        <v>337246602</v>
      </c>
      <c r="X79" s="21"/>
      <c r="Y79" s="20"/>
      <c r="Z79" s="23">
        <v>337246602</v>
      </c>
    </row>
    <row r="80" spans="1:26" ht="13.5" hidden="1">
      <c r="A80" s="39" t="s">
        <v>104</v>
      </c>
      <c r="B80" s="19">
        <v>107724163</v>
      </c>
      <c r="C80" s="19"/>
      <c r="D80" s="20">
        <v>102157912</v>
      </c>
      <c r="E80" s="21">
        <v>105160489</v>
      </c>
      <c r="F80" s="21">
        <v>5153379</v>
      </c>
      <c r="G80" s="21">
        <v>13139628</v>
      </c>
      <c r="H80" s="21">
        <v>12568627</v>
      </c>
      <c r="I80" s="21">
        <v>30861634</v>
      </c>
      <c r="J80" s="21">
        <v>11773414</v>
      </c>
      <c r="K80" s="21">
        <v>12079144</v>
      </c>
      <c r="L80" s="21">
        <v>10920229</v>
      </c>
      <c r="M80" s="21">
        <v>34772787</v>
      </c>
      <c r="N80" s="21">
        <v>12298419</v>
      </c>
      <c r="O80" s="21">
        <v>11458519</v>
      </c>
      <c r="P80" s="21">
        <v>11625713</v>
      </c>
      <c r="Q80" s="21">
        <v>35382651</v>
      </c>
      <c r="R80" s="21">
        <v>9123149</v>
      </c>
      <c r="S80" s="21">
        <v>10842583</v>
      </c>
      <c r="T80" s="21">
        <v>9724832</v>
      </c>
      <c r="U80" s="21">
        <v>29690564</v>
      </c>
      <c r="V80" s="21">
        <v>130707636</v>
      </c>
      <c r="W80" s="21">
        <v>105160489</v>
      </c>
      <c r="X80" s="21"/>
      <c r="Y80" s="20"/>
      <c r="Z80" s="23">
        <v>105160489</v>
      </c>
    </row>
    <row r="81" spans="1:26" ht="13.5" hidden="1">
      <c r="A81" s="39" t="s">
        <v>105</v>
      </c>
      <c r="B81" s="19">
        <v>68238938</v>
      </c>
      <c r="C81" s="19"/>
      <c r="D81" s="20">
        <v>66448082</v>
      </c>
      <c r="E81" s="21">
        <v>67448838</v>
      </c>
      <c r="F81" s="21">
        <v>569515</v>
      </c>
      <c r="G81" s="21">
        <v>5041382</v>
      </c>
      <c r="H81" s="21">
        <v>6416969</v>
      </c>
      <c r="I81" s="21">
        <v>12027866</v>
      </c>
      <c r="J81" s="21">
        <v>6144720</v>
      </c>
      <c r="K81" s="21">
        <v>5928034</v>
      </c>
      <c r="L81" s="21">
        <v>6659331</v>
      </c>
      <c r="M81" s="21">
        <v>18732085</v>
      </c>
      <c r="N81" s="21">
        <v>6561720</v>
      </c>
      <c r="O81" s="21">
        <v>6787466</v>
      </c>
      <c r="P81" s="21">
        <v>6800549</v>
      </c>
      <c r="Q81" s="21">
        <v>20149735</v>
      </c>
      <c r="R81" s="21">
        <v>6014960</v>
      </c>
      <c r="S81" s="21">
        <v>6296032</v>
      </c>
      <c r="T81" s="21">
        <v>4470912</v>
      </c>
      <c r="U81" s="21">
        <v>16781904</v>
      </c>
      <c r="V81" s="21">
        <v>67691590</v>
      </c>
      <c r="W81" s="21">
        <v>67448838</v>
      </c>
      <c r="X81" s="21"/>
      <c r="Y81" s="20"/>
      <c r="Z81" s="23">
        <v>67448838</v>
      </c>
    </row>
    <row r="82" spans="1:26" ht="13.5" hidden="1">
      <c r="A82" s="39" t="s">
        <v>106</v>
      </c>
      <c r="B82" s="19">
        <v>56420404</v>
      </c>
      <c r="C82" s="19"/>
      <c r="D82" s="20">
        <v>59553984</v>
      </c>
      <c r="E82" s="21">
        <v>59553853</v>
      </c>
      <c r="F82" s="21">
        <v>773791</v>
      </c>
      <c r="G82" s="21">
        <v>7335578</v>
      </c>
      <c r="H82" s="21">
        <v>7883510</v>
      </c>
      <c r="I82" s="21">
        <v>15992879</v>
      </c>
      <c r="J82" s="21">
        <v>7542800</v>
      </c>
      <c r="K82" s="21">
        <v>7206461</v>
      </c>
      <c r="L82" s="21">
        <v>7939746</v>
      </c>
      <c r="M82" s="21">
        <v>22689007</v>
      </c>
      <c r="N82" s="21">
        <v>6960472</v>
      </c>
      <c r="O82" s="21">
        <v>7064006</v>
      </c>
      <c r="P82" s="21">
        <v>7653049</v>
      </c>
      <c r="Q82" s="21">
        <v>21677527</v>
      </c>
      <c r="R82" s="21">
        <v>6777690</v>
      </c>
      <c r="S82" s="21">
        <v>7324410</v>
      </c>
      <c r="T82" s="21">
        <v>5962586</v>
      </c>
      <c r="U82" s="21">
        <v>20064686</v>
      </c>
      <c r="V82" s="21">
        <v>80424099</v>
      </c>
      <c r="W82" s="21">
        <v>59553853</v>
      </c>
      <c r="X82" s="21"/>
      <c r="Y82" s="20"/>
      <c r="Z82" s="23">
        <v>59553853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>
        <v>572110</v>
      </c>
      <c r="S83" s="21">
        <v>80263</v>
      </c>
      <c r="T83" s="21">
        <v>111238</v>
      </c>
      <c r="U83" s="21">
        <v>763611</v>
      </c>
      <c r="V83" s="21">
        <v>763611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2278835</v>
      </c>
      <c r="C84" s="28"/>
      <c r="D84" s="29">
        <v>2436500</v>
      </c>
      <c r="E84" s="30">
        <v>2436500</v>
      </c>
      <c r="F84" s="30">
        <v>218610</v>
      </c>
      <c r="G84" s="30">
        <v>220717</v>
      </c>
      <c r="H84" s="30">
        <v>213528</v>
      </c>
      <c r="I84" s="30">
        <v>652855</v>
      </c>
      <c r="J84" s="30">
        <v>209723</v>
      </c>
      <c r="K84" s="30">
        <v>232483</v>
      </c>
      <c r="L84" s="30">
        <v>231548</v>
      </c>
      <c r="M84" s="30">
        <v>673754</v>
      </c>
      <c r="N84" s="30">
        <v>246552</v>
      </c>
      <c r="O84" s="30">
        <v>258375</v>
      </c>
      <c r="P84" s="30">
        <v>258694</v>
      </c>
      <c r="Q84" s="30">
        <v>763621</v>
      </c>
      <c r="R84" s="30">
        <v>262646</v>
      </c>
      <c r="S84" s="30">
        <v>194634</v>
      </c>
      <c r="T84" s="30">
        <v>187108</v>
      </c>
      <c r="U84" s="30">
        <v>644388</v>
      </c>
      <c r="V84" s="30">
        <v>2734618</v>
      </c>
      <c r="W84" s="30">
        <v>2436500</v>
      </c>
      <c r="X84" s="30"/>
      <c r="Y84" s="29"/>
      <c r="Z84" s="31">
        <v>2436500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136008979</v>
      </c>
      <c r="D5" s="357">
        <f t="shared" si="0"/>
        <v>0</v>
      </c>
      <c r="E5" s="356">
        <f t="shared" si="0"/>
        <v>111449308</v>
      </c>
      <c r="F5" s="358">
        <f t="shared" si="0"/>
        <v>111449308</v>
      </c>
      <c r="G5" s="358">
        <f t="shared" si="0"/>
        <v>3729086</v>
      </c>
      <c r="H5" s="356">
        <f t="shared" si="0"/>
        <v>6755624</v>
      </c>
      <c r="I5" s="356">
        <f t="shared" si="0"/>
        <v>8068366</v>
      </c>
      <c r="J5" s="358">
        <f t="shared" si="0"/>
        <v>18553076</v>
      </c>
      <c r="K5" s="358">
        <f t="shared" si="0"/>
        <v>8188122</v>
      </c>
      <c r="L5" s="356">
        <f t="shared" si="0"/>
        <v>8783420</v>
      </c>
      <c r="M5" s="356">
        <f t="shared" si="0"/>
        <v>12468968</v>
      </c>
      <c r="N5" s="358">
        <f t="shared" si="0"/>
        <v>29440510</v>
      </c>
      <c r="O5" s="358">
        <f t="shared" si="0"/>
        <v>5486162</v>
      </c>
      <c r="P5" s="356">
        <f t="shared" si="0"/>
        <v>6360371</v>
      </c>
      <c r="Q5" s="356">
        <f t="shared" si="0"/>
        <v>9079173</v>
      </c>
      <c r="R5" s="358">
        <f t="shared" si="0"/>
        <v>20925706</v>
      </c>
      <c r="S5" s="358">
        <f t="shared" si="0"/>
        <v>7095865</v>
      </c>
      <c r="T5" s="356">
        <f t="shared" si="0"/>
        <v>11575643</v>
      </c>
      <c r="U5" s="356">
        <f t="shared" si="0"/>
        <v>12245429</v>
      </c>
      <c r="V5" s="358">
        <f t="shared" si="0"/>
        <v>30916937</v>
      </c>
      <c r="W5" s="358">
        <f t="shared" si="0"/>
        <v>99836229</v>
      </c>
      <c r="X5" s="356">
        <f t="shared" si="0"/>
        <v>111449308</v>
      </c>
      <c r="Y5" s="358">
        <f t="shared" si="0"/>
        <v>-11613079</v>
      </c>
      <c r="Z5" s="359">
        <f>+IF(X5&lt;&gt;0,+(Y5/X5)*100,0)</f>
        <v>-10.420054828873411</v>
      </c>
      <c r="AA5" s="360">
        <f>+AA6+AA8+AA11+AA13+AA15</f>
        <v>111449308</v>
      </c>
    </row>
    <row r="6" spans="1:27" ht="13.5">
      <c r="A6" s="361" t="s">
        <v>205</v>
      </c>
      <c r="B6" s="142"/>
      <c r="C6" s="60">
        <f>+C7</f>
        <v>65725987</v>
      </c>
      <c r="D6" s="340">
        <f aca="true" t="shared" si="1" ref="D6:AA6">+D7</f>
        <v>0</v>
      </c>
      <c r="E6" s="60">
        <f t="shared" si="1"/>
        <v>57089697</v>
      </c>
      <c r="F6" s="59">
        <f t="shared" si="1"/>
        <v>57089697</v>
      </c>
      <c r="G6" s="59">
        <f t="shared" si="1"/>
        <v>1620655</v>
      </c>
      <c r="H6" s="60">
        <f t="shared" si="1"/>
        <v>3709858</v>
      </c>
      <c r="I6" s="60">
        <f t="shared" si="1"/>
        <v>3455548</v>
      </c>
      <c r="J6" s="59">
        <f t="shared" si="1"/>
        <v>8786061</v>
      </c>
      <c r="K6" s="59">
        <f t="shared" si="1"/>
        <v>3711535</v>
      </c>
      <c r="L6" s="60">
        <f t="shared" si="1"/>
        <v>1993170</v>
      </c>
      <c r="M6" s="60">
        <f t="shared" si="1"/>
        <v>6269515</v>
      </c>
      <c r="N6" s="59">
        <f t="shared" si="1"/>
        <v>11974220</v>
      </c>
      <c r="O6" s="59">
        <f t="shared" si="1"/>
        <v>2285529</v>
      </c>
      <c r="P6" s="60">
        <f t="shared" si="1"/>
        <v>2956688</v>
      </c>
      <c r="Q6" s="60">
        <f t="shared" si="1"/>
        <v>5839258</v>
      </c>
      <c r="R6" s="59">
        <f t="shared" si="1"/>
        <v>11081475</v>
      </c>
      <c r="S6" s="59">
        <f t="shared" si="1"/>
        <v>3693825</v>
      </c>
      <c r="T6" s="60">
        <f t="shared" si="1"/>
        <v>8383349</v>
      </c>
      <c r="U6" s="60">
        <f t="shared" si="1"/>
        <v>6861693</v>
      </c>
      <c r="V6" s="59">
        <f t="shared" si="1"/>
        <v>18938867</v>
      </c>
      <c r="W6" s="59">
        <f t="shared" si="1"/>
        <v>50780623</v>
      </c>
      <c r="X6" s="60">
        <f t="shared" si="1"/>
        <v>57089697</v>
      </c>
      <c r="Y6" s="59">
        <f t="shared" si="1"/>
        <v>-6309074</v>
      </c>
      <c r="Z6" s="61">
        <f>+IF(X6&lt;&gt;0,+(Y6/X6)*100,0)</f>
        <v>-11.051160422168644</v>
      </c>
      <c r="AA6" s="62">
        <f t="shared" si="1"/>
        <v>57089697</v>
      </c>
    </row>
    <row r="7" spans="1:27" ht="13.5">
      <c r="A7" s="291" t="s">
        <v>229</v>
      </c>
      <c r="B7" s="142"/>
      <c r="C7" s="60">
        <v>65725987</v>
      </c>
      <c r="D7" s="340"/>
      <c r="E7" s="60">
        <v>57089697</v>
      </c>
      <c r="F7" s="59">
        <v>57089697</v>
      </c>
      <c r="G7" s="59">
        <v>1620655</v>
      </c>
      <c r="H7" s="60">
        <v>3709858</v>
      </c>
      <c r="I7" s="60">
        <v>3455548</v>
      </c>
      <c r="J7" s="59">
        <v>8786061</v>
      </c>
      <c r="K7" s="59">
        <v>3711535</v>
      </c>
      <c r="L7" s="60">
        <v>1993170</v>
      </c>
      <c r="M7" s="60">
        <v>6269515</v>
      </c>
      <c r="N7" s="59">
        <v>11974220</v>
      </c>
      <c r="O7" s="59">
        <v>2285529</v>
      </c>
      <c r="P7" s="60">
        <v>2956688</v>
      </c>
      <c r="Q7" s="60">
        <v>5839258</v>
      </c>
      <c r="R7" s="59">
        <v>11081475</v>
      </c>
      <c r="S7" s="59">
        <v>3693825</v>
      </c>
      <c r="T7" s="60">
        <v>8383349</v>
      </c>
      <c r="U7" s="60">
        <v>6861693</v>
      </c>
      <c r="V7" s="59">
        <v>18938867</v>
      </c>
      <c r="W7" s="59">
        <v>50780623</v>
      </c>
      <c r="X7" s="60">
        <v>57089697</v>
      </c>
      <c r="Y7" s="59">
        <v>-6309074</v>
      </c>
      <c r="Z7" s="61">
        <v>-11.05</v>
      </c>
      <c r="AA7" s="62">
        <v>57089697</v>
      </c>
    </row>
    <row r="8" spans="1:27" ht="13.5">
      <c r="A8" s="361" t="s">
        <v>206</v>
      </c>
      <c r="B8" s="142"/>
      <c r="C8" s="60">
        <f aca="true" t="shared" si="2" ref="C8:Y8">SUM(C9:C10)</f>
        <v>26275939</v>
      </c>
      <c r="D8" s="340">
        <f t="shared" si="2"/>
        <v>0</v>
      </c>
      <c r="E8" s="60">
        <f t="shared" si="2"/>
        <v>16834970</v>
      </c>
      <c r="F8" s="59">
        <f t="shared" si="2"/>
        <v>16834970</v>
      </c>
      <c r="G8" s="59">
        <f t="shared" si="2"/>
        <v>805802</v>
      </c>
      <c r="H8" s="60">
        <f t="shared" si="2"/>
        <v>1002676</v>
      </c>
      <c r="I8" s="60">
        <f t="shared" si="2"/>
        <v>1407836</v>
      </c>
      <c r="J8" s="59">
        <f t="shared" si="2"/>
        <v>3216314</v>
      </c>
      <c r="K8" s="59">
        <f t="shared" si="2"/>
        <v>1195478</v>
      </c>
      <c r="L8" s="60">
        <f t="shared" si="2"/>
        <v>1274615</v>
      </c>
      <c r="M8" s="60">
        <f t="shared" si="2"/>
        <v>2541602</v>
      </c>
      <c r="N8" s="59">
        <f t="shared" si="2"/>
        <v>5011695</v>
      </c>
      <c r="O8" s="59">
        <f t="shared" si="2"/>
        <v>1113238</v>
      </c>
      <c r="P8" s="60">
        <f t="shared" si="2"/>
        <v>1216405</v>
      </c>
      <c r="Q8" s="60">
        <f t="shared" si="2"/>
        <v>1232467</v>
      </c>
      <c r="R8" s="59">
        <f t="shared" si="2"/>
        <v>3562110</v>
      </c>
      <c r="S8" s="59">
        <f t="shared" si="2"/>
        <v>1187370</v>
      </c>
      <c r="T8" s="60">
        <f t="shared" si="2"/>
        <v>1304533</v>
      </c>
      <c r="U8" s="60">
        <f t="shared" si="2"/>
        <v>2689985</v>
      </c>
      <c r="V8" s="59">
        <f t="shared" si="2"/>
        <v>5181888</v>
      </c>
      <c r="W8" s="59">
        <f t="shared" si="2"/>
        <v>16972007</v>
      </c>
      <c r="X8" s="60">
        <f t="shared" si="2"/>
        <v>16834970</v>
      </c>
      <c r="Y8" s="59">
        <f t="shared" si="2"/>
        <v>137037</v>
      </c>
      <c r="Z8" s="61">
        <f>+IF(X8&lt;&gt;0,+(Y8/X8)*100,0)</f>
        <v>0.814002044553688</v>
      </c>
      <c r="AA8" s="62">
        <f>SUM(AA9:AA10)</f>
        <v>16834970</v>
      </c>
    </row>
    <row r="9" spans="1:27" ht="13.5">
      <c r="A9" s="291" t="s">
        <v>230</v>
      </c>
      <c r="B9" s="142"/>
      <c r="C9" s="60">
        <v>26275939</v>
      </c>
      <c r="D9" s="340"/>
      <c r="E9" s="60">
        <v>16834970</v>
      </c>
      <c r="F9" s="59">
        <v>16834970</v>
      </c>
      <c r="G9" s="59">
        <v>805802</v>
      </c>
      <c r="H9" s="60">
        <v>1002676</v>
      </c>
      <c r="I9" s="60">
        <v>1407836</v>
      </c>
      <c r="J9" s="59">
        <v>3216314</v>
      </c>
      <c r="K9" s="59">
        <v>1195478</v>
      </c>
      <c r="L9" s="60">
        <v>1274615</v>
      </c>
      <c r="M9" s="60">
        <v>2541602</v>
      </c>
      <c r="N9" s="59">
        <v>5011695</v>
      </c>
      <c r="O9" s="59">
        <v>1113238</v>
      </c>
      <c r="P9" s="60">
        <v>1216405</v>
      </c>
      <c r="Q9" s="60">
        <v>1232467</v>
      </c>
      <c r="R9" s="59">
        <v>3562110</v>
      </c>
      <c r="S9" s="59">
        <v>1187370</v>
      </c>
      <c r="T9" s="60">
        <v>1304533</v>
      </c>
      <c r="U9" s="60">
        <v>2689985</v>
      </c>
      <c r="V9" s="59">
        <v>5181888</v>
      </c>
      <c r="W9" s="59">
        <v>16972007</v>
      </c>
      <c r="X9" s="60">
        <v>16834970</v>
      </c>
      <c r="Y9" s="59">
        <v>137037</v>
      </c>
      <c r="Z9" s="61">
        <v>0.81</v>
      </c>
      <c r="AA9" s="62">
        <v>16834970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25810787</v>
      </c>
      <c r="D11" s="363">
        <f aca="true" t="shared" si="3" ref="D11:AA11">+D12</f>
        <v>0</v>
      </c>
      <c r="E11" s="362">
        <f t="shared" si="3"/>
        <v>22873804</v>
      </c>
      <c r="F11" s="364">
        <f t="shared" si="3"/>
        <v>22873804</v>
      </c>
      <c r="G11" s="364">
        <f t="shared" si="3"/>
        <v>808034</v>
      </c>
      <c r="H11" s="362">
        <f t="shared" si="3"/>
        <v>1253068</v>
      </c>
      <c r="I11" s="362">
        <f t="shared" si="3"/>
        <v>1866936</v>
      </c>
      <c r="J11" s="364">
        <f t="shared" si="3"/>
        <v>3928038</v>
      </c>
      <c r="K11" s="364">
        <f t="shared" si="3"/>
        <v>2150311</v>
      </c>
      <c r="L11" s="362">
        <f t="shared" si="3"/>
        <v>2651497</v>
      </c>
      <c r="M11" s="362">
        <f t="shared" si="3"/>
        <v>2344414</v>
      </c>
      <c r="N11" s="364">
        <f t="shared" si="3"/>
        <v>7146222</v>
      </c>
      <c r="O11" s="364">
        <f t="shared" si="3"/>
        <v>854518</v>
      </c>
      <c r="P11" s="362">
        <f t="shared" si="3"/>
        <v>1137648</v>
      </c>
      <c r="Q11" s="362">
        <f t="shared" si="3"/>
        <v>1019325</v>
      </c>
      <c r="R11" s="364">
        <f t="shared" si="3"/>
        <v>3011491</v>
      </c>
      <c r="S11" s="364">
        <f t="shared" si="3"/>
        <v>1381324</v>
      </c>
      <c r="T11" s="362">
        <f t="shared" si="3"/>
        <v>874888</v>
      </c>
      <c r="U11" s="362">
        <f t="shared" si="3"/>
        <v>1713703</v>
      </c>
      <c r="V11" s="364">
        <f t="shared" si="3"/>
        <v>3969915</v>
      </c>
      <c r="W11" s="364">
        <f t="shared" si="3"/>
        <v>18055666</v>
      </c>
      <c r="X11" s="362">
        <f t="shared" si="3"/>
        <v>22873804</v>
      </c>
      <c r="Y11" s="364">
        <f t="shared" si="3"/>
        <v>-4818138</v>
      </c>
      <c r="Z11" s="365">
        <f>+IF(X11&lt;&gt;0,+(Y11/X11)*100,0)</f>
        <v>-21.063999674037603</v>
      </c>
      <c r="AA11" s="366">
        <f t="shared" si="3"/>
        <v>22873804</v>
      </c>
    </row>
    <row r="12" spans="1:27" ht="13.5">
      <c r="A12" s="291" t="s">
        <v>232</v>
      </c>
      <c r="B12" s="136"/>
      <c r="C12" s="60">
        <v>25810787</v>
      </c>
      <c r="D12" s="340"/>
      <c r="E12" s="60">
        <v>22873804</v>
      </c>
      <c r="F12" s="59">
        <v>22873804</v>
      </c>
      <c r="G12" s="59">
        <v>808034</v>
      </c>
      <c r="H12" s="60">
        <v>1253068</v>
      </c>
      <c r="I12" s="60">
        <v>1866936</v>
      </c>
      <c r="J12" s="59">
        <v>3928038</v>
      </c>
      <c r="K12" s="59">
        <v>2150311</v>
      </c>
      <c r="L12" s="60">
        <v>2651497</v>
      </c>
      <c r="M12" s="60">
        <v>2344414</v>
      </c>
      <c r="N12" s="59">
        <v>7146222</v>
      </c>
      <c r="O12" s="59">
        <v>854518</v>
      </c>
      <c r="P12" s="60">
        <v>1137648</v>
      </c>
      <c r="Q12" s="60">
        <v>1019325</v>
      </c>
      <c r="R12" s="59">
        <v>3011491</v>
      </c>
      <c r="S12" s="59">
        <v>1381324</v>
      </c>
      <c r="T12" s="60">
        <v>874888</v>
      </c>
      <c r="U12" s="60">
        <v>1713703</v>
      </c>
      <c r="V12" s="59">
        <v>3969915</v>
      </c>
      <c r="W12" s="59">
        <v>18055666</v>
      </c>
      <c r="X12" s="60">
        <v>22873804</v>
      </c>
      <c r="Y12" s="59">
        <v>-4818138</v>
      </c>
      <c r="Z12" s="61">
        <v>-21.06</v>
      </c>
      <c r="AA12" s="62">
        <v>22873804</v>
      </c>
    </row>
    <row r="13" spans="1:27" ht="13.5">
      <c r="A13" s="361" t="s">
        <v>208</v>
      </c>
      <c r="B13" s="136"/>
      <c r="C13" s="275">
        <f>+C14</f>
        <v>16060161</v>
      </c>
      <c r="D13" s="341">
        <f aca="true" t="shared" si="4" ref="D13:AA13">+D14</f>
        <v>0</v>
      </c>
      <c r="E13" s="275">
        <f t="shared" si="4"/>
        <v>12159103</v>
      </c>
      <c r="F13" s="342">
        <f t="shared" si="4"/>
        <v>12159103</v>
      </c>
      <c r="G13" s="342">
        <f t="shared" si="4"/>
        <v>393075</v>
      </c>
      <c r="H13" s="275">
        <f t="shared" si="4"/>
        <v>641939</v>
      </c>
      <c r="I13" s="275">
        <f t="shared" si="4"/>
        <v>1136474</v>
      </c>
      <c r="J13" s="342">
        <f t="shared" si="4"/>
        <v>2171488</v>
      </c>
      <c r="K13" s="342">
        <f t="shared" si="4"/>
        <v>990838</v>
      </c>
      <c r="L13" s="275">
        <f t="shared" si="4"/>
        <v>1980104</v>
      </c>
      <c r="M13" s="275">
        <f t="shared" si="4"/>
        <v>1122125</v>
      </c>
      <c r="N13" s="342">
        <f t="shared" si="4"/>
        <v>4093067</v>
      </c>
      <c r="O13" s="342">
        <f t="shared" si="4"/>
        <v>1041437</v>
      </c>
      <c r="P13" s="275">
        <f t="shared" si="4"/>
        <v>750275</v>
      </c>
      <c r="Q13" s="275">
        <f t="shared" si="4"/>
        <v>708325</v>
      </c>
      <c r="R13" s="342">
        <f t="shared" si="4"/>
        <v>2500037</v>
      </c>
      <c r="S13" s="342">
        <f t="shared" si="4"/>
        <v>833346</v>
      </c>
      <c r="T13" s="275">
        <f t="shared" si="4"/>
        <v>807759</v>
      </c>
      <c r="U13" s="275">
        <f t="shared" si="4"/>
        <v>936036</v>
      </c>
      <c r="V13" s="342">
        <f t="shared" si="4"/>
        <v>2577141</v>
      </c>
      <c r="W13" s="342">
        <f t="shared" si="4"/>
        <v>11341733</v>
      </c>
      <c r="X13" s="275">
        <f t="shared" si="4"/>
        <v>12159103</v>
      </c>
      <c r="Y13" s="342">
        <f t="shared" si="4"/>
        <v>-817370</v>
      </c>
      <c r="Z13" s="335">
        <f>+IF(X13&lt;&gt;0,+(Y13/X13)*100,0)</f>
        <v>-6.722288642509238</v>
      </c>
      <c r="AA13" s="273">
        <f t="shared" si="4"/>
        <v>12159103</v>
      </c>
    </row>
    <row r="14" spans="1:27" ht="13.5">
      <c r="A14" s="291" t="s">
        <v>233</v>
      </c>
      <c r="B14" s="136"/>
      <c r="C14" s="60">
        <v>16060161</v>
      </c>
      <c r="D14" s="340"/>
      <c r="E14" s="60">
        <v>12159103</v>
      </c>
      <c r="F14" s="59">
        <v>12159103</v>
      </c>
      <c r="G14" s="59">
        <v>393075</v>
      </c>
      <c r="H14" s="60">
        <v>641939</v>
      </c>
      <c r="I14" s="60">
        <v>1136474</v>
      </c>
      <c r="J14" s="59">
        <v>2171488</v>
      </c>
      <c r="K14" s="59">
        <v>990838</v>
      </c>
      <c r="L14" s="60">
        <v>1980104</v>
      </c>
      <c r="M14" s="60">
        <v>1122125</v>
      </c>
      <c r="N14" s="59">
        <v>4093067</v>
      </c>
      <c r="O14" s="59">
        <v>1041437</v>
      </c>
      <c r="P14" s="60">
        <v>750275</v>
      </c>
      <c r="Q14" s="60">
        <v>708325</v>
      </c>
      <c r="R14" s="59">
        <v>2500037</v>
      </c>
      <c r="S14" s="59">
        <v>833346</v>
      </c>
      <c r="T14" s="60">
        <v>807759</v>
      </c>
      <c r="U14" s="60">
        <v>936036</v>
      </c>
      <c r="V14" s="59">
        <v>2577141</v>
      </c>
      <c r="W14" s="59">
        <v>11341733</v>
      </c>
      <c r="X14" s="60">
        <v>12159103</v>
      </c>
      <c r="Y14" s="59">
        <v>-817370</v>
      </c>
      <c r="Z14" s="61">
        <v>-6.72</v>
      </c>
      <c r="AA14" s="62">
        <v>12159103</v>
      </c>
    </row>
    <row r="15" spans="1:27" ht="13.5">
      <c r="A15" s="361" t="s">
        <v>209</v>
      </c>
      <c r="B15" s="136"/>
      <c r="C15" s="60">
        <f aca="true" t="shared" si="5" ref="C15:Y15">SUM(C16:C20)</f>
        <v>2136105</v>
      </c>
      <c r="D15" s="340">
        <f t="shared" si="5"/>
        <v>0</v>
      </c>
      <c r="E15" s="60">
        <f t="shared" si="5"/>
        <v>2491734</v>
      </c>
      <c r="F15" s="59">
        <f t="shared" si="5"/>
        <v>2491734</v>
      </c>
      <c r="G15" s="59">
        <f t="shared" si="5"/>
        <v>101520</v>
      </c>
      <c r="H15" s="60">
        <f t="shared" si="5"/>
        <v>148083</v>
      </c>
      <c r="I15" s="60">
        <f t="shared" si="5"/>
        <v>201572</v>
      </c>
      <c r="J15" s="59">
        <f t="shared" si="5"/>
        <v>451175</v>
      </c>
      <c r="K15" s="59">
        <f t="shared" si="5"/>
        <v>139960</v>
      </c>
      <c r="L15" s="60">
        <f t="shared" si="5"/>
        <v>884034</v>
      </c>
      <c r="M15" s="60">
        <f t="shared" si="5"/>
        <v>191312</v>
      </c>
      <c r="N15" s="59">
        <f t="shared" si="5"/>
        <v>1215306</v>
      </c>
      <c r="O15" s="59">
        <f t="shared" si="5"/>
        <v>191440</v>
      </c>
      <c r="P15" s="60">
        <f t="shared" si="5"/>
        <v>299355</v>
      </c>
      <c r="Q15" s="60">
        <f t="shared" si="5"/>
        <v>279798</v>
      </c>
      <c r="R15" s="59">
        <f t="shared" si="5"/>
        <v>770593</v>
      </c>
      <c r="S15" s="59">
        <f t="shared" si="5"/>
        <v>0</v>
      </c>
      <c r="T15" s="60">
        <f t="shared" si="5"/>
        <v>205114</v>
      </c>
      <c r="U15" s="60">
        <f t="shared" si="5"/>
        <v>44012</v>
      </c>
      <c r="V15" s="59">
        <f t="shared" si="5"/>
        <v>249126</v>
      </c>
      <c r="W15" s="59">
        <f t="shared" si="5"/>
        <v>2686200</v>
      </c>
      <c r="X15" s="60">
        <f t="shared" si="5"/>
        <v>2491734</v>
      </c>
      <c r="Y15" s="59">
        <f t="shared" si="5"/>
        <v>194466</v>
      </c>
      <c r="Z15" s="61">
        <f>+IF(X15&lt;&gt;0,+(Y15/X15)*100,0)</f>
        <v>7.804444615677275</v>
      </c>
      <c r="AA15" s="62">
        <f>SUM(AA16:AA20)</f>
        <v>2491734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2136105</v>
      </c>
      <c r="D20" s="340"/>
      <c r="E20" s="60">
        <v>2491734</v>
      </c>
      <c r="F20" s="59">
        <v>2491734</v>
      </c>
      <c r="G20" s="59">
        <v>101520</v>
      </c>
      <c r="H20" s="60">
        <v>148083</v>
      </c>
      <c r="I20" s="60">
        <v>201572</v>
      </c>
      <c r="J20" s="59">
        <v>451175</v>
      </c>
      <c r="K20" s="59">
        <v>139960</v>
      </c>
      <c r="L20" s="60">
        <v>884034</v>
      </c>
      <c r="M20" s="60">
        <v>191312</v>
      </c>
      <c r="N20" s="59">
        <v>1215306</v>
      </c>
      <c r="O20" s="59">
        <v>191440</v>
      </c>
      <c r="P20" s="60">
        <v>299355</v>
      </c>
      <c r="Q20" s="60">
        <v>279798</v>
      </c>
      <c r="R20" s="59">
        <v>770593</v>
      </c>
      <c r="S20" s="59"/>
      <c r="T20" s="60">
        <v>205114</v>
      </c>
      <c r="U20" s="60">
        <v>44012</v>
      </c>
      <c r="V20" s="59">
        <v>249126</v>
      </c>
      <c r="W20" s="59">
        <v>2686200</v>
      </c>
      <c r="X20" s="60">
        <v>2491734</v>
      </c>
      <c r="Y20" s="59">
        <v>194466</v>
      </c>
      <c r="Z20" s="61">
        <v>7.8</v>
      </c>
      <c r="AA20" s="62">
        <v>2491734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8468791</v>
      </c>
      <c r="D22" s="344">
        <f t="shared" si="6"/>
        <v>0</v>
      </c>
      <c r="E22" s="343">
        <f t="shared" si="6"/>
        <v>4546460</v>
      </c>
      <c r="F22" s="345">
        <f t="shared" si="6"/>
        <v>4546460</v>
      </c>
      <c r="G22" s="345">
        <f t="shared" si="6"/>
        <v>70882</v>
      </c>
      <c r="H22" s="343">
        <f t="shared" si="6"/>
        <v>180613</v>
      </c>
      <c r="I22" s="343">
        <f t="shared" si="6"/>
        <v>304579</v>
      </c>
      <c r="J22" s="345">
        <f t="shared" si="6"/>
        <v>556074</v>
      </c>
      <c r="K22" s="345">
        <f t="shared" si="6"/>
        <v>397162</v>
      </c>
      <c r="L22" s="343">
        <f t="shared" si="6"/>
        <v>397162</v>
      </c>
      <c r="M22" s="343">
        <f t="shared" si="6"/>
        <v>618514</v>
      </c>
      <c r="N22" s="345">
        <f t="shared" si="6"/>
        <v>1412838</v>
      </c>
      <c r="O22" s="345">
        <f t="shared" si="6"/>
        <v>502866</v>
      </c>
      <c r="P22" s="343">
        <f t="shared" si="6"/>
        <v>420912</v>
      </c>
      <c r="Q22" s="343">
        <f t="shared" si="6"/>
        <v>454800</v>
      </c>
      <c r="R22" s="345">
        <f t="shared" si="6"/>
        <v>1378578</v>
      </c>
      <c r="S22" s="345">
        <f t="shared" si="6"/>
        <v>338896</v>
      </c>
      <c r="T22" s="343">
        <f t="shared" si="6"/>
        <v>313445</v>
      </c>
      <c r="U22" s="343">
        <f t="shared" si="6"/>
        <v>531548</v>
      </c>
      <c r="V22" s="345">
        <f t="shared" si="6"/>
        <v>1183889</v>
      </c>
      <c r="W22" s="345">
        <f t="shared" si="6"/>
        <v>4531379</v>
      </c>
      <c r="X22" s="343">
        <f t="shared" si="6"/>
        <v>4546460</v>
      </c>
      <c r="Y22" s="345">
        <f t="shared" si="6"/>
        <v>-15081</v>
      </c>
      <c r="Z22" s="336">
        <f>+IF(X22&lt;&gt;0,+(Y22/X22)*100,0)</f>
        <v>-0.3317086260519173</v>
      </c>
      <c r="AA22" s="350">
        <f>SUM(AA23:AA32)</f>
        <v>4546460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8468791</v>
      </c>
      <c r="D32" s="340"/>
      <c r="E32" s="60">
        <v>4546460</v>
      </c>
      <c r="F32" s="59">
        <v>4546460</v>
      </c>
      <c r="G32" s="59">
        <v>70882</v>
      </c>
      <c r="H32" s="60">
        <v>180613</v>
      </c>
      <c r="I32" s="60">
        <v>304579</v>
      </c>
      <c r="J32" s="59">
        <v>556074</v>
      </c>
      <c r="K32" s="59">
        <v>397162</v>
      </c>
      <c r="L32" s="60">
        <v>397162</v>
      </c>
      <c r="M32" s="60">
        <v>618514</v>
      </c>
      <c r="N32" s="59">
        <v>1412838</v>
      </c>
      <c r="O32" s="59">
        <v>502866</v>
      </c>
      <c r="P32" s="60">
        <v>420912</v>
      </c>
      <c r="Q32" s="60">
        <v>454800</v>
      </c>
      <c r="R32" s="59">
        <v>1378578</v>
      </c>
      <c r="S32" s="59">
        <v>338896</v>
      </c>
      <c r="T32" s="60">
        <v>313445</v>
      </c>
      <c r="U32" s="60">
        <v>531548</v>
      </c>
      <c r="V32" s="59">
        <v>1183889</v>
      </c>
      <c r="W32" s="59">
        <v>4531379</v>
      </c>
      <c r="X32" s="60">
        <v>4546460</v>
      </c>
      <c r="Y32" s="59">
        <v>-15081</v>
      </c>
      <c r="Z32" s="61">
        <v>-0.33</v>
      </c>
      <c r="AA32" s="62">
        <v>4546460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13548029</v>
      </c>
      <c r="D40" s="344">
        <f t="shared" si="9"/>
        <v>0</v>
      </c>
      <c r="E40" s="343">
        <f t="shared" si="9"/>
        <v>5081488</v>
      </c>
      <c r="F40" s="345">
        <f t="shared" si="9"/>
        <v>5081488</v>
      </c>
      <c r="G40" s="345">
        <f t="shared" si="9"/>
        <v>280192</v>
      </c>
      <c r="H40" s="343">
        <f t="shared" si="9"/>
        <v>284438</v>
      </c>
      <c r="I40" s="343">
        <f t="shared" si="9"/>
        <v>328150</v>
      </c>
      <c r="J40" s="345">
        <f t="shared" si="9"/>
        <v>892780</v>
      </c>
      <c r="K40" s="345">
        <f t="shared" si="9"/>
        <v>411116</v>
      </c>
      <c r="L40" s="343">
        <f t="shared" si="9"/>
        <v>411116</v>
      </c>
      <c r="M40" s="343">
        <f t="shared" si="9"/>
        <v>524610</v>
      </c>
      <c r="N40" s="345">
        <f t="shared" si="9"/>
        <v>1346842</v>
      </c>
      <c r="O40" s="345">
        <f t="shared" si="9"/>
        <v>445034</v>
      </c>
      <c r="P40" s="343">
        <f t="shared" si="9"/>
        <v>433337</v>
      </c>
      <c r="Q40" s="343">
        <f t="shared" si="9"/>
        <v>403550</v>
      </c>
      <c r="R40" s="345">
        <f t="shared" si="9"/>
        <v>1281921</v>
      </c>
      <c r="S40" s="345">
        <f t="shared" si="9"/>
        <v>427307</v>
      </c>
      <c r="T40" s="343">
        <f t="shared" si="9"/>
        <v>463263</v>
      </c>
      <c r="U40" s="343">
        <f t="shared" si="9"/>
        <v>597741</v>
      </c>
      <c r="V40" s="345">
        <f t="shared" si="9"/>
        <v>1488311</v>
      </c>
      <c r="W40" s="345">
        <f t="shared" si="9"/>
        <v>5009854</v>
      </c>
      <c r="X40" s="343">
        <f t="shared" si="9"/>
        <v>5081488</v>
      </c>
      <c r="Y40" s="345">
        <f t="shared" si="9"/>
        <v>-71634</v>
      </c>
      <c r="Z40" s="336">
        <f>+IF(X40&lt;&gt;0,+(Y40/X40)*100,0)</f>
        <v>-1.409705188716376</v>
      </c>
      <c r="AA40" s="350">
        <f>SUM(AA41:AA49)</f>
        <v>5081488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13548029</v>
      </c>
      <c r="D49" s="368"/>
      <c r="E49" s="54">
        <v>5081488</v>
      </c>
      <c r="F49" s="53">
        <v>5081488</v>
      </c>
      <c r="G49" s="53">
        <v>280192</v>
      </c>
      <c r="H49" s="54">
        <v>284438</v>
      </c>
      <c r="I49" s="54">
        <v>328150</v>
      </c>
      <c r="J49" s="53">
        <v>892780</v>
      </c>
      <c r="K49" s="53">
        <v>411116</v>
      </c>
      <c r="L49" s="54">
        <v>411116</v>
      </c>
      <c r="M49" s="54">
        <v>524610</v>
      </c>
      <c r="N49" s="53">
        <v>1346842</v>
      </c>
      <c r="O49" s="53">
        <v>445034</v>
      </c>
      <c r="P49" s="54">
        <v>433337</v>
      </c>
      <c r="Q49" s="54">
        <v>403550</v>
      </c>
      <c r="R49" s="53">
        <v>1281921</v>
      </c>
      <c r="S49" s="53">
        <v>427307</v>
      </c>
      <c r="T49" s="54">
        <v>463263</v>
      </c>
      <c r="U49" s="54">
        <v>597741</v>
      </c>
      <c r="V49" s="53">
        <v>1488311</v>
      </c>
      <c r="W49" s="53">
        <v>5009854</v>
      </c>
      <c r="X49" s="54">
        <v>5081488</v>
      </c>
      <c r="Y49" s="53">
        <v>-71634</v>
      </c>
      <c r="Z49" s="94">
        <v>-1.41</v>
      </c>
      <c r="AA49" s="95">
        <v>5081488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158025799</v>
      </c>
      <c r="D60" s="346">
        <f t="shared" si="14"/>
        <v>0</v>
      </c>
      <c r="E60" s="219">
        <f t="shared" si="14"/>
        <v>121077256</v>
      </c>
      <c r="F60" s="264">
        <f t="shared" si="14"/>
        <v>121077256</v>
      </c>
      <c r="G60" s="264">
        <f t="shared" si="14"/>
        <v>4080160</v>
      </c>
      <c r="H60" s="219">
        <f t="shared" si="14"/>
        <v>7220675</v>
      </c>
      <c r="I60" s="219">
        <f t="shared" si="14"/>
        <v>8701095</v>
      </c>
      <c r="J60" s="264">
        <f t="shared" si="14"/>
        <v>20001930</v>
      </c>
      <c r="K60" s="264">
        <f t="shared" si="14"/>
        <v>8996400</v>
      </c>
      <c r="L60" s="219">
        <f t="shared" si="14"/>
        <v>9591698</v>
      </c>
      <c r="M60" s="219">
        <f t="shared" si="14"/>
        <v>13612092</v>
      </c>
      <c r="N60" s="264">
        <f t="shared" si="14"/>
        <v>32200190</v>
      </c>
      <c r="O60" s="264">
        <f t="shared" si="14"/>
        <v>6434062</v>
      </c>
      <c r="P60" s="219">
        <f t="shared" si="14"/>
        <v>7214620</v>
      </c>
      <c r="Q60" s="219">
        <f t="shared" si="14"/>
        <v>9937523</v>
      </c>
      <c r="R60" s="264">
        <f t="shared" si="14"/>
        <v>23586205</v>
      </c>
      <c r="S60" s="264">
        <f t="shared" si="14"/>
        <v>7862068</v>
      </c>
      <c r="T60" s="219">
        <f t="shared" si="14"/>
        <v>12352351</v>
      </c>
      <c r="U60" s="219">
        <f t="shared" si="14"/>
        <v>13374718</v>
      </c>
      <c r="V60" s="264">
        <f t="shared" si="14"/>
        <v>33589137</v>
      </c>
      <c r="W60" s="264">
        <f t="shared" si="14"/>
        <v>109377462</v>
      </c>
      <c r="X60" s="219">
        <f t="shared" si="14"/>
        <v>121077256</v>
      </c>
      <c r="Y60" s="264">
        <f t="shared" si="14"/>
        <v>-11699794</v>
      </c>
      <c r="Z60" s="337">
        <f>+IF(X60&lt;&gt;0,+(Y60/X60)*100,0)</f>
        <v>-9.663081561742693</v>
      </c>
      <c r="AA60" s="232">
        <f>+AA57+AA54+AA51+AA40+AA37+AA34+AA22+AA5</f>
        <v>121077256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236510738</v>
      </c>
      <c r="D5" s="153">
        <f>SUM(D6:D8)</f>
        <v>0</v>
      </c>
      <c r="E5" s="154">
        <f t="shared" si="0"/>
        <v>255994333</v>
      </c>
      <c r="F5" s="100">
        <f t="shared" si="0"/>
        <v>260551547</v>
      </c>
      <c r="G5" s="100">
        <f t="shared" si="0"/>
        <v>44901340</v>
      </c>
      <c r="H5" s="100">
        <f t="shared" si="0"/>
        <v>15792791</v>
      </c>
      <c r="I5" s="100">
        <f t="shared" si="0"/>
        <v>16456697</v>
      </c>
      <c r="J5" s="100">
        <f t="shared" si="0"/>
        <v>77150828</v>
      </c>
      <c r="K5" s="100">
        <f t="shared" si="0"/>
        <v>16878161</v>
      </c>
      <c r="L5" s="100">
        <f t="shared" si="0"/>
        <v>38060741</v>
      </c>
      <c r="M5" s="100">
        <f t="shared" si="0"/>
        <v>17093560</v>
      </c>
      <c r="N5" s="100">
        <f t="shared" si="0"/>
        <v>72032462</v>
      </c>
      <c r="O5" s="100">
        <f t="shared" si="0"/>
        <v>15939626</v>
      </c>
      <c r="P5" s="100">
        <f t="shared" si="0"/>
        <v>16992459</v>
      </c>
      <c r="Q5" s="100">
        <f t="shared" si="0"/>
        <v>32699789</v>
      </c>
      <c r="R5" s="100">
        <f t="shared" si="0"/>
        <v>65631874</v>
      </c>
      <c r="S5" s="100">
        <f t="shared" si="0"/>
        <v>16603419</v>
      </c>
      <c r="T5" s="100">
        <f t="shared" si="0"/>
        <v>16591641</v>
      </c>
      <c r="U5" s="100">
        <f t="shared" si="0"/>
        <v>19177436</v>
      </c>
      <c r="V5" s="100">
        <f t="shared" si="0"/>
        <v>52372496</v>
      </c>
      <c r="W5" s="100">
        <f t="shared" si="0"/>
        <v>267187660</v>
      </c>
      <c r="X5" s="100">
        <f t="shared" si="0"/>
        <v>255994333</v>
      </c>
      <c r="Y5" s="100">
        <f t="shared" si="0"/>
        <v>11193327</v>
      </c>
      <c r="Z5" s="137">
        <f>+IF(X5&lt;&gt;0,+(Y5/X5)*100,0)</f>
        <v>4.372490151959731</v>
      </c>
      <c r="AA5" s="153">
        <f>SUM(AA6:AA8)</f>
        <v>260551547</v>
      </c>
    </row>
    <row r="6" spans="1:27" ht="13.5">
      <c r="A6" s="138" t="s">
        <v>75</v>
      </c>
      <c r="B6" s="136"/>
      <c r="C6" s="155">
        <v>52212026</v>
      </c>
      <c r="D6" s="155"/>
      <c r="E6" s="156">
        <v>64860800</v>
      </c>
      <c r="F6" s="60">
        <v>64860800</v>
      </c>
      <c r="G6" s="60">
        <v>26919442</v>
      </c>
      <c r="H6" s="60">
        <v>24337</v>
      </c>
      <c r="I6" s="60">
        <v>24303</v>
      </c>
      <c r="J6" s="60">
        <v>26968082</v>
      </c>
      <c r="K6" s="60">
        <v>19976</v>
      </c>
      <c r="L6" s="60">
        <v>21554970</v>
      </c>
      <c r="M6" s="60">
        <v>129939</v>
      </c>
      <c r="N6" s="60">
        <v>21704885</v>
      </c>
      <c r="O6" s="60">
        <v>23870</v>
      </c>
      <c r="P6" s="60">
        <v>43200</v>
      </c>
      <c r="Q6" s="60">
        <v>16181275</v>
      </c>
      <c r="R6" s="60">
        <v>16248345</v>
      </c>
      <c r="S6" s="60">
        <v>17153</v>
      </c>
      <c r="T6" s="60">
        <v>17169</v>
      </c>
      <c r="U6" s="60">
        <v>18511</v>
      </c>
      <c r="V6" s="60">
        <v>52833</v>
      </c>
      <c r="W6" s="60">
        <v>64974145</v>
      </c>
      <c r="X6" s="60">
        <v>64860800</v>
      </c>
      <c r="Y6" s="60">
        <v>113345</v>
      </c>
      <c r="Z6" s="140">
        <v>0.17</v>
      </c>
      <c r="AA6" s="155">
        <v>64860800</v>
      </c>
    </row>
    <row r="7" spans="1:27" ht="13.5">
      <c r="A7" s="138" t="s">
        <v>76</v>
      </c>
      <c r="B7" s="136"/>
      <c r="C7" s="157">
        <v>172800149</v>
      </c>
      <c r="D7" s="157"/>
      <c r="E7" s="158">
        <v>180338998</v>
      </c>
      <c r="F7" s="159">
        <v>183766328</v>
      </c>
      <c r="G7" s="159">
        <v>17455567</v>
      </c>
      <c r="H7" s="159">
        <v>15206510</v>
      </c>
      <c r="I7" s="159">
        <v>15340176</v>
      </c>
      <c r="J7" s="159">
        <v>48002253</v>
      </c>
      <c r="K7" s="159">
        <v>15760017</v>
      </c>
      <c r="L7" s="159">
        <v>15124851</v>
      </c>
      <c r="M7" s="159">
        <v>15024979</v>
      </c>
      <c r="N7" s="159">
        <v>45909847</v>
      </c>
      <c r="O7" s="159">
        <v>15858487</v>
      </c>
      <c r="P7" s="159">
        <v>15259535</v>
      </c>
      <c r="Q7" s="159">
        <v>15546554</v>
      </c>
      <c r="R7" s="159">
        <v>46664576</v>
      </c>
      <c r="S7" s="159">
        <v>15801228</v>
      </c>
      <c r="T7" s="159">
        <v>16506021</v>
      </c>
      <c r="U7" s="159">
        <v>17052570</v>
      </c>
      <c r="V7" s="159">
        <v>49359819</v>
      </c>
      <c r="W7" s="159">
        <v>189936495</v>
      </c>
      <c r="X7" s="159">
        <v>180338998</v>
      </c>
      <c r="Y7" s="159">
        <v>9597497</v>
      </c>
      <c r="Z7" s="141">
        <v>5.32</v>
      </c>
      <c r="AA7" s="157">
        <v>183766328</v>
      </c>
    </row>
    <row r="8" spans="1:27" ht="13.5">
      <c r="A8" s="138" t="s">
        <v>77</v>
      </c>
      <c r="B8" s="136"/>
      <c r="C8" s="155">
        <v>11498563</v>
      </c>
      <c r="D8" s="155"/>
      <c r="E8" s="156">
        <v>10794535</v>
      </c>
      <c r="F8" s="60">
        <v>11924419</v>
      </c>
      <c r="G8" s="60">
        <v>526331</v>
      </c>
      <c r="H8" s="60">
        <v>561944</v>
      </c>
      <c r="I8" s="60">
        <v>1092218</v>
      </c>
      <c r="J8" s="60">
        <v>2180493</v>
      </c>
      <c r="K8" s="60">
        <v>1098168</v>
      </c>
      <c r="L8" s="60">
        <v>1380920</v>
      </c>
      <c r="M8" s="60">
        <v>1938642</v>
      </c>
      <c r="N8" s="60">
        <v>4417730</v>
      </c>
      <c r="O8" s="60">
        <v>57269</v>
      </c>
      <c r="P8" s="60">
        <v>1689724</v>
      </c>
      <c r="Q8" s="60">
        <v>971960</v>
      </c>
      <c r="R8" s="60">
        <v>2718953</v>
      </c>
      <c r="S8" s="60">
        <v>785038</v>
      </c>
      <c r="T8" s="60">
        <v>68451</v>
      </c>
      <c r="U8" s="60">
        <v>2106355</v>
      </c>
      <c r="V8" s="60">
        <v>2959844</v>
      </c>
      <c r="W8" s="60">
        <v>12277020</v>
      </c>
      <c r="X8" s="60">
        <v>10794535</v>
      </c>
      <c r="Y8" s="60">
        <v>1482485</v>
      </c>
      <c r="Z8" s="140">
        <v>13.73</v>
      </c>
      <c r="AA8" s="155">
        <v>11924419</v>
      </c>
    </row>
    <row r="9" spans="1:27" ht="13.5">
      <c r="A9" s="135" t="s">
        <v>78</v>
      </c>
      <c r="B9" s="136"/>
      <c r="C9" s="153">
        <f aca="true" t="shared" si="1" ref="C9:Y9">SUM(C10:C14)</f>
        <v>75100193</v>
      </c>
      <c r="D9" s="153">
        <f>SUM(D10:D14)</f>
        <v>0</v>
      </c>
      <c r="E9" s="154">
        <f t="shared" si="1"/>
        <v>101842837</v>
      </c>
      <c r="F9" s="100">
        <f t="shared" si="1"/>
        <v>108824898</v>
      </c>
      <c r="G9" s="100">
        <f t="shared" si="1"/>
        <v>1788180</v>
      </c>
      <c r="H9" s="100">
        <f t="shared" si="1"/>
        <v>9148590</v>
      </c>
      <c r="I9" s="100">
        <f t="shared" si="1"/>
        <v>13588953</v>
      </c>
      <c r="J9" s="100">
        <f t="shared" si="1"/>
        <v>24525723</v>
      </c>
      <c r="K9" s="100">
        <f t="shared" si="1"/>
        <v>7331101</v>
      </c>
      <c r="L9" s="100">
        <f t="shared" si="1"/>
        <v>7214735</v>
      </c>
      <c r="M9" s="100">
        <f t="shared" si="1"/>
        <v>12905092</v>
      </c>
      <c r="N9" s="100">
        <f t="shared" si="1"/>
        <v>27450928</v>
      </c>
      <c r="O9" s="100">
        <f t="shared" si="1"/>
        <v>3883340</v>
      </c>
      <c r="P9" s="100">
        <f t="shared" si="1"/>
        <v>10761252</v>
      </c>
      <c r="Q9" s="100">
        <f t="shared" si="1"/>
        <v>13519234</v>
      </c>
      <c r="R9" s="100">
        <f t="shared" si="1"/>
        <v>28163826</v>
      </c>
      <c r="S9" s="100">
        <f t="shared" si="1"/>
        <v>7522110</v>
      </c>
      <c r="T9" s="100">
        <f t="shared" si="1"/>
        <v>3789182</v>
      </c>
      <c r="U9" s="100">
        <f t="shared" si="1"/>
        <v>13833348</v>
      </c>
      <c r="V9" s="100">
        <f t="shared" si="1"/>
        <v>25144640</v>
      </c>
      <c r="W9" s="100">
        <f t="shared" si="1"/>
        <v>105285117</v>
      </c>
      <c r="X9" s="100">
        <f t="shared" si="1"/>
        <v>101842839</v>
      </c>
      <c r="Y9" s="100">
        <f t="shared" si="1"/>
        <v>3442278</v>
      </c>
      <c r="Z9" s="137">
        <f>+IF(X9&lt;&gt;0,+(Y9/X9)*100,0)</f>
        <v>3.3799902219929274</v>
      </c>
      <c r="AA9" s="153">
        <f>SUM(AA10:AA14)</f>
        <v>108824898</v>
      </c>
    </row>
    <row r="10" spans="1:27" ht="13.5">
      <c r="A10" s="138" t="s">
        <v>79</v>
      </c>
      <c r="B10" s="136"/>
      <c r="C10" s="155">
        <v>5213174</v>
      </c>
      <c r="D10" s="155"/>
      <c r="E10" s="156">
        <v>4657496</v>
      </c>
      <c r="F10" s="60">
        <v>4757496</v>
      </c>
      <c r="G10" s="60">
        <v>268386</v>
      </c>
      <c r="H10" s="60">
        <v>271505</v>
      </c>
      <c r="I10" s="60">
        <v>937256</v>
      </c>
      <c r="J10" s="60">
        <v>1477147</v>
      </c>
      <c r="K10" s="60">
        <v>237239</v>
      </c>
      <c r="L10" s="60">
        <v>240507</v>
      </c>
      <c r="M10" s="60">
        <v>262840</v>
      </c>
      <c r="N10" s="60">
        <v>740586</v>
      </c>
      <c r="O10" s="60">
        <v>259662</v>
      </c>
      <c r="P10" s="60">
        <v>271110</v>
      </c>
      <c r="Q10" s="60">
        <v>247552</v>
      </c>
      <c r="R10" s="60">
        <v>778324</v>
      </c>
      <c r="S10" s="60">
        <v>451887</v>
      </c>
      <c r="T10" s="60">
        <v>271458</v>
      </c>
      <c r="U10" s="60">
        <v>288479</v>
      </c>
      <c r="V10" s="60">
        <v>1011824</v>
      </c>
      <c r="W10" s="60">
        <v>4007881</v>
      </c>
      <c r="X10" s="60">
        <v>4657496</v>
      </c>
      <c r="Y10" s="60">
        <v>-649615</v>
      </c>
      <c r="Z10" s="140">
        <v>-13.95</v>
      </c>
      <c r="AA10" s="155">
        <v>4757496</v>
      </c>
    </row>
    <row r="11" spans="1:27" ht="13.5">
      <c r="A11" s="138" t="s">
        <v>80</v>
      </c>
      <c r="B11" s="136"/>
      <c r="C11" s="155">
        <v>7939120</v>
      </c>
      <c r="D11" s="155"/>
      <c r="E11" s="156">
        <v>11942356</v>
      </c>
      <c r="F11" s="60">
        <v>10488556</v>
      </c>
      <c r="G11" s="60">
        <v>307297</v>
      </c>
      <c r="H11" s="60">
        <v>338945</v>
      </c>
      <c r="I11" s="60">
        <v>377067</v>
      </c>
      <c r="J11" s="60">
        <v>1023309</v>
      </c>
      <c r="K11" s="60">
        <v>450110</v>
      </c>
      <c r="L11" s="60">
        <v>563648</v>
      </c>
      <c r="M11" s="60">
        <v>2495313</v>
      </c>
      <c r="N11" s="60">
        <v>3509071</v>
      </c>
      <c r="O11" s="60">
        <v>876758</v>
      </c>
      <c r="P11" s="60">
        <v>560208</v>
      </c>
      <c r="Q11" s="60">
        <v>352028</v>
      </c>
      <c r="R11" s="60">
        <v>1788994</v>
      </c>
      <c r="S11" s="60">
        <v>305941</v>
      </c>
      <c r="T11" s="60">
        <v>194777</v>
      </c>
      <c r="U11" s="60">
        <v>2625329</v>
      </c>
      <c r="V11" s="60">
        <v>3126047</v>
      </c>
      <c r="W11" s="60">
        <v>9447421</v>
      </c>
      <c r="X11" s="60">
        <v>11942357</v>
      </c>
      <c r="Y11" s="60">
        <v>-2494936</v>
      </c>
      <c r="Z11" s="140">
        <v>-20.89</v>
      </c>
      <c r="AA11" s="155">
        <v>10488556</v>
      </c>
    </row>
    <row r="12" spans="1:27" ht="13.5">
      <c r="A12" s="138" t="s">
        <v>81</v>
      </c>
      <c r="B12" s="136"/>
      <c r="C12" s="155">
        <v>31197586</v>
      </c>
      <c r="D12" s="155"/>
      <c r="E12" s="156">
        <v>37676000</v>
      </c>
      <c r="F12" s="60">
        <v>37676000</v>
      </c>
      <c r="G12" s="60">
        <v>1013675</v>
      </c>
      <c r="H12" s="60">
        <v>4637402</v>
      </c>
      <c r="I12" s="60">
        <v>2719136</v>
      </c>
      <c r="J12" s="60">
        <v>8370213</v>
      </c>
      <c r="K12" s="60">
        <v>3518068</v>
      </c>
      <c r="L12" s="60">
        <v>2633894</v>
      </c>
      <c r="M12" s="60">
        <v>2540271</v>
      </c>
      <c r="N12" s="60">
        <v>8692233</v>
      </c>
      <c r="O12" s="60">
        <v>2721311</v>
      </c>
      <c r="P12" s="60">
        <v>2995753</v>
      </c>
      <c r="Q12" s="60">
        <v>3395843</v>
      </c>
      <c r="R12" s="60">
        <v>9112907</v>
      </c>
      <c r="S12" s="60">
        <v>3219257</v>
      </c>
      <c r="T12" s="60">
        <v>3190966</v>
      </c>
      <c r="U12" s="60">
        <v>2803665</v>
      </c>
      <c r="V12" s="60">
        <v>9213888</v>
      </c>
      <c r="W12" s="60">
        <v>35389241</v>
      </c>
      <c r="X12" s="60">
        <v>37676000</v>
      </c>
      <c r="Y12" s="60">
        <v>-2286759</v>
      </c>
      <c r="Z12" s="140">
        <v>-6.07</v>
      </c>
      <c r="AA12" s="155">
        <v>37676000</v>
      </c>
    </row>
    <row r="13" spans="1:27" ht="13.5">
      <c r="A13" s="138" t="s">
        <v>82</v>
      </c>
      <c r="B13" s="136"/>
      <c r="C13" s="155">
        <v>30750313</v>
      </c>
      <c r="D13" s="155"/>
      <c r="E13" s="156">
        <v>47566985</v>
      </c>
      <c r="F13" s="60">
        <v>55902846</v>
      </c>
      <c r="G13" s="60">
        <v>198822</v>
      </c>
      <c r="H13" s="60">
        <v>3900738</v>
      </c>
      <c r="I13" s="60">
        <v>9555494</v>
      </c>
      <c r="J13" s="60">
        <v>13655054</v>
      </c>
      <c r="K13" s="60">
        <v>3125684</v>
      </c>
      <c r="L13" s="60">
        <v>3776686</v>
      </c>
      <c r="M13" s="60">
        <v>7606668</v>
      </c>
      <c r="N13" s="60">
        <v>14509038</v>
      </c>
      <c r="O13" s="60">
        <v>25609</v>
      </c>
      <c r="P13" s="60">
        <v>6934181</v>
      </c>
      <c r="Q13" s="60">
        <v>9523811</v>
      </c>
      <c r="R13" s="60">
        <v>16483601</v>
      </c>
      <c r="S13" s="60">
        <v>3545025</v>
      </c>
      <c r="T13" s="60">
        <v>131981</v>
      </c>
      <c r="U13" s="60">
        <v>8115875</v>
      </c>
      <c r="V13" s="60">
        <v>11792881</v>
      </c>
      <c r="W13" s="60">
        <v>56440574</v>
      </c>
      <c r="X13" s="60">
        <v>47566986</v>
      </c>
      <c r="Y13" s="60">
        <v>8873588</v>
      </c>
      <c r="Z13" s="140">
        <v>18.65</v>
      </c>
      <c r="AA13" s="155">
        <v>55902846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17928103</v>
      </c>
      <c r="D15" s="153">
        <f>SUM(D16:D18)</f>
        <v>0</v>
      </c>
      <c r="E15" s="154">
        <f t="shared" si="2"/>
        <v>20033151</v>
      </c>
      <c r="F15" s="100">
        <f t="shared" si="2"/>
        <v>21639181</v>
      </c>
      <c r="G15" s="100">
        <f t="shared" si="2"/>
        <v>750925</v>
      </c>
      <c r="H15" s="100">
        <f t="shared" si="2"/>
        <v>827981</v>
      </c>
      <c r="I15" s="100">
        <f t="shared" si="2"/>
        <v>1665312</v>
      </c>
      <c r="J15" s="100">
        <f t="shared" si="2"/>
        <v>3244218</v>
      </c>
      <c r="K15" s="100">
        <f t="shared" si="2"/>
        <v>1668674</v>
      </c>
      <c r="L15" s="100">
        <f t="shared" si="2"/>
        <v>1407837</v>
      </c>
      <c r="M15" s="100">
        <f t="shared" si="2"/>
        <v>2708679</v>
      </c>
      <c r="N15" s="100">
        <f t="shared" si="2"/>
        <v>5785190</v>
      </c>
      <c r="O15" s="100">
        <f t="shared" si="2"/>
        <v>584804</v>
      </c>
      <c r="P15" s="100">
        <f t="shared" si="2"/>
        <v>2038503</v>
      </c>
      <c r="Q15" s="100">
        <f t="shared" si="2"/>
        <v>2434370</v>
      </c>
      <c r="R15" s="100">
        <f t="shared" si="2"/>
        <v>5057677</v>
      </c>
      <c r="S15" s="100">
        <f t="shared" si="2"/>
        <v>3199153</v>
      </c>
      <c r="T15" s="100">
        <f t="shared" si="2"/>
        <v>3093155</v>
      </c>
      <c r="U15" s="100">
        <f t="shared" si="2"/>
        <v>4958053</v>
      </c>
      <c r="V15" s="100">
        <f t="shared" si="2"/>
        <v>11250361</v>
      </c>
      <c r="W15" s="100">
        <f t="shared" si="2"/>
        <v>25337446</v>
      </c>
      <c r="X15" s="100">
        <f t="shared" si="2"/>
        <v>20033151</v>
      </c>
      <c r="Y15" s="100">
        <f t="shared" si="2"/>
        <v>5304295</v>
      </c>
      <c r="Z15" s="137">
        <f>+IF(X15&lt;&gt;0,+(Y15/X15)*100,0)</f>
        <v>26.477587075542935</v>
      </c>
      <c r="AA15" s="153">
        <f>SUM(AA16:AA18)</f>
        <v>21639181</v>
      </c>
    </row>
    <row r="16" spans="1:27" ht="13.5">
      <c r="A16" s="138" t="s">
        <v>85</v>
      </c>
      <c r="B16" s="136"/>
      <c r="C16" s="155">
        <v>9860717</v>
      </c>
      <c r="D16" s="155"/>
      <c r="E16" s="156">
        <v>9042902</v>
      </c>
      <c r="F16" s="60">
        <v>9548932</v>
      </c>
      <c r="G16" s="60">
        <v>719570</v>
      </c>
      <c r="H16" s="60">
        <v>827981</v>
      </c>
      <c r="I16" s="60">
        <v>969964</v>
      </c>
      <c r="J16" s="60">
        <v>2517515</v>
      </c>
      <c r="K16" s="60">
        <v>1584814</v>
      </c>
      <c r="L16" s="60">
        <v>967808</v>
      </c>
      <c r="M16" s="60">
        <v>723746</v>
      </c>
      <c r="N16" s="60">
        <v>3276368</v>
      </c>
      <c r="O16" s="60">
        <v>540618</v>
      </c>
      <c r="P16" s="60">
        <v>1031437</v>
      </c>
      <c r="Q16" s="60">
        <v>1037221</v>
      </c>
      <c r="R16" s="60">
        <v>2609276</v>
      </c>
      <c r="S16" s="60">
        <v>921652</v>
      </c>
      <c r="T16" s="60">
        <v>1088397</v>
      </c>
      <c r="U16" s="60">
        <v>2835350</v>
      </c>
      <c r="V16" s="60">
        <v>4845399</v>
      </c>
      <c r="W16" s="60">
        <v>13248558</v>
      </c>
      <c r="X16" s="60">
        <v>9042902</v>
      </c>
      <c r="Y16" s="60">
        <v>4205656</v>
      </c>
      <c r="Z16" s="140">
        <v>46.51</v>
      </c>
      <c r="AA16" s="155">
        <v>9548932</v>
      </c>
    </row>
    <row r="17" spans="1:27" ht="13.5">
      <c r="A17" s="138" t="s">
        <v>86</v>
      </c>
      <c r="B17" s="136"/>
      <c r="C17" s="155">
        <v>8048470</v>
      </c>
      <c r="D17" s="155"/>
      <c r="E17" s="156">
        <v>10889727</v>
      </c>
      <c r="F17" s="60">
        <v>11989727</v>
      </c>
      <c r="G17" s="60">
        <v>13034</v>
      </c>
      <c r="H17" s="60"/>
      <c r="I17" s="60">
        <v>695348</v>
      </c>
      <c r="J17" s="60">
        <v>708382</v>
      </c>
      <c r="K17" s="60">
        <v>83860</v>
      </c>
      <c r="L17" s="60">
        <v>440029</v>
      </c>
      <c r="M17" s="60">
        <v>1984933</v>
      </c>
      <c r="N17" s="60">
        <v>2508822</v>
      </c>
      <c r="O17" s="60">
        <v>44186</v>
      </c>
      <c r="P17" s="60">
        <v>1007066</v>
      </c>
      <c r="Q17" s="60">
        <v>1397149</v>
      </c>
      <c r="R17" s="60">
        <v>2448401</v>
      </c>
      <c r="S17" s="60">
        <v>2277501</v>
      </c>
      <c r="T17" s="60">
        <v>2004758</v>
      </c>
      <c r="U17" s="60">
        <v>2122703</v>
      </c>
      <c r="V17" s="60">
        <v>6404962</v>
      </c>
      <c r="W17" s="60">
        <v>12070567</v>
      </c>
      <c r="X17" s="60">
        <v>10889728</v>
      </c>
      <c r="Y17" s="60">
        <v>1180839</v>
      </c>
      <c r="Z17" s="140">
        <v>10.84</v>
      </c>
      <c r="AA17" s="155">
        <v>11989727</v>
      </c>
    </row>
    <row r="18" spans="1:27" ht="13.5">
      <c r="A18" s="138" t="s">
        <v>87</v>
      </c>
      <c r="B18" s="136"/>
      <c r="C18" s="155">
        <v>18916</v>
      </c>
      <c r="D18" s="155"/>
      <c r="E18" s="156">
        <v>100522</v>
      </c>
      <c r="F18" s="60">
        <v>100522</v>
      </c>
      <c r="G18" s="60">
        <v>18321</v>
      </c>
      <c r="H18" s="60"/>
      <c r="I18" s="60"/>
      <c r="J18" s="60">
        <v>18321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18321</v>
      </c>
      <c r="X18" s="60">
        <v>100521</v>
      </c>
      <c r="Y18" s="60">
        <v>-82200</v>
      </c>
      <c r="Z18" s="140">
        <v>-81.77</v>
      </c>
      <c r="AA18" s="155">
        <v>100522</v>
      </c>
    </row>
    <row r="19" spans="1:27" ht="13.5">
      <c r="A19" s="135" t="s">
        <v>88</v>
      </c>
      <c r="B19" s="142"/>
      <c r="C19" s="153">
        <f aca="true" t="shared" si="3" ref="C19:Y19">SUM(C20:C23)</f>
        <v>531880001</v>
      </c>
      <c r="D19" s="153">
        <f>SUM(D20:D23)</f>
        <v>0</v>
      </c>
      <c r="E19" s="154">
        <f t="shared" si="3"/>
        <v>581518481</v>
      </c>
      <c r="F19" s="100">
        <f t="shared" si="3"/>
        <v>583818481</v>
      </c>
      <c r="G19" s="100">
        <f t="shared" si="3"/>
        <v>48203343</v>
      </c>
      <c r="H19" s="100">
        <f t="shared" si="3"/>
        <v>47767724</v>
      </c>
      <c r="I19" s="100">
        <f t="shared" si="3"/>
        <v>45699787</v>
      </c>
      <c r="J19" s="100">
        <f t="shared" si="3"/>
        <v>141670854</v>
      </c>
      <c r="K19" s="100">
        <f t="shared" si="3"/>
        <v>45506643</v>
      </c>
      <c r="L19" s="100">
        <f t="shared" si="3"/>
        <v>46902423</v>
      </c>
      <c r="M19" s="100">
        <f t="shared" si="3"/>
        <v>50722535</v>
      </c>
      <c r="N19" s="100">
        <f t="shared" si="3"/>
        <v>143131601</v>
      </c>
      <c r="O19" s="100">
        <f t="shared" si="3"/>
        <v>55019158</v>
      </c>
      <c r="P19" s="100">
        <f t="shared" si="3"/>
        <v>48058537</v>
      </c>
      <c r="Q19" s="100">
        <f t="shared" si="3"/>
        <v>47740668</v>
      </c>
      <c r="R19" s="100">
        <f t="shared" si="3"/>
        <v>150818363</v>
      </c>
      <c r="S19" s="100">
        <f t="shared" si="3"/>
        <v>47831208</v>
      </c>
      <c r="T19" s="100">
        <f t="shared" si="3"/>
        <v>46809034</v>
      </c>
      <c r="U19" s="100">
        <f t="shared" si="3"/>
        <v>64524615</v>
      </c>
      <c r="V19" s="100">
        <f t="shared" si="3"/>
        <v>159164857</v>
      </c>
      <c r="W19" s="100">
        <f t="shared" si="3"/>
        <v>594785675</v>
      </c>
      <c r="X19" s="100">
        <f t="shared" si="3"/>
        <v>581518484</v>
      </c>
      <c r="Y19" s="100">
        <f t="shared" si="3"/>
        <v>13267191</v>
      </c>
      <c r="Z19" s="137">
        <f>+IF(X19&lt;&gt;0,+(Y19/X19)*100,0)</f>
        <v>2.2814736530369686</v>
      </c>
      <c r="AA19" s="153">
        <f>SUM(AA20:AA23)</f>
        <v>583818481</v>
      </c>
    </row>
    <row r="20" spans="1:27" ht="13.5">
      <c r="A20" s="138" t="s">
        <v>89</v>
      </c>
      <c r="B20" s="136"/>
      <c r="C20" s="155">
        <v>288744778</v>
      </c>
      <c r="D20" s="155"/>
      <c r="E20" s="156">
        <v>346360730</v>
      </c>
      <c r="F20" s="60">
        <v>344360730</v>
      </c>
      <c r="G20" s="60">
        <v>29664175</v>
      </c>
      <c r="H20" s="60">
        <v>28107533</v>
      </c>
      <c r="I20" s="60">
        <v>26377162</v>
      </c>
      <c r="J20" s="60">
        <v>84148870</v>
      </c>
      <c r="K20" s="60">
        <v>25669251</v>
      </c>
      <c r="L20" s="60">
        <v>25463108</v>
      </c>
      <c r="M20" s="60">
        <v>28217552</v>
      </c>
      <c r="N20" s="60">
        <v>79349911</v>
      </c>
      <c r="O20" s="60">
        <v>28382563</v>
      </c>
      <c r="P20" s="60">
        <v>25252647</v>
      </c>
      <c r="Q20" s="60">
        <v>26563665</v>
      </c>
      <c r="R20" s="60">
        <v>80198875</v>
      </c>
      <c r="S20" s="60">
        <v>26679776</v>
      </c>
      <c r="T20" s="60">
        <v>26802825</v>
      </c>
      <c r="U20" s="60">
        <v>41802988</v>
      </c>
      <c r="V20" s="60">
        <v>95285589</v>
      </c>
      <c r="W20" s="60">
        <v>338983245</v>
      </c>
      <c r="X20" s="60">
        <v>346360730</v>
      </c>
      <c r="Y20" s="60">
        <v>-7377485</v>
      </c>
      <c r="Z20" s="140">
        <v>-2.13</v>
      </c>
      <c r="AA20" s="155">
        <v>344360730</v>
      </c>
    </row>
    <row r="21" spans="1:27" ht="13.5">
      <c r="A21" s="138" t="s">
        <v>90</v>
      </c>
      <c r="B21" s="136"/>
      <c r="C21" s="155">
        <v>109581490</v>
      </c>
      <c r="D21" s="155"/>
      <c r="E21" s="156">
        <v>106211101</v>
      </c>
      <c r="F21" s="60">
        <v>109211101</v>
      </c>
      <c r="G21" s="60">
        <v>7822638</v>
      </c>
      <c r="H21" s="60">
        <v>8415351</v>
      </c>
      <c r="I21" s="60">
        <v>7818576</v>
      </c>
      <c r="J21" s="60">
        <v>24056565</v>
      </c>
      <c r="K21" s="60">
        <v>8408089</v>
      </c>
      <c r="L21" s="60">
        <v>9712403</v>
      </c>
      <c r="M21" s="60">
        <v>10692307</v>
      </c>
      <c r="N21" s="60">
        <v>28812799</v>
      </c>
      <c r="O21" s="60">
        <v>13945764</v>
      </c>
      <c r="P21" s="60">
        <v>11351272</v>
      </c>
      <c r="Q21" s="60">
        <v>9773545</v>
      </c>
      <c r="R21" s="60">
        <v>35070581</v>
      </c>
      <c r="S21" s="60">
        <v>9721697</v>
      </c>
      <c r="T21" s="60">
        <v>8875485</v>
      </c>
      <c r="U21" s="60">
        <v>11450051</v>
      </c>
      <c r="V21" s="60">
        <v>30047233</v>
      </c>
      <c r="W21" s="60">
        <v>117987178</v>
      </c>
      <c r="X21" s="60">
        <v>106211104</v>
      </c>
      <c r="Y21" s="60">
        <v>11776074</v>
      </c>
      <c r="Z21" s="140">
        <v>11.09</v>
      </c>
      <c r="AA21" s="155">
        <v>109211101</v>
      </c>
    </row>
    <row r="22" spans="1:27" ht="13.5">
      <c r="A22" s="138" t="s">
        <v>91</v>
      </c>
      <c r="B22" s="136"/>
      <c r="C22" s="157">
        <v>76693695</v>
      </c>
      <c r="D22" s="157"/>
      <c r="E22" s="158">
        <v>69402490</v>
      </c>
      <c r="F22" s="159">
        <v>70702490</v>
      </c>
      <c r="G22" s="159">
        <v>5700192</v>
      </c>
      <c r="H22" s="159">
        <v>6072465</v>
      </c>
      <c r="I22" s="159">
        <v>6282378</v>
      </c>
      <c r="J22" s="159">
        <v>18055035</v>
      </c>
      <c r="K22" s="159">
        <v>6369483</v>
      </c>
      <c r="L22" s="159">
        <v>6573356</v>
      </c>
      <c r="M22" s="159">
        <v>6631019</v>
      </c>
      <c r="N22" s="159">
        <v>19573858</v>
      </c>
      <c r="O22" s="159">
        <v>7529746</v>
      </c>
      <c r="P22" s="159">
        <v>6418510</v>
      </c>
      <c r="Q22" s="159">
        <v>6171450</v>
      </c>
      <c r="R22" s="159">
        <v>20119706</v>
      </c>
      <c r="S22" s="159">
        <v>6278568</v>
      </c>
      <c r="T22" s="159">
        <v>5976874</v>
      </c>
      <c r="U22" s="159">
        <v>6079995</v>
      </c>
      <c r="V22" s="159">
        <v>18335437</v>
      </c>
      <c r="W22" s="159">
        <v>76084036</v>
      </c>
      <c r="X22" s="159">
        <v>69402489</v>
      </c>
      <c r="Y22" s="159">
        <v>6681547</v>
      </c>
      <c r="Z22" s="141">
        <v>9.63</v>
      </c>
      <c r="AA22" s="157">
        <v>70702490</v>
      </c>
    </row>
    <row r="23" spans="1:27" ht="13.5">
      <c r="A23" s="138" t="s">
        <v>92</v>
      </c>
      <c r="B23" s="136"/>
      <c r="C23" s="155">
        <v>56860038</v>
      </c>
      <c r="D23" s="155"/>
      <c r="E23" s="156">
        <v>59544160</v>
      </c>
      <c r="F23" s="60">
        <v>59544160</v>
      </c>
      <c r="G23" s="60">
        <v>5016338</v>
      </c>
      <c r="H23" s="60">
        <v>5172375</v>
      </c>
      <c r="I23" s="60">
        <v>5221671</v>
      </c>
      <c r="J23" s="60">
        <v>15410384</v>
      </c>
      <c r="K23" s="60">
        <v>5059820</v>
      </c>
      <c r="L23" s="60">
        <v>5153556</v>
      </c>
      <c r="M23" s="60">
        <v>5181657</v>
      </c>
      <c r="N23" s="60">
        <v>15395033</v>
      </c>
      <c r="O23" s="60">
        <v>5161085</v>
      </c>
      <c r="P23" s="60">
        <v>5036108</v>
      </c>
      <c r="Q23" s="60">
        <v>5232008</v>
      </c>
      <c r="R23" s="60">
        <v>15429201</v>
      </c>
      <c r="S23" s="60">
        <v>5151167</v>
      </c>
      <c r="T23" s="60">
        <v>5153850</v>
      </c>
      <c r="U23" s="60">
        <v>5191581</v>
      </c>
      <c r="V23" s="60">
        <v>15496598</v>
      </c>
      <c r="W23" s="60">
        <v>61731216</v>
      </c>
      <c r="X23" s="60">
        <v>59544161</v>
      </c>
      <c r="Y23" s="60">
        <v>2187055</v>
      </c>
      <c r="Z23" s="140">
        <v>3.67</v>
      </c>
      <c r="AA23" s="155">
        <v>59544160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861419035</v>
      </c>
      <c r="D25" s="168">
        <f>+D5+D9+D15+D19+D24</f>
        <v>0</v>
      </c>
      <c r="E25" s="169">
        <f t="shared" si="4"/>
        <v>959388802</v>
      </c>
      <c r="F25" s="73">
        <f t="shared" si="4"/>
        <v>974834107</v>
      </c>
      <c r="G25" s="73">
        <f t="shared" si="4"/>
        <v>95643788</v>
      </c>
      <c r="H25" s="73">
        <f t="shared" si="4"/>
        <v>73537086</v>
      </c>
      <c r="I25" s="73">
        <f t="shared" si="4"/>
        <v>77410749</v>
      </c>
      <c r="J25" s="73">
        <f t="shared" si="4"/>
        <v>246591623</v>
      </c>
      <c r="K25" s="73">
        <f t="shared" si="4"/>
        <v>71384579</v>
      </c>
      <c r="L25" s="73">
        <f t="shared" si="4"/>
        <v>93585736</v>
      </c>
      <c r="M25" s="73">
        <f t="shared" si="4"/>
        <v>83429866</v>
      </c>
      <c r="N25" s="73">
        <f t="shared" si="4"/>
        <v>248400181</v>
      </c>
      <c r="O25" s="73">
        <f t="shared" si="4"/>
        <v>75426928</v>
      </c>
      <c r="P25" s="73">
        <f t="shared" si="4"/>
        <v>77850751</v>
      </c>
      <c r="Q25" s="73">
        <f t="shared" si="4"/>
        <v>96394061</v>
      </c>
      <c r="R25" s="73">
        <f t="shared" si="4"/>
        <v>249671740</v>
      </c>
      <c r="S25" s="73">
        <f t="shared" si="4"/>
        <v>75155890</v>
      </c>
      <c r="T25" s="73">
        <f t="shared" si="4"/>
        <v>70283012</v>
      </c>
      <c r="U25" s="73">
        <f t="shared" si="4"/>
        <v>102493452</v>
      </c>
      <c r="V25" s="73">
        <f t="shared" si="4"/>
        <v>247932354</v>
      </c>
      <c r="W25" s="73">
        <f t="shared" si="4"/>
        <v>992595898</v>
      </c>
      <c r="X25" s="73">
        <f t="shared" si="4"/>
        <v>959388807</v>
      </c>
      <c r="Y25" s="73">
        <f t="shared" si="4"/>
        <v>33207091</v>
      </c>
      <c r="Z25" s="170">
        <f>+IF(X25&lt;&gt;0,+(Y25/X25)*100,0)</f>
        <v>3.4612756327477143</v>
      </c>
      <c r="AA25" s="168">
        <f>+AA5+AA9+AA15+AA19+AA24</f>
        <v>974834107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231348376</v>
      </c>
      <c r="D28" s="153">
        <f>SUM(D29:D31)</f>
        <v>0</v>
      </c>
      <c r="E28" s="154">
        <f t="shared" si="5"/>
        <v>237277577</v>
      </c>
      <c r="F28" s="100">
        <f t="shared" si="5"/>
        <v>249928502</v>
      </c>
      <c r="G28" s="100">
        <f t="shared" si="5"/>
        <v>12967047</v>
      </c>
      <c r="H28" s="100">
        <f t="shared" si="5"/>
        <v>20113278</v>
      </c>
      <c r="I28" s="100">
        <f t="shared" si="5"/>
        <v>18462844</v>
      </c>
      <c r="J28" s="100">
        <f t="shared" si="5"/>
        <v>51543169</v>
      </c>
      <c r="K28" s="100">
        <f t="shared" si="5"/>
        <v>19912079</v>
      </c>
      <c r="L28" s="100">
        <f t="shared" si="5"/>
        <v>23009899</v>
      </c>
      <c r="M28" s="100">
        <f t="shared" si="5"/>
        <v>20122564</v>
      </c>
      <c r="N28" s="100">
        <f t="shared" si="5"/>
        <v>63044542</v>
      </c>
      <c r="O28" s="100">
        <f t="shared" si="5"/>
        <v>20773970</v>
      </c>
      <c r="P28" s="100">
        <f t="shared" si="5"/>
        <v>18132242</v>
      </c>
      <c r="Q28" s="100">
        <f t="shared" si="5"/>
        <v>20658412</v>
      </c>
      <c r="R28" s="100">
        <f t="shared" si="5"/>
        <v>59564624</v>
      </c>
      <c r="S28" s="100">
        <f t="shared" si="5"/>
        <v>18399396</v>
      </c>
      <c r="T28" s="100">
        <f t="shared" si="5"/>
        <v>20322298</v>
      </c>
      <c r="U28" s="100">
        <f t="shared" si="5"/>
        <v>23073076</v>
      </c>
      <c r="V28" s="100">
        <f t="shared" si="5"/>
        <v>61794770</v>
      </c>
      <c r="W28" s="100">
        <f t="shared" si="5"/>
        <v>235947105</v>
      </c>
      <c r="X28" s="100">
        <f t="shared" si="5"/>
        <v>237277576</v>
      </c>
      <c r="Y28" s="100">
        <f t="shared" si="5"/>
        <v>-1330471</v>
      </c>
      <c r="Z28" s="137">
        <f>+IF(X28&lt;&gt;0,+(Y28/X28)*100,0)</f>
        <v>-0.560723445691303</v>
      </c>
      <c r="AA28" s="153">
        <f>SUM(AA29:AA31)</f>
        <v>249928502</v>
      </c>
    </row>
    <row r="29" spans="1:27" ht="13.5">
      <c r="A29" s="138" t="s">
        <v>75</v>
      </c>
      <c r="B29" s="136"/>
      <c r="C29" s="155">
        <v>92927563</v>
      </c>
      <c r="D29" s="155"/>
      <c r="E29" s="156">
        <v>92564690</v>
      </c>
      <c r="F29" s="60">
        <v>106241710</v>
      </c>
      <c r="G29" s="60">
        <v>6207003</v>
      </c>
      <c r="H29" s="60">
        <v>8902726</v>
      </c>
      <c r="I29" s="60">
        <v>7636549</v>
      </c>
      <c r="J29" s="60">
        <v>22746278</v>
      </c>
      <c r="K29" s="60">
        <v>7326464</v>
      </c>
      <c r="L29" s="60">
        <v>7776743</v>
      </c>
      <c r="M29" s="60">
        <v>7527843</v>
      </c>
      <c r="N29" s="60">
        <v>22631050</v>
      </c>
      <c r="O29" s="60">
        <v>7330245</v>
      </c>
      <c r="P29" s="60">
        <v>14326733</v>
      </c>
      <c r="Q29" s="60">
        <v>10895474</v>
      </c>
      <c r="R29" s="60">
        <v>32552452</v>
      </c>
      <c r="S29" s="60">
        <v>8167749</v>
      </c>
      <c r="T29" s="60">
        <v>9681317</v>
      </c>
      <c r="U29" s="60">
        <v>8775463</v>
      </c>
      <c r="V29" s="60">
        <v>26624529</v>
      </c>
      <c r="W29" s="60">
        <v>104554309</v>
      </c>
      <c r="X29" s="60">
        <v>92564690</v>
      </c>
      <c r="Y29" s="60">
        <v>11989619</v>
      </c>
      <c r="Z29" s="140">
        <v>12.95</v>
      </c>
      <c r="AA29" s="155">
        <v>106241710</v>
      </c>
    </row>
    <row r="30" spans="1:27" ht="13.5">
      <c r="A30" s="138" t="s">
        <v>76</v>
      </c>
      <c r="B30" s="136"/>
      <c r="C30" s="157">
        <v>59093686</v>
      </c>
      <c r="D30" s="157"/>
      <c r="E30" s="158">
        <v>69750124</v>
      </c>
      <c r="F30" s="159">
        <v>70482454</v>
      </c>
      <c r="G30" s="159">
        <v>2953856</v>
      </c>
      <c r="H30" s="159">
        <v>4590312</v>
      </c>
      <c r="I30" s="159">
        <v>5350770</v>
      </c>
      <c r="J30" s="159">
        <v>12894938</v>
      </c>
      <c r="K30" s="159">
        <v>7087630</v>
      </c>
      <c r="L30" s="159">
        <v>7887980</v>
      </c>
      <c r="M30" s="159">
        <v>5512183</v>
      </c>
      <c r="N30" s="159">
        <v>20487793</v>
      </c>
      <c r="O30" s="159">
        <v>4378567</v>
      </c>
      <c r="P30" s="159">
        <v>3877875</v>
      </c>
      <c r="Q30" s="159">
        <v>4170887</v>
      </c>
      <c r="R30" s="159">
        <v>12427329</v>
      </c>
      <c r="S30" s="159">
        <v>5134195</v>
      </c>
      <c r="T30" s="159">
        <v>5175825</v>
      </c>
      <c r="U30" s="159">
        <v>6198674</v>
      </c>
      <c r="V30" s="159">
        <v>16508694</v>
      </c>
      <c r="W30" s="159">
        <v>62318754</v>
      </c>
      <c r="X30" s="159">
        <v>69750123</v>
      </c>
      <c r="Y30" s="159">
        <v>-7431369</v>
      </c>
      <c r="Z30" s="141">
        <v>-10.65</v>
      </c>
      <c r="AA30" s="157">
        <v>70482454</v>
      </c>
    </row>
    <row r="31" spans="1:27" ht="13.5">
      <c r="A31" s="138" t="s">
        <v>77</v>
      </c>
      <c r="B31" s="136"/>
      <c r="C31" s="155">
        <v>79327127</v>
      </c>
      <c r="D31" s="155"/>
      <c r="E31" s="156">
        <v>74962763</v>
      </c>
      <c r="F31" s="60">
        <v>73204338</v>
      </c>
      <c r="G31" s="60">
        <v>3806188</v>
      </c>
      <c r="H31" s="60">
        <v>6620240</v>
      </c>
      <c r="I31" s="60">
        <v>5475525</v>
      </c>
      <c r="J31" s="60">
        <v>15901953</v>
      </c>
      <c r="K31" s="60">
        <v>5497985</v>
      </c>
      <c r="L31" s="60">
        <v>7345176</v>
      </c>
      <c r="M31" s="60">
        <v>7082538</v>
      </c>
      <c r="N31" s="60">
        <v>19925699</v>
      </c>
      <c r="O31" s="60">
        <v>9065158</v>
      </c>
      <c r="P31" s="60">
        <v>-72366</v>
      </c>
      <c r="Q31" s="60">
        <v>5592051</v>
      </c>
      <c r="R31" s="60">
        <v>14584843</v>
      </c>
      <c r="S31" s="60">
        <v>5097452</v>
      </c>
      <c r="T31" s="60">
        <v>5465156</v>
      </c>
      <c r="U31" s="60">
        <v>8098939</v>
      </c>
      <c r="V31" s="60">
        <v>18661547</v>
      </c>
      <c r="W31" s="60">
        <v>69074042</v>
      </c>
      <c r="X31" s="60">
        <v>74962763</v>
      </c>
      <c r="Y31" s="60">
        <v>-5888721</v>
      </c>
      <c r="Z31" s="140">
        <v>-7.86</v>
      </c>
      <c r="AA31" s="155">
        <v>73204338</v>
      </c>
    </row>
    <row r="32" spans="1:27" ht="13.5">
      <c r="A32" s="135" t="s">
        <v>78</v>
      </c>
      <c r="B32" s="136"/>
      <c r="C32" s="153">
        <f aca="true" t="shared" si="6" ref="C32:Y32">SUM(C33:C37)</f>
        <v>116395015</v>
      </c>
      <c r="D32" s="153">
        <f>SUM(D33:D37)</f>
        <v>0</v>
      </c>
      <c r="E32" s="154">
        <f t="shared" si="6"/>
        <v>141932568</v>
      </c>
      <c r="F32" s="100">
        <f t="shared" si="6"/>
        <v>155493126</v>
      </c>
      <c r="G32" s="100">
        <f t="shared" si="6"/>
        <v>7012360</v>
      </c>
      <c r="H32" s="100">
        <f t="shared" si="6"/>
        <v>8106933</v>
      </c>
      <c r="I32" s="100">
        <f t="shared" si="6"/>
        <v>9338640</v>
      </c>
      <c r="J32" s="100">
        <f t="shared" si="6"/>
        <v>24457933</v>
      </c>
      <c r="K32" s="100">
        <f t="shared" si="6"/>
        <v>11261050</v>
      </c>
      <c r="L32" s="100">
        <f t="shared" si="6"/>
        <v>12902615</v>
      </c>
      <c r="M32" s="100">
        <f t="shared" si="6"/>
        <v>15648719</v>
      </c>
      <c r="N32" s="100">
        <f t="shared" si="6"/>
        <v>39812384</v>
      </c>
      <c r="O32" s="100">
        <f t="shared" si="6"/>
        <v>10655000</v>
      </c>
      <c r="P32" s="100">
        <f t="shared" si="6"/>
        <v>16109004</v>
      </c>
      <c r="Q32" s="100">
        <f t="shared" si="6"/>
        <v>16650970</v>
      </c>
      <c r="R32" s="100">
        <f t="shared" si="6"/>
        <v>43414974</v>
      </c>
      <c r="S32" s="100">
        <f t="shared" si="6"/>
        <v>14417609</v>
      </c>
      <c r="T32" s="100">
        <f t="shared" si="6"/>
        <v>9629861</v>
      </c>
      <c r="U32" s="100">
        <f t="shared" si="6"/>
        <v>18066293</v>
      </c>
      <c r="V32" s="100">
        <f t="shared" si="6"/>
        <v>42113763</v>
      </c>
      <c r="W32" s="100">
        <f t="shared" si="6"/>
        <v>149799054</v>
      </c>
      <c r="X32" s="100">
        <f t="shared" si="6"/>
        <v>141932568</v>
      </c>
      <c r="Y32" s="100">
        <f t="shared" si="6"/>
        <v>7866486</v>
      </c>
      <c r="Z32" s="137">
        <f>+IF(X32&lt;&gt;0,+(Y32/X32)*100,0)</f>
        <v>5.542410815817832</v>
      </c>
      <c r="AA32" s="153">
        <f>SUM(AA33:AA37)</f>
        <v>155493126</v>
      </c>
    </row>
    <row r="33" spans="1:27" ht="13.5">
      <c r="A33" s="138" t="s">
        <v>79</v>
      </c>
      <c r="B33" s="136"/>
      <c r="C33" s="155">
        <v>35196336</v>
      </c>
      <c r="D33" s="155"/>
      <c r="E33" s="156">
        <v>31367894</v>
      </c>
      <c r="F33" s="60">
        <v>31215390</v>
      </c>
      <c r="G33" s="60">
        <v>1799705</v>
      </c>
      <c r="H33" s="60">
        <v>2104336</v>
      </c>
      <c r="I33" s="60">
        <v>2396117</v>
      </c>
      <c r="J33" s="60">
        <v>6300158</v>
      </c>
      <c r="K33" s="60">
        <v>2479468</v>
      </c>
      <c r="L33" s="60">
        <v>4032843</v>
      </c>
      <c r="M33" s="60">
        <v>2390117</v>
      </c>
      <c r="N33" s="60">
        <v>8902428</v>
      </c>
      <c r="O33" s="60">
        <v>2415250</v>
      </c>
      <c r="P33" s="60">
        <v>2348500</v>
      </c>
      <c r="Q33" s="60">
        <v>2462029</v>
      </c>
      <c r="R33" s="60">
        <v>7225779</v>
      </c>
      <c r="S33" s="60">
        <v>2937445</v>
      </c>
      <c r="T33" s="60">
        <v>2391992</v>
      </c>
      <c r="U33" s="60">
        <v>3368104</v>
      </c>
      <c r="V33" s="60">
        <v>8697541</v>
      </c>
      <c r="W33" s="60">
        <v>31125906</v>
      </c>
      <c r="X33" s="60">
        <v>31367895</v>
      </c>
      <c r="Y33" s="60">
        <v>-241989</v>
      </c>
      <c r="Z33" s="140">
        <v>-0.77</v>
      </c>
      <c r="AA33" s="155">
        <v>31215390</v>
      </c>
    </row>
    <row r="34" spans="1:27" ht="13.5">
      <c r="A34" s="138" t="s">
        <v>80</v>
      </c>
      <c r="B34" s="136"/>
      <c r="C34" s="155">
        <v>16676645</v>
      </c>
      <c r="D34" s="155"/>
      <c r="E34" s="156">
        <v>18219991</v>
      </c>
      <c r="F34" s="60">
        <v>18269164</v>
      </c>
      <c r="G34" s="60">
        <v>767337</v>
      </c>
      <c r="H34" s="60">
        <v>912017</v>
      </c>
      <c r="I34" s="60">
        <v>1201294</v>
      </c>
      <c r="J34" s="60">
        <v>2880648</v>
      </c>
      <c r="K34" s="60">
        <v>1304637</v>
      </c>
      <c r="L34" s="60">
        <v>1497411</v>
      </c>
      <c r="M34" s="60">
        <v>2835462</v>
      </c>
      <c r="N34" s="60">
        <v>5637510</v>
      </c>
      <c r="O34" s="60">
        <v>2047109</v>
      </c>
      <c r="P34" s="60">
        <v>1334562</v>
      </c>
      <c r="Q34" s="60">
        <v>1518160</v>
      </c>
      <c r="R34" s="60">
        <v>4899831</v>
      </c>
      <c r="S34" s="60">
        <v>1453508</v>
      </c>
      <c r="T34" s="60">
        <v>1338159</v>
      </c>
      <c r="U34" s="60">
        <v>1211511</v>
      </c>
      <c r="V34" s="60">
        <v>4003178</v>
      </c>
      <c r="W34" s="60">
        <v>17421167</v>
      </c>
      <c r="X34" s="60">
        <v>18219990</v>
      </c>
      <c r="Y34" s="60">
        <v>-798823</v>
      </c>
      <c r="Z34" s="140">
        <v>-4.38</v>
      </c>
      <c r="AA34" s="155">
        <v>18269164</v>
      </c>
    </row>
    <row r="35" spans="1:27" ht="13.5">
      <c r="A35" s="138" t="s">
        <v>81</v>
      </c>
      <c r="B35" s="136"/>
      <c r="C35" s="155">
        <v>52938135</v>
      </c>
      <c r="D35" s="155"/>
      <c r="E35" s="156">
        <v>69452940</v>
      </c>
      <c r="F35" s="60">
        <v>71285184</v>
      </c>
      <c r="G35" s="60">
        <v>4236175</v>
      </c>
      <c r="H35" s="60">
        <v>4857688</v>
      </c>
      <c r="I35" s="60">
        <v>5455305</v>
      </c>
      <c r="J35" s="60">
        <v>14549168</v>
      </c>
      <c r="K35" s="60">
        <v>5250699</v>
      </c>
      <c r="L35" s="60">
        <v>6298849</v>
      </c>
      <c r="M35" s="60">
        <v>5488175</v>
      </c>
      <c r="N35" s="60">
        <v>17037723</v>
      </c>
      <c r="O35" s="60">
        <v>5951190</v>
      </c>
      <c r="P35" s="60">
        <v>5485539</v>
      </c>
      <c r="Q35" s="60">
        <v>5214594</v>
      </c>
      <c r="R35" s="60">
        <v>16651323</v>
      </c>
      <c r="S35" s="60">
        <v>5822899</v>
      </c>
      <c r="T35" s="60">
        <v>5570692</v>
      </c>
      <c r="U35" s="60">
        <v>8110979</v>
      </c>
      <c r="V35" s="60">
        <v>19504570</v>
      </c>
      <c r="W35" s="60">
        <v>67742784</v>
      </c>
      <c r="X35" s="60">
        <v>69452940</v>
      </c>
      <c r="Y35" s="60">
        <v>-1710156</v>
      </c>
      <c r="Z35" s="140">
        <v>-2.46</v>
      </c>
      <c r="AA35" s="155">
        <v>71285184</v>
      </c>
    </row>
    <row r="36" spans="1:27" ht="13.5">
      <c r="A36" s="138" t="s">
        <v>82</v>
      </c>
      <c r="B36" s="136"/>
      <c r="C36" s="155">
        <v>11583899</v>
      </c>
      <c r="D36" s="155"/>
      <c r="E36" s="156">
        <v>22891743</v>
      </c>
      <c r="F36" s="60">
        <v>34723388</v>
      </c>
      <c r="G36" s="60">
        <v>209143</v>
      </c>
      <c r="H36" s="60">
        <v>232892</v>
      </c>
      <c r="I36" s="60">
        <v>285924</v>
      </c>
      <c r="J36" s="60">
        <v>727959</v>
      </c>
      <c r="K36" s="60">
        <v>2226246</v>
      </c>
      <c r="L36" s="60">
        <v>1073512</v>
      </c>
      <c r="M36" s="60">
        <v>4934965</v>
      </c>
      <c r="N36" s="60">
        <v>8234723</v>
      </c>
      <c r="O36" s="60">
        <v>241451</v>
      </c>
      <c r="P36" s="60">
        <v>6940403</v>
      </c>
      <c r="Q36" s="60">
        <v>7456187</v>
      </c>
      <c r="R36" s="60">
        <v>14638041</v>
      </c>
      <c r="S36" s="60">
        <v>4203757</v>
      </c>
      <c r="T36" s="60">
        <v>329018</v>
      </c>
      <c r="U36" s="60">
        <v>5375699</v>
      </c>
      <c r="V36" s="60">
        <v>9908474</v>
      </c>
      <c r="W36" s="60">
        <v>33509197</v>
      </c>
      <c r="X36" s="60">
        <v>22891743</v>
      </c>
      <c r="Y36" s="60">
        <v>10617454</v>
      </c>
      <c r="Z36" s="140">
        <v>46.38</v>
      </c>
      <c r="AA36" s="155">
        <v>34723388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109806117</v>
      </c>
      <c r="D38" s="153">
        <f>SUM(D39:D41)</f>
        <v>0</v>
      </c>
      <c r="E38" s="154">
        <f t="shared" si="7"/>
        <v>132045736</v>
      </c>
      <c r="F38" s="100">
        <f t="shared" si="7"/>
        <v>155071757</v>
      </c>
      <c r="G38" s="100">
        <f t="shared" si="7"/>
        <v>6261592</v>
      </c>
      <c r="H38" s="100">
        <f t="shared" si="7"/>
        <v>9563079</v>
      </c>
      <c r="I38" s="100">
        <f t="shared" si="7"/>
        <v>9171119</v>
      </c>
      <c r="J38" s="100">
        <f t="shared" si="7"/>
        <v>24995790</v>
      </c>
      <c r="K38" s="100">
        <f t="shared" si="7"/>
        <v>10369252</v>
      </c>
      <c r="L38" s="100">
        <f t="shared" si="7"/>
        <v>11713575</v>
      </c>
      <c r="M38" s="100">
        <f t="shared" si="7"/>
        <v>13673516</v>
      </c>
      <c r="N38" s="100">
        <f t="shared" si="7"/>
        <v>35756343</v>
      </c>
      <c r="O38" s="100">
        <f t="shared" si="7"/>
        <v>7625897</v>
      </c>
      <c r="P38" s="100">
        <f t="shared" si="7"/>
        <v>16378277</v>
      </c>
      <c r="Q38" s="100">
        <f t="shared" si="7"/>
        <v>13506755</v>
      </c>
      <c r="R38" s="100">
        <f t="shared" si="7"/>
        <v>37510929</v>
      </c>
      <c r="S38" s="100">
        <f t="shared" si="7"/>
        <v>15533044</v>
      </c>
      <c r="T38" s="100">
        <f t="shared" si="7"/>
        <v>14300595</v>
      </c>
      <c r="U38" s="100">
        <f t="shared" si="7"/>
        <v>22311900</v>
      </c>
      <c r="V38" s="100">
        <f t="shared" si="7"/>
        <v>52145539</v>
      </c>
      <c r="W38" s="100">
        <f t="shared" si="7"/>
        <v>150408601</v>
      </c>
      <c r="X38" s="100">
        <f t="shared" si="7"/>
        <v>132045731</v>
      </c>
      <c r="Y38" s="100">
        <f t="shared" si="7"/>
        <v>18362870</v>
      </c>
      <c r="Z38" s="137">
        <f>+IF(X38&lt;&gt;0,+(Y38/X38)*100,0)</f>
        <v>13.906447304987088</v>
      </c>
      <c r="AA38" s="153">
        <f>SUM(AA39:AA41)</f>
        <v>155071757</v>
      </c>
    </row>
    <row r="39" spans="1:27" ht="13.5">
      <c r="A39" s="138" t="s">
        <v>85</v>
      </c>
      <c r="B39" s="136"/>
      <c r="C39" s="155">
        <v>23230356</v>
      </c>
      <c r="D39" s="155"/>
      <c r="E39" s="156">
        <v>40307916</v>
      </c>
      <c r="F39" s="60">
        <v>63639563</v>
      </c>
      <c r="G39" s="60">
        <v>1958818</v>
      </c>
      <c r="H39" s="60">
        <v>3176293</v>
      </c>
      <c r="I39" s="60">
        <v>2986350</v>
      </c>
      <c r="J39" s="60">
        <v>8121461</v>
      </c>
      <c r="K39" s="60">
        <v>3646216</v>
      </c>
      <c r="L39" s="60">
        <v>3355302</v>
      </c>
      <c r="M39" s="60">
        <v>3190222</v>
      </c>
      <c r="N39" s="60">
        <v>10191740</v>
      </c>
      <c r="O39" s="60">
        <v>2651394</v>
      </c>
      <c r="P39" s="60">
        <v>10601844</v>
      </c>
      <c r="Q39" s="60">
        <v>5707762</v>
      </c>
      <c r="R39" s="60">
        <v>18961000</v>
      </c>
      <c r="S39" s="60">
        <v>5764600</v>
      </c>
      <c r="T39" s="60">
        <v>5803724</v>
      </c>
      <c r="U39" s="60">
        <v>13660715</v>
      </c>
      <c r="V39" s="60">
        <v>25229039</v>
      </c>
      <c r="W39" s="60">
        <v>62503240</v>
      </c>
      <c r="X39" s="60">
        <v>40307914</v>
      </c>
      <c r="Y39" s="60">
        <v>22195326</v>
      </c>
      <c r="Z39" s="140">
        <v>55.06</v>
      </c>
      <c r="AA39" s="155">
        <v>63639563</v>
      </c>
    </row>
    <row r="40" spans="1:27" ht="13.5">
      <c r="A40" s="138" t="s">
        <v>86</v>
      </c>
      <c r="B40" s="136"/>
      <c r="C40" s="155">
        <v>80913782</v>
      </c>
      <c r="D40" s="155"/>
      <c r="E40" s="156">
        <v>84786156</v>
      </c>
      <c r="F40" s="60">
        <v>84932530</v>
      </c>
      <c r="G40" s="60">
        <v>4000309</v>
      </c>
      <c r="H40" s="60">
        <v>6016999</v>
      </c>
      <c r="I40" s="60">
        <v>5710573</v>
      </c>
      <c r="J40" s="60">
        <v>15727881</v>
      </c>
      <c r="K40" s="60">
        <v>6281615</v>
      </c>
      <c r="L40" s="60">
        <v>7842008</v>
      </c>
      <c r="M40" s="60">
        <v>10074577</v>
      </c>
      <c r="N40" s="60">
        <v>24198200</v>
      </c>
      <c r="O40" s="60">
        <v>4660441</v>
      </c>
      <c r="P40" s="60">
        <v>5384370</v>
      </c>
      <c r="Q40" s="60">
        <v>7337465</v>
      </c>
      <c r="R40" s="60">
        <v>17382276</v>
      </c>
      <c r="S40" s="60">
        <v>9234750</v>
      </c>
      <c r="T40" s="60">
        <v>7993418</v>
      </c>
      <c r="U40" s="60">
        <v>8039736</v>
      </c>
      <c r="V40" s="60">
        <v>25267904</v>
      </c>
      <c r="W40" s="60">
        <v>82576261</v>
      </c>
      <c r="X40" s="60">
        <v>84786155</v>
      </c>
      <c r="Y40" s="60">
        <v>-2209894</v>
      </c>
      <c r="Z40" s="140">
        <v>-2.61</v>
      </c>
      <c r="AA40" s="155">
        <v>84932530</v>
      </c>
    </row>
    <row r="41" spans="1:27" ht="13.5">
      <c r="A41" s="138" t="s">
        <v>87</v>
      </c>
      <c r="B41" s="136"/>
      <c r="C41" s="155">
        <v>5661979</v>
      </c>
      <c r="D41" s="155"/>
      <c r="E41" s="156">
        <v>6951664</v>
      </c>
      <c r="F41" s="60">
        <v>6499664</v>
      </c>
      <c r="G41" s="60">
        <v>302465</v>
      </c>
      <c r="H41" s="60">
        <v>369787</v>
      </c>
      <c r="I41" s="60">
        <v>474196</v>
      </c>
      <c r="J41" s="60">
        <v>1146448</v>
      </c>
      <c r="K41" s="60">
        <v>441421</v>
      </c>
      <c r="L41" s="60">
        <v>516265</v>
      </c>
      <c r="M41" s="60">
        <v>408717</v>
      </c>
      <c r="N41" s="60">
        <v>1366403</v>
      </c>
      <c r="O41" s="60">
        <v>314062</v>
      </c>
      <c r="P41" s="60">
        <v>392063</v>
      </c>
      <c r="Q41" s="60">
        <v>461528</v>
      </c>
      <c r="R41" s="60">
        <v>1167653</v>
      </c>
      <c r="S41" s="60">
        <v>533694</v>
      </c>
      <c r="T41" s="60">
        <v>503453</v>
      </c>
      <c r="U41" s="60">
        <v>611449</v>
      </c>
      <c r="V41" s="60">
        <v>1648596</v>
      </c>
      <c r="W41" s="60">
        <v>5329100</v>
      </c>
      <c r="X41" s="60">
        <v>6951662</v>
      </c>
      <c r="Y41" s="60">
        <v>-1622562</v>
      </c>
      <c r="Z41" s="140">
        <v>-23.34</v>
      </c>
      <c r="AA41" s="155">
        <v>6499664</v>
      </c>
    </row>
    <row r="42" spans="1:27" ht="13.5">
      <c r="A42" s="135" t="s">
        <v>88</v>
      </c>
      <c r="B42" s="142"/>
      <c r="C42" s="153">
        <f aca="true" t="shared" si="8" ref="C42:Y42">SUM(C43:C46)</f>
        <v>453714699</v>
      </c>
      <c r="D42" s="153">
        <f>SUM(D43:D46)</f>
        <v>0</v>
      </c>
      <c r="E42" s="154">
        <f t="shared" si="8"/>
        <v>453273404</v>
      </c>
      <c r="F42" s="100">
        <f t="shared" si="8"/>
        <v>429231029</v>
      </c>
      <c r="G42" s="100">
        <f t="shared" si="8"/>
        <v>14604717</v>
      </c>
      <c r="H42" s="100">
        <f t="shared" si="8"/>
        <v>38440877</v>
      </c>
      <c r="I42" s="100">
        <f t="shared" si="8"/>
        <v>40212929</v>
      </c>
      <c r="J42" s="100">
        <f t="shared" si="8"/>
        <v>93258523</v>
      </c>
      <c r="K42" s="100">
        <f t="shared" si="8"/>
        <v>34036126</v>
      </c>
      <c r="L42" s="100">
        <f t="shared" si="8"/>
        <v>33680868</v>
      </c>
      <c r="M42" s="100">
        <f t="shared" si="8"/>
        <v>38235809</v>
      </c>
      <c r="N42" s="100">
        <f t="shared" si="8"/>
        <v>105952803</v>
      </c>
      <c r="O42" s="100">
        <f t="shared" si="8"/>
        <v>30799603</v>
      </c>
      <c r="P42" s="100">
        <f t="shared" si="8"/>
        <v>30287655</v>
      </c>
      <c r="Q42" s="100">
        <f t="shared" si="8"/>
        <v>31204964</v>
      </c>
      <c r="R42" s="100">
        <f t="shared" si="8"/>
        <v>92292222</v>
      </c>
      <c r="S42" s="100">
        <f t="shared" si="8"/>
        <v>34675268</v>
      </c>
      <c r="T42" s="100">
        <f t="shared" si="8"/>
        <v>29091858</v>
      </c>
      <c r="U42" s="100">
        <f t="shared" si="8"/>
        <v>67429375</v>
      </c>
      <c r="V42" s="100">
        <f t="shared" si="8"/>
        <v>131196501</v>
      </c>
      <c r="W42" s="100">
        <f t="shared" si="8"/>
        <v>422700049</v>
      </c>
      <c r="X42" s="100">
        <f t="shared" si="8"/>
        <v>453273406</v>
      </c>
      <c r="Y42" s="100">
        <f t="shared" si="8"/>
        <v>-30573357</v>
      </c>
      <c r="Z42" s="137">
        <f>+IF(X42&lt;&gt;0,+(Y42/X42)*100,0)</f>
        <v>-6.745014508969449</v>
      </c>
      <c r="AA42" s="153">
        <f>SUM(AA43:AA46)</f>
        <v>429231029</v>
      </c>
    </row>
    <row r="43" spans="1:27" ht="13.5">
      <c r="A43" s="138" t="s">
        <v>89</v>
      </c>
      <c r="B43" s="136"/>
      <c r="C43" s="155">
        <v>229493693</v>
      </c>
      <c r="D43" s="155"/>
      <c r="E43" s="156">
        <v>257278040</v>
      </c>
      <c r="F43" s="60">
        <v>255108334</v>
      </c>
      <c r="G43" s="60">
        <v>6097556</v>
      </c>
      <c r="H43" s="60">
        <v>27320237</v>
      </c>
      <c r="I43" s="60">
        <v>26287285</v>
      </c>
      <c r="J43" s="60">
        <v>59705078</v>
      </c>
      <c r="K43" s="60">
        <v>19091144</v>
      </c>
      <c r="L43" s="60">
        <v>18312172</v>
      </c>
      <c r="M43" s="60">
        <v>20998905</v>
      </c>
      <c r="N43" s="60">
        <v>58402221</v>
      </c>
      <c r="O43" s="60">
        <v>18880585</v>
      </c>
      <c r="P43" s="60">
        <v>18187383</v>
      </c>
      <c r="Q43" s="60">
        <v>18907122</v>
      </c>
      <c r="R43" s="60">
        <v>55975090</v>
      </c>
      <c r="S43" s="60">
        <v>20169854</v>
      </c>
      <c r="T43" s="60">
        <v>17373589</v>
      </c>
      <c r="U43" s="60">
        <v>45076397</v>
      </c>
      <c r="V43" s="60">
        <v>82619840</v>
      </c>
      <c r="W43" s="60">
        <v>256702229</v>
      </c>
      <c r="X43" s="60">
        <v>257278040</v>
      </c>
      <c r="Y43" s="60">
        <v>-575811</v>
      </c>
      <c r="Z43" s="140">
        <v>-0.22</v>
      </c>
      <c r="AA43" s="155">
        <v>255108334</v>
      </c>
    </row>
    <row r="44" spans="1:27" ht="13.5">
      <c r="A44" s="138" t="s">
        <v>90</v>
      </c>
      <c r="B44" s="136"/>
      <c r="C44" s="155">
        <v>71697332</v>
      </c>
      <c r="D44" s="155"/>
      <c r="E44" s="156">
        <v>78253255</v>
      </c>
      <c r="F44" s="60">
        <v>62212634</v>
      </c>
      <c r="G44" s="60">
        <v>3152920</v>
      </c>
      <c r="H44" s="60">
        <v>4108610</v>
      </c>
      <c r="I44" s="60">
        <v>4980791</v>
      </c>
      <c r="J44" s="60">
        <v>12242321</v>
      </c>
      <c r="K44" s="60">
        <v>6688114</v>
      </c>
      <c r="L44" s="60">
        <v>5236944</v>
      </c>
      <c r="M44" s="60">
        <v>7518985</v>
      </c>
      <c r="N44" s="60">
        <v>19444043</v>
      </c>
      <c r="O44" s="60">
        <v>3328528</v>
      </c>
      <c r="P44" s="60">
        <v>3634493</v>
      </c>
      <c r="Q44" s="60">
        <v>3706005</v>
      </c>
      <c r="R44" s="60">
        <v>10669026</v>
      </c>
      <c r="S44" s="60">
        <v>5550836</v>
      </c>
      <c r="T44" s="60">
        <v>3451323</v>
      </c>
      <c r="U44" s="60">
        <v>8667517</v>
      </c>
      <c r="V44" s="60">
        <v>17669676</v>
      </c>
      <c r="W44" s="60">
        <v>60025066</v>
      </c>
      <c r="X44" s="60">
        <v>78253256</v>
      </c>
      <c r="Y44" s="60">
        <v>-18228190</v>
      </c>
      <c r="Z44" s="140">
        <v>-23.29</v>
      </c>
      <c r="AA44" s="155">
        <v>62212634</v>
      </c>
    </row>
    <row r="45" spans="1:27" ht="13.5">
      <c r="A45" s="138" t="s">
        <v>91</v>
      </c>
      <c r="B45" s="136"/>
      <c r="C45" s="157">
        <v>57717480</v>
      </c>
      <c r="D45" s="157"/>
      <c r="E45" s="158">
        <v>63478215</v>
      </c>
      <c r="F45" s="159">
        <v>57744886</v>
      </c>
      <c r="G45" s="159">
        <v>3018178</v>
      </c>
      <c r="H45" s="159">
        <v>3751590</v>
      </c>
      <c r="I45" s="159">
        <v>4869442</v>
      </c>
      <c r="J45" s="159">
        <v>11639210</v>
      </c>
      <c r="K45" s="159">
        <v>4712036</v>
      </c>
      <c r="L45" s="159">
        <v>5103534</v>
      </c>
      <c r="M45" s="159">
        <v>5559970</v>
      </c>
      <c r="N45" s="159">
        <v>15375540</v>
      </c>
      <c r="O45" s="159">
        <v>4370927</v>
      </c>
      <c r="P45" s="159">
        <v>4234830</v>
      </c>
      <c r="Q45" s="159">
        <v>4306642</v>
      </c>
      <c r="R45" s="159">
        <v>12912399</v>
      </c>
      <c r="S45" s="159">
        <v>4731668</v>
      </c>
      <c r="T45" s="159">
        <v>4054518</v>
      </c>
      <c r="U45" s="159">
        <v>7652913</v>
      </c>
      <c r="V45" s="159">
        <v>16439099</v>
      </c>
      <c r="W45" s="159">
        <v>56366248</v>
      </c>
      <c r="X45" s="159">
        <v>63478216</v>
      </c>
      <c r="Y45" s="159">
        <v>-7111968</v>
      </c>
      <c r="Z45" s="141">
        <v>-11.2</v>
      </c>
      <c r="AA45" s="157">
        <v>57744886</v>
      </c>
    </row>
    <row r="46" spans="1:27" ht="13.5">
      <c r="A46" s="138" t="s">
        <v>92</v>
      </c>
      <c r="B46" s="136"/>
      <c r="C46" s="155">
        <v>94806194</v>
      </c>
      <c r="D46" s="155"/>
      <c r="E46" s="156">
        <v>54263894</v>
      </c>
      <c r="F46" s="60">
        <v>54165175</v>
      </c>
      <c r="G46" s="60">
        <v>2336063</v>
      </c>
      <c r="H46" s="60">
        <v>3260440</v>
      </c>
      <c r="I46" s="60">
        <v>4075411</v>
      </c>
      <c r="J46" s="60">
        <v>9671914</v>
      </c>
      <c r="K46" s="60">
        <v>3544832</v>
      </c>
      <c r="L46" s="60">
        <v>5028218</v>
      </c>
      <c r="M46" s="60">
        <v>4157949</v>
      </c>
      <c r="N46" s="60">
        <v>12730999</v>
      </c>
      <c r="O46" s="60">
        <v>4219563</v>
      </c>
      <c r="P46" s="60">
        <v>4230949</v>
      </c>
      <c r="Q46" s="60">
        <v>4285195</v>
      </c>
      <c r="R46" s="60">
        <v>12735707</v>
      </c>
      <c r="S46" s="60">
        <v>4222910</v>
      </c>
      <c r="T46" s="60">
        <v>4212428</v>
      </c>
      <c r="U46" s="60">
        <v>6032548</v>
      </c>
      <c r="V46" s="60">
        <v>14467886</v>
      </c>
      <c r="W46" s="60">
        <v>49606506</v>
      </c>
      <c r="X46" s="60">
        <v>54263894</v>
      </c>
      <c r="Y46" s="60">
        <v>-4657388</v>
      </c>
      <c r="Z46" s="140">
        <v>-8.58</v>
      </c>
      <c r="AA46" s="155">
        <v>54165175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911264207</v>
      </c>
      <c r="D48" s="168">
        <f>+D28+D32+D38+D42+D47</f>
        <v>0</v>
      </c>
      <c r="E48" s="169">
        <f t="shared" si="9"/>
        <v>964529285</v>
      </c>
      <c r="F48" s="73">
        <f t="shared" si="9"/>
        <v>989724414</v>
      </c>
      <c r="G48" s="73">
        <f t="shared" si="9"/>
        <v>40845716</v>
      </c>
      <c r="H48" s="73">
        <f t="shared" si="9"/>
        <v>76224167</v>
      </c>
      <c r="I48" s="73">
        <f t="shared" si="9"/>
        <v>77185532</v>
      </c>
      <c r="J48" s="73">
        <f t="shared" si="9"/>
        <v>194255415</v>
      </c>
      <c r="K48" s="73">
        <f t="shared" si="9"/>
        <v>75578507</v>
      </c>
      <c r="L48" s="73">
        <f t="shared" si="9"/>
        <v>81306957</v>
      </c>
      <c r="M48" s="73">
        <f t="shared" si="9"/>
        <v>87680608</v>
      </c>
      <c r="N48" s="73">
        <f t="shared" si="9"/>
        <v>244566072</v>
      </c>
      <c r="O48" s="73">
        <f t="shared" si="9"/>
        <v>69854470</v>
      </c>
      <c r="P48" s="73">
        <f t="shared" si="9"/>
        <v>80907178</v>
      </c>
      <c r="Q48" s="73">
        <f t="shared" si="9"/>
        <v>82021101</v>
      </c>
      <c r="R48" s="73">
        <f t="shared" si="9"/>
        <v>232782749</v>
      </c>
      <c r="S48" s="73">
        <f t="shared" si="9"/>
        <v>83025317</v>
      </c>
      <c r="T48" s="73">
        <f t="shared" si="9"/>
        <v>73344612</v>
      </c>
      <c r="U48" s="73">
        <f t="shared" si="9"/>
        <v>130880644</v>
      </c>
      <c r="V48" s="73">
        <f t="shared" si="9"/>
        <v>287250573</v>
      </c>
      <c r="W48" s="73">
        <f t="shared" si="9"/>
        <v>958854809</v>
      </c>
      <c r="X48" s="73">
        <f t="shared" si="9"/>
        <v>964529281</v>
      </c>
      <c r="Y48" s="73">
        <f t="shared" si="9"/>
        <v>-5674472</v>
      </c>
      <c r="Z48" s="170">
        <f>+IF(X48&lt;&gt;0,+(Y48/X48)*100,0)</f>
        <v>-0.588315161787193</v>
      </c>
      <c r="AA48" s="168">
        <f>+AA28+AA32+AA38+AA42+AA47</f>
        <v>989724414</v>
      </c>
    </row>
    <row r="49" spans="1:27" ht="13.5">
      <c r="A49" s="148" t="s">
        <v>49</v>
      </c>
      <c r="B49" s="149"/>
      <c r="C49" s="171">
        <f aca="true" t="shared" si="10" ref="C49:Y49">+C25-C48</f>
        <v>-49845172</v>
      </c>
      <c r="D49" s="171">
        <f>+D25-D48</f>
        <v>0</v>
      </c>
      <c r="E49" s="172">
        <f t="shared" si="10"/>
        <v>-5140483</v>
      </c>
      <c r="F49" s="173">
        <f t="shared" si="10"/>
        <v>-14890307</v>
      </c>
      <c r="G49" s="173">
        <f t="shared" si="10"/>
        <v>54798072</v>
      </c>
      <c r="H49" s="173">
        <f t="shared" si="10"/>
        <v>-2687081</v>
      </c>
      <c r="I49" s="173">
        <f t="shared" si="10"/>
        <v>225217</v>
      </c>
      <c r="J49" s="173">
        <f t="shared" si="10"/>
        <v>52336208</v>
      </c>
      <c r="K49" s="173">
        <f t="shared" si="10"/>
        <v>-4193928</v>
      </c>
      <c r="L49" s="173">
        <f t="shared" si="10"/>
        <v>12278779</v>
      </c>
      <c r="M49" s="173">
        <f t="shared" si="10"/>
        <v>-4250742</v>
      </c>
      <c r="N49" s="173">
        <f t="shared" si="10"/>
        <v>3834109</v>
      </c>
      <c r="O49" s="173">
        <f t="shared" si="10"/>
        <v>5572458</v>
      </c>
      <c r="P49" s="173">
        <f t="shared" si="10"/>
        <v>-3056427</v>
      </c>
      <c r="Q49" s="173">
        <f t="shared" si="10"/>
        <v>14372960</v>
      </c>
      <c r="R49" s="173">
        <f t="shared" si="10"/>
        <v>16888991</v>
      </c>
      <c r="S49" s="173">
        <f t="shared" si="10"/>
        <v>-7869427</v>
      </c>
      <c r="T49" s="173">
        <f t="shared" si="10"/>
        <v>-3061600</v>
      </c>
      <c r="U49" s="173">
        <f t="shared" si="10"/>
        <v>-28387192</v>
      </c>
      <c r="V49" s="173">
        <f t="shared" si="10"/>
        <v>-39318219</v>
      </c>
      <c r="W49" s="173">
        <f t="shared" si="10"/>
        <v>33741089</v>
      </c>
      <c r="X49" s="173">
        <f>IF(F25=F48,0,X25-X48)</f>
        <v>-5140474</v>
      </c>
      <c r="Y49" s="173">
        <f t="shared" si="10"/>
        <v>38881563</v>
      </c>
      <c r="Z49" s="174">
        <f>+IF(X49&lt;&gt;0,+(Y49/X49)*100,0)</f>
        <v>-756.3808901669379</v>
      </c>
      <c r="AA49" s="171">
        <f>+AA25-AA48</f>
        <v>-14890307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152870211</v>
      </c>
      <c r="D5" s="155">
        <v>0</v>
      </c>
      <c r="E5" s="156">
        <v>162730300</v>
      </c>
      <c r="F5" s="60">
        <v>162730300</v>
      </c>
      <c r="G5" s="60">
        <v>16105472</v>
      </c>
      <c r="H5" s="60">
        <v>13488702</v>
      </c>
      <c r="I5" s="60">
        <v>13466028</v>
      </c>
      <c r="J5" s="60">
        <v>43060202</v>
      </c>
      <c r="K5" s="60">
        <v>13468136</v>
      </c>
      <c r="L5" s="60">
        <v>13524927</v>
      </c>
      <c r="M5" s="60">
        <v>13509155</v>
      </c>
      <c r="N5" s="60">
        <v>40502218</v>
      </c>
      <c r="O5" s="60">
        <v>13506841</v>
      </c>
      <c r="P5" s="60">
        <v>13499582</v>
      </c>
      <c r="Q5" s="60">
        <v>13484866</v>
      </c>
      <c r="R5" s="60">
        <v>40491289</v>
      </c>
      <c r="S5" s="60">
        <v>13511397</v>
      </c>
      <c r="T5" s="60">
        <v>13484153</v>
      </c>
      <c r="U5" s="60">
        <v>13504913</v>
      </c>
      <c r="V5" s="60">
        <v>40500463</v>
      </c>
      <c r="W5" s="60">
        <v>164554172</v>
      </c>
      <c r="X5" s="60">
        <v>162730299</v>
      </c>
      <c r="Y5" s="60">
        <v>1823873</v>
      </c>
      <c r="Z5" s="140">
        <v>1.12</v>
      </c>
      <c r="AA5" s="155">
        <v>162730300</v>
      </c>
    </row>
    <row r="6" spans="1:27" ht="13.5">
      <c r="A6" s="181" t="s">
        <v>102</v>
      </c>
      <c r="B6" s="182"/>
      <c r="C6" s="155">
        <v>747186</v>
      </c>
      <c r="D6" s="155">
        <v>0</v>
      </c>
      <c r="E6" s="156">
        <v>891000</v>
      </c>
      <c r="F6" s="60">
        <v>891000</v>
      </c>
      <c r="G6" s="60">
        <v>65453</v>
      </c>
      <c r="H6" s="60">
        <v>62007</v>
      </c>
      <c r="I6" s="60">
        <v>56334</v>
      </c>
      <c r="J6" s="60">
        <v>183794</v>
      </c>
      <c r="K6" s="60">
        <v>64978</v>
      </c>
      <c r="L6" s="60">
        <v>66816</v>
      </c>
      <c r="M6" s="60">
        <v>34611</v>
      </c>
      <c r="N6" s="60">
        <v>166405</v>
      </c>
      <c r="O6" s="60">
        <v>34433</v>
      </c>
      <c r="P6" s="60">
        <v>49720</v>
      </c>
      <c r="Q6" s="60">
        <v>34325</v>
      </c>
      <c r="R6" s="60">
        <v>118478</v>
      </c>
      <c r="S6" s="60">
        <v>33513</v>
      </c>
      <c r="T6" s="60">
        <v>32108</v>
      </c>
      <c r="U6" s="60">
        <v>30816</v>
      </c>
      <c r="V6" s="60">
        <v>96437</v>
      </c>
      <c r="W6" s="60">
        <v>565114</v>
      </c>
      <c r="X6" s="60">
        <v>891000</v>
      </c>
      <c r="Y6" s="60">
        <v>-325886</v>
      </c>
      <c r="Z6" s="140">
        <v>-36.58</v>
      </c>
      <c r="AA6" s="155">
        <v>891000</v>
      </c>
    </row>
    <row r="7" spans="1:27" ht="13.5">
      <c r="A7" s="183" t="s">
        <v>103</v>
      </c>
      <c r="B7" s="182"/>
      <c r="C7" s="155">
        <v>286570013</v>
      </c>
      <c r="D7" s="155">
        <v>0</v>
      </c>
      <c r="E7" s="156">
        <v>338876730</v>
      </c>
      <c r="F7" s="60">
        <v>336326730</v>
      </c>
      <c r="G7" s="60">
        <v>29396243</v>
      </c>
      <c r="H7" s="60">
        <v>28107117</v>
      </c>
      <c r="I7" s="60">
        <v>26202608</v>
      </c>
      <c r="J7" s="60">
        <v>83705968</v>
      </c>
      <c r="K7" s="60">
        <v>25669251</v>
      </c>
      <c r="L7" s="60">
        <v>25410176</v>
      </c>
      <c r="M7" s="60">
        <v>27056657</v>
      </c>
      <c r="N7" s="60">
        <v>78136084</v>
      </c>
      <c r="O7" s="60">
        <v>28382563</v>
      </c>
      <c r="P7" s="60">
        <v>25147875</v>
      </c>
      <c r="Q7" s="60">
        <v>26147949</v>
      </c>
      <c r="R7" s="60">
        <v>79678387</v>
      </c>
      <c r="S7" s="60">
        <v>26670084</v>
      </c>
      <c r="T7" s="60">
        <v>26010358</v>
      </c>
      <c r="U7" s="60">
        <v>34725784</v>
      </c>
      <c r="V7" s="60">
        <v>87406226</v>
      </c>
      <c r="W7" s="60">
        <v>328926665</v>
      </c>
      <c r="X7" s="60">
        <v>338876731</v>
      </c>
      <c r="Y7" s="60">
        <v>-9950066</v>
      </c>
      <c r="Z7" s="140">
        <v>-2.94</v>
      </c>
      <c r="AA7" s="155">
        <v>336326730</v>
      </c>
    </row>
    <row r="8" spans="1:27" ht="13.5">
      <c r="A8" s="183" t="s">
        <v>104</v>
      </c>
      <c r="B8" s="182"/>
      <c r="C8" s="155">
        <v>108390732</v>
      </c>
      <c r="D8" s="155">
        <v>0</v>
      </c>
      <c r="E8" s="156">
        <v>102044773</v>
      </c>
      <c r="F8" s="60">
        <v>104428773</v>
      </c>
      <c r="G8" s="60">
        <v>7822638</v>
      </c>
      <c r="H8" s="60">
        <v>8415351</v>
      </c>
      <c r="I8" s="60">
        <v>7796786</v>
      </c>
      <c r="J8" s="60">
        <v>24034775</v>
      </c>
      <c r="K8" s="60">
        <v>8355771</v>
      </c>
      <c r="L8" s="60">
        <v>9345309</v>
      </c>
      <c r="M8" s="60">
        <v>10564465</v>
      </c>
      <c r="N8" s="60">
        <v>28265545</v>
      </c>
      <c r="O8" s="60">
        <v>13776821</v>
      </c>
      <c r="P8" s="60">
        <v>11242276</v>
      </c>
      <c r="Q8" s="60">
        <v>9565072</v>
      </c>
      <c r="R8" s="60">
        <v>34584169</v>
      </c>
      <c r="S8" s="60">
        <v>9678099</v>
      </c>
      <c r="T8" s="60">
        <v>8766489</v>
      </c>
      <c r="U8" s="60">
        <v>8226068</v>
      </c>
      <c r="V8" s="60">
        <v>26670656</v>
      </c>
      <c r="W8" s="60">
        <v>113555145</v>
      </c>
      <c r="X8" s="60">
        <v>102044772</v>
      </c>
      <c r="Y8" s="60">
        <v>11510373</v>
      </c>
      <c r="Z8" s="140">
        <v>11.28</v>
      </c>
      <c r="AA8" s="155">
        <v>104428773</v>
      </c>
    </row>
    <row r="9" spans="1:27" ht="13.5">
      <c r="A9" s="183" t="s">
        <v>105</v>
      </c>
      <c r="B9" s="182"/>
      <c r="C9" s="155">
        <v>68661182</v>
      </c>
      <c r="D9" s="155">
        <v>0</v>
      </c>
      <c r="E9" s="156">
        <v>66374740</v>
      </c>
      <c r="F9" s="60">
        <v>67374740</v>
      </c>
      <c r="G9" s="60">
        <v>5473241</v>
      </c>
      <c r="H9" s="60">
        <v>5700034</v>
      </c>
      <c r="I9" s="60">
        <v>5656788</v>
      </c>
      <c r="J9" s="60">
        <v>16830063</v>
      </c>
      <c r="K9" s="60">
        <v>5696400</v>
      </c>
      <c r="L9" s="60">
        <v>5900434</v>
      </c>
      <c r="M9" s="60">
        <v>6613523</v>
      </c>
      <c r="N9" s="60">
        <v>18210357</v>
      </c>
      <c r="O9" s="60">
        <v>7394155</v>
      </c>
      <c r="P9" s="60">
        <v>6331032</v>
      </c>
      <c r="Q9" s="60">
        <v>6118963</v>
      </c>
      <c r="R9" s="60">
        <v>19844150</v>
      </c>
      <c r="S9" s="60">
        <v>6243577</v>
      </c>
      <c r="T9" s="60">
        <v>5889396</v>
      </c>
      <c r="U9" s="60">
        <v>5710013</v>
      </c>
      <c r="V9" s="60">
        <v>17842986</v>
      </c>
      <c r="W9" s="60">
        <v>72727556</v>
      </c>
      <c r="X9" s="60">
        <v>66374739</v>
      </c>
      <c r="Y9" s="60">
        <v>6352817</v>
      </c>
      <c r="Z9" s="140">
        <v>9.57</v>
      </c>
      <c r="AA9" s="155">
        <v>67374740</v>
      </c>
    </row>
    <row r="10" spans="1:27" ht="13.5">
      <c r="A10" s="183" t="s">
        <v>106</v>
      </c>
      <c r="B10" s="182"/>
      <c r="C10" s="155">
        <v>56769518</v>
      </c>
      <c r="D10" s="155">
        <v>0</v>
      </c>
      <c r="E10" s="156">
        <v>59488160</v>
      </c>
      <c r="F10" s="54">
        <v>59488160</v>
      </c>
      <c r="G10" s="54">
        <v>5013884</v>
      </c>
      <c r="H10" s="54">
        <v>5169103</v>
      </c>
      <c r="I10" s="54">
        <v>5214019</v>
      </c>
      <c r="J10" s="54">
        <v>15397006</v>
      </c>
      <c r="K10" s="54">
        <v>5055730</v>
      </c>
      <c r="L10" s="54">
        <v>5148648</v>
      </c>
      <c r="M10" s="54">
        <v>5167750</v>
      </c>
      <c r="N10" s="54">
        <v>15372128</v>
      </c>
      <c r="O10" s="54">
        <v>5159449</v>
      </c>
      <c r="P10" s="54">
        <v>5035290</v>
      </c>
      <c r="Q10" s="54">
        <v>5232008</v>
      </c>
      <c r="R10" s="54">
        <v>15426747</v>
      </c>
      <c r="S10" s="54">
        <v>5147895</v>
      </c>
      <c r="T10" s="54">
        <v>5153032</v>
      </c>
      <c r="U10" s="54">
        <v>5190763</v>
      </c>
      <c r="V10" s="54">
        <v>15491690</v>
      </c>
      <c r="W10" s="54">
        <v>61687571</v>
      </c>
      <c r="X10" s="54">
        <v>59488160</v>
      </c>
      <c r="Y10" s="54">
        <v>2199411</v>
      </c>
      <c r="Z10" s="184">
        <v>3.7</v>
      </c>
      <c r="AA10" s="130">
        <v>59488160</v>
      </c>
    </row>
    <row r="11" spans="1:27" ht="13.5">
      <c r="A11" s="183" t="s">
        <v>107</v>
      </c>
      <c r="B11" s="185"/>
      <c r="C11" s="155">
        <v>492</v>
      </c>
      <c r="D11" s="155">
        <v>0</v>
      </c>
      <c r="E11" s="156">
        <v>0</v>
      </c>
      <c r="F11" s="60">
        <v>1166000</v>
      </c>
      <c r="G11" s="60">
        <v>51724</v>
      </c>
      <c r="H11" s="60">
        <v>24254</v>
      </c>
      <c r="I11" s="60">
        <v>70266</v>
      </c>
      <c r="J11" s="60">
        <v>146244</v>
      </c>
      <c r="K11" s="60">
        <v>81593</v>
      </c>
      <c r="L11" s="60">
        <v>37685</v>
      </c>
      <c r="M11" s="60">
        <v>38002</v>
      </c>
      <c r="N11" s="60">
        <v>157280</v>
      </c>
      <c r="O11" s="60">
        <v>25792</v>
      </c>
      <c r="P11" s="60">
        <v>84174</v>
      </c>
      <c r="Q11" s="60">
        <v>43794</v>
      </c>
      <c r="R11" s="60">
        <v>153760</v>
      </c>
      <c r="S11" s="60">
        <v>102276</v>
      </c>
      <c r="T11" s="60">
        <v>80359</v>
      </c>
      <c r="U11" s="60">
        <v>111237</v>
      </c>
      <c r="V11" s="60">
        <v>293872</v>
      </c>
      <c r="W11" s="60">
        <v>751156</v>
      </c>
      <c r="X11" s="60">
        <v>0</v>
      </c>
      <c r="Y11" s="60">
        <v>751156</v>
      </c>
      <c r="Z11" s="140">
        <v>0</v>
      </c>
      <c r="AA11" s="155">
        <v>1166000</v>
      </c>
    </row>
    <row r="12" spans="1:27" ht="13.5">
      <c r="A12" s="183" t="s">
        <v>108</v>
      </c>
      <c r="B12" s="185"/>
      <c r="C12" s="155">
        <v>9154552</v>
      </c>
      <c r="D12" s="155">
        <v>0</v>
      </c>
      <c r="E12" s="156">
        <v>11858631</v>
      </c>
      <c r="F12" s="60">
        <v>5359975</v>
      </c>
      <c r="G12" s="60">
        <v>761380</v>
      </c>
      <c r="H12" s="60">
        <v>483426</v>
      </c>
      <c r="I12" s="60">
        <v>1319611</v>
      </c>
      <c r="J12" s="60">
        <v>2564417</v>
      </c>
      <c r="K12" s="60">
        <v>685688</v>
      </c>
      <c r="L12" s="60">
        <v>789266</v>
      </c>
      <c r="M12" s="60">
        <v>2449603</v>
      </c>
      <c r="N12" s="60">
        <v>3924557</v>
      </c>
      <c r="O12" s="60">
        <v>1151318</v>
      </c>
      <c r="P12" s="60">
        <v>856514</v>
      </c>
      <c r="Q12" s="60">
        <v>-4671542</v>
      </c>
      <c r="R12" s="60">
        <v>-2663710</v>
      </c>
      <c r="S12" s="60">
        <v>342277</v>
      </c>
      <c r="T12" s="60">
        <v>355484</v>
      </c>
      <c r="U12" s="60">
        <v>362424</v>
      </c>
      <c r="V12" s="60">
        <v>1060185</v>
      </c>
      <c r="W12" s="60">
        <v>4885449</v>
      </c>
      <c r="X12" s="60">
        <v>11858630</v>
      </c>
      <c r="Y12" s="60">
        <v>-6973181</v>
      </c>
      <c r="Z12" s="140">
        <v>-58.8</v>
      </c>
      <c r="AA12" s="155">
        <v>5359975</v>
      </c>
    </row>
    <row r="13" spans="1:27" ht="13.5">
      <c r="A13" s="181" t="s">
        <v>109</v>
      </c>
      <c r="B13" s="185"/>
      <c r="C13" s="155">
        <v>8143864</v>
      </c>
      <c r="D13" s="155">
        <v>0</v>
      </c>
      <c r="E13" s="156">
        <v>6347658</v>
      </c>
      <c r="F13" s="60">
        <v>8972658</v>
      </c>
      <c r="G13" s="60">
        <v>626122</v>
      </c>
      <c r="H13" s="60">
        <v>1144460</v>
      </c>
      <c r="I13" s="60">
        <v>987999</v>
      </c>
      <c r="J13" s="60">
        <v>2758581</v>
      </c>
      <c r="K13" s="60">
        <v>1483427</v>
      </c>
      <c r="L13" s="60">
        <v>774903</v>
      </c>
      <c r="M13" s="60">
        <v>842591</v>
      </c>
      <c r="N13" s="60">
        <v>3100921</v>
      </c>
      <c r="O13" s="60">
        <v>1541183</v>
      </c>
      <c r="P13" s="60">
        <v>740977</v>
      </c>
      <c r="Q13" s="60">
        <v>1258295</v>
      </c>
      <c r="R13" s="60">
        <v>3540455</v>
      </c>
      <c r="S13" s="60">
        <v>1090207</v>
      </c>
      <c r="T13" s="60">
        <v>1309538</v>
      </c>
      <c r="U13" s="60">
        <v>1978260</v>
      </c>
      <c r="V13" s="60">
        <v>4378005</v>
      </c>
      <c r="W13" s="60">
        <v>13777962</v>
      </c>
      <c r="X13" s="60">
        <v>6347658</v>
      </c>
      <c r="Y13" s="60">
        <v>7430304</v>
      </c>
      <c r="Z13" s="140">
        <v>117.06</v>
      </c>
      <c r="AA13" s="155">
        <v>8972658</v>
      </c>
    </row>
    <row r="14" spans="1:27" ht="13.5">
      <c r="A14" s="181" t="s">
        <v>110</v>
      </c>
      <c r="B14" s="185"/>
      <c r="C14" s="155">
        <v>2278835</v>
      </c>
      <c r="D14" s="155">
        <v>0</v>
      </c>
      <c r="E14" s="156">
        <v>2436500</v>
      </c>
      <c r="F14" s="60">
        <v>2436500</v>
      </c>
      <c r="G14" s="60">
        <v>218611</v>
      </c>
      <c r="H14" s="60">
        <v>220716</v>
      </c>
      <c r="I14" s="60">
        <v>213529</v>
      </c>
      <c r="J14" s="60">
        <v>652856</v>
      </c>
      <c r="K14" s="60">
        <v>209722</v>
      </c>
      <c r="L14" s="60">
        <v>232483</v>
      </c>
      <c r="M14" s="60">
        <v>231548</v>
      </c>
      <c r="N14" s="60">
        <v>673753</v>
      </c>
      <c r="O14" s="60">
        <v>246552</v>
      </c>
      <c r="P14" s="60">
        <v>258375</v>
      </c>
      <c r="Q14" s="60">
        <v>258694</v>
      </c>
      <c r="R14" s="60">
        <v>763621</v>
      </c>
      <c r="S14" s="60">
        <v>262646</v>
      </c>
      <c r="T14" s="60">
        <v>194634</v>
      </c>
      <c r="U14" s="60">
        <v>187108</v>
      </c>
      <c r="V14" s="60">
        <v>644388</v>
      </c>
      <c r="W14" s="60">
        <v>2734618</v>
      </c>
      <c r="X14" s="60">
        <v>2436500</v>
      </c>
      <c r="Y14" s="60">
        <v>298118</v>
      </c>
      <c r="Z14" s="140">
        <v>12.24</v>
      </c>
      <c r="AA14" s="155">
        <v>2436500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25389497</v>
      </c>
      <c r="D16" s="155">
        <v>0</v>
      </c>
      <c r="E16" s="156">
        <v>31859480</v>
      </c>
      <c r="F16" s="60">
        <v>31859480</v>
      </c>
      <c r="G16" s="60">
        <v>527407</v>
      </c>
      <c r="H16" s="60">
        <v>4221170</v>
      </c>
      <c r="I16" s="60">
        <v>2194913</v>
      </c>
      <c r="J16" s="60">
        <v>6943490</v>
      </c>
      <c r="K16" s="60">
        <v>2155108</v>
      </c>
      <c r="L16" s="60">
        <v>2103899</v>
      </c>
      <c r="M16" s="60">
        <v>2063936</v>
      </c>
      <c r="N16" s="60">
        <v>6322943</v>
      </c>
      <c r="O16" s="60">
        <v>2163470</v>
      </c>
      <c r="P16" s="60">
        <v>2548781</v>
      </c>
      <c r="Q16" s="60">
        <v>2791195</v>
      </c>
      <c r="R16" s="60">
        <v>7503446</v>
      </c>
      <c r="S16" s="60">
        <v>2529805</v>
      </c>
      <c r="T16" s="60">
        <v>2685275</v>
      </c>
      <c r="U16" s="60">
        <v>2683529</v>
      </c>
      <c r="V16" s="60">
        <v>7898609</v>
      </c>
      <c r="W16" s="60">
        <v>28668488</v>
      </c>
      <c r="X16" s="60">
        <v>31859481</v>
      </c>
      <c r="Y16" s="60">
        <v>-3190993</v>
      </c>
      <c r="Z16" s="140">
        <v>-10.02</v>
      </c>
      <c r="AA16" s="155">
        <v>31859480</v>
      </c>
    </row>
    <row r="17" spans="1:27" ht="13.5">
      <c r="A17" s="181" t="s">
        <v>113</v>
      </c>
      <c r="B17" s="185"/>
      <c r="C17" s="155">
        <v>1971690</v>
      </c>
      <c r="D17" s="155">
        <v>0</v>
      </c>
      <c r="E17" s="156">
        <v>2189500</v>
      </c>
      <c r="F17" s="60">
        <v>2189500</v>
      </c>
      <c r="G17" s="60">
        <v>191840</v>
      </c>
      <c r="H17" s="60">
        <v>185770</v>
      </c>
      <c r="I17" s="60">
        <v>192306</v>
      </c>
      <c r="J17" s="60">
        <v>569916</v>
      </c>
      <c r="K17" s="60">
        <v>174093</v>
      </c>
      <c r="L17" s="60">
        <v>178929</v>
      </c>
      <c r="M17" s="60">
        <v>165912</v>
      </c>
      <c r="N17" s="60">
        <v>518934</v>
      </c>
      <c r="O17" s="60">
        <v>211692</v>
      </c>
      <c r="P17" s="60">
        <v>197977</v>
      </c>
      <c r="Q17" s="60">
        <v>362325</v>
      </c>
      <c r="R17" s="60">
        <v>771994</v>
      </c>
      <c r="S17" s="60">
        <v>198852</v>
      </c>
      <c r="T17" s="60">
        <v>181989</v>
      </c>
      <c r="U17" s="60">
        <v>181441</v>
      </c>
      <c r="V17" s="60">
        <v>562282</v>
      </c>
      <c r="W17" s="60">
        <v>2423126</v>
      </c>
      <c r="X17" s="60">
        <v>2189501</v>
      </c>
      <c r="Y17" s="60">
        <v>233625</v>
      </c>
      <c r="Z17" s="140">
        <v>10.67</v>
      </c>
      <c r="AA17" s="155">
        <v>2189500</v>
      </c>
    </row>
    <row r="18" spans="1:27" ht="13.5">
      <c r="A18" s="183" t="s">
        <v>114</v>
      </c>
      <c r="B18" s="182"/>
      <c r="C18" s="155">
        <v>2766122</v>
      </c>
      <c r="D18" s="155">
        <v>0</v>
      </c>
      <c r="E18" s="156">
        <v>2970000</v>
      </c>
      <c r="F18" s="60">
        <v>2970000</v>
      </c>
      <c r="G18" s="60">
        <v>261732</v>
      </c>
      <c r="H18" s="60">
        <v>205705</v>
      </c>
      <c r="I18" s="60">
        <v>226953</v>
      </c>
      <c r="J18" s="60">
        <v>694390</v>
      </c>
      <c r="K18" s="60">
        <v>258020</v>
      </c>
      <c r="L18" s="60">
        <v>263757</v>
      </c>
      <c r="M18" s="60">
        <v>309041</v>
      </c>
      <c r="N18" s="60">
        <v>830818</v>
      </c>
      <c r="O18" s="60">
        <v>293438</v>
      </c>
      <c r="P18" s="60">
        <v>270281</v>
      </c>
      <c r="Q18" s="60">
        <v>304094</v>
      </c>
      <c r="R18" s="60">
        <v>867813</v>
      </c>
      <c r="S18" s="60">
        <v>274108</v>
      </c>
      <c r="T18" s="60">
        <v>277979</v>
      </c>
      <c r="U18" s="60">
        <v>265998</v>
      </c>
      <c r="V18" s="60">
        <v>818085</v>
      </c>
      <c r="W18" s="60">
        <v>3211106</v>
      </c>
      <c r="X18" s="60">
        <v>2969997</v>
      </c>
      <c r="Y18" s="60">
        <v>241109</v>
      </c>
      <c r="Z18" s="140">
        <v>8.12</v>
      </c>
      <c r="AA18" s="155">
        <v>2970000</v>
      </c>
    </row>
    <row r="19" spans="1:27" ht="13.5">
      <c r="A19" s="181" t="s">
        <v>34</v>
      </c>
      <c r="B19" s="185"/>
      <c r="C19" s="155">
        <v>60472764</v>
      </c>
      <c r="D19" s="155">
        <v>0</v>
      </c>
      <c r="E19" s="156">
        <v>90324396</v>
      </c>
      <c r="F19" s="60">
        <v>103555372</v>
      </c>
      <c r="G19" s="60">
        <v>27389871</v>
      </c>
      <c r="H19" s="60">
        <v>589797</v>
      </c>
      <c r="I19" s="60">
        <v>1014720</v>
      </c>
      <c r="J19" s="60">
        <v>28994388</v>
      </c>
      <c r="K19" s="60">
        <v>3440232</v>
      </c>
      <c r="L19" s="60">
        <v>23497576</v>
      </c>
      <c r="M19" s="60">
        <v>6472667</v>
      </c>
      <c r="N19" s="60">
        <v>33410475</v>
      </c>
      <c r="O19" s="60">
        <v>0</v>
      </c>
      <c r="P19" s="60">
        <v>8176323</v>
      </c>
      <c r="Q19" s="60">
        <v>24319762</v>
      </c>
      <c r="R19" s="60">
        <v>32496085</v>
      </c>
      <c r="S19" s="60">
        <v>4480150</v>
      </c>
      <c r="T19" s="60">
        <v>1076173</v>
      </c>
      <c r="U19" s="60">
        <v>3101446</v>
      </c>
      <c r="V19" s="60">
        <v>8657769</v>
      </c>
      <c r="W19" s="60">
        <v>103558717</v>
      </c>
      <c r="X19" s="60">
        <v>90324396</v>
      </c>
      <c r="Y19" s="60">
        <v>13234321</v>
      </c>
      <c r="Z19" s="140">
        <v>14.65</v>
      </c>
      <c r="AA19" s="155">
        <v>103555372</v>
      </c>
    </row>
    <row r="20" spans="1:27" ht="13.5">
      <c r="A20" s="181" t="s">
        <v>35</v>
      </c>
      <c r="B20" s="185"/>
      <c r="C20" s="155">
        <v>19590271</v>
      </c>
      <c r="D20" s="155">
        <v>0</v>
      </c>
      <c r="E20" s="156">
        <v>17643330</v>
      </c>
      <c r="F20" s="54">
        <v>24324100</v>
      </c>
      <c r="G20" s="54">
        <v>1511219</v>
      </c>
      <c r="H20" s="54">
        <v>1138805</v>
      </c>
      <c r="I20" s="54">
        <v>1795081</v>
      </c>
      <c r="J20" s="54">
        <v>4445105</v>
      </c>
      <c r="K20" s="54">
        <v>2594949</v>
      </c>
      <c r="L20" s="54">
        <v>1659243</v>
      </c>
      <c r="M20" s="54">
        <v>1274586</v>
      </c>
      <c r="N20" s="54">
        <v>5528778</v>
      </c>
      <c r="O20" s="54">
        <v>1539221</v>
      </c>
      <c r="P20" s="54">
        <v>1859382</v>
      </c>
      <c r="Q20" s="54">
        <v>7051958</v>
      </c>
      <c r="R20" s="54">
        <v>10450561</v>
      </c>
      <c r="S20" s="54">
        <v>2324907</v>
      </c>
      <c r="T20" s="54">
        <v>1949106</v>
      </c>
      <c r="U20" s="54">
        <v>5219181</v>
      </c>
      <c r="V20" s="54">
        <v>9493194</v>
      </c>
      <c r="W20" s="54">
        <v>29917638</v>
      </c>
      <c r="X20" s="54">
        <v>16643330</v>
      </c>
      <c r="Y20" s="54">
        <v>13274308</v>
      </c>
      <c r="Z20" s="184">
        <v>79.76</v>
      </c>
      <c r="AA20" s="130">
        <v>24324100</v>
      </c>
    </row>
    <row r="21" spans="1:27" ht="13.5">
      <c r="A21" s="181" t="s">
        <v>115</v>
      </c>
      <c r="B21" s="185"/>
      <c r="C21" s="155">
        <v>2144372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805921301</v>
      </c>
      <c r="D22" s="188">
        <f>SUM(D5:D21)</f>
        <v>0</v>
      </c>
      <c r="E22" s="189">
        <f t="shared" si="0"/>
        <v>896035198</v>
      </c>
      <c r="F22" s="190">
        <f t="shared" si="0"/>
        <v>914073288</v>
      </c>
      <c r="G22" s="190">
        <f t="shared" si="0"/>
        <v>95416837</v>
      </c>
      <c r="H22" s="190">
        <f t="shared" si="0"/>
        <v>69156417</v>
      </c>
      <c r="I22" s="190">
        <f t="shared" si="0"/>
        <v>66407941</v>
      </c>
      <c r="J22" s="190">
        <f t="shared" si="0"/>
        <v>230981195</v>
      </c>
      <c r="K22" s="190">
        <f t="shared" si="0"/>
        <v>69393098</v>
      </c>
      <c r="L22" s="190">
        <f t="shared" si="0"/>
        <v>88934051</v>
      </c>
      <c r="M22" s="190">
        <f t="shared" si="0"/>
        <v>76794047</v>
      </c>
      <c r="N22" s="190">
        <f t="shared" si="0"/>
        <v>235121196</v>
      </c>
      <c r="O22" s="190">
        <f t="shared" si="0"/>
        <v>75426928</v>
      </c>
      <c r="P22" s="190">
        <f t="shared" si="0"/>
        <v>76298559</v>
      </c>
      <c r="Q22" s="190">
        <f t="shared" si="0"/>
        <v>92301758</v>
      </c>
      <c r="R22" s="190">
        <f t="shared" si="0"/>
        <v>244027245</v>
      </c>
      <c r="S22" s="190">
        <f t="shared" si="0"/>
        <v>72889793</v>
      </c>
      <c r="T22" s="190">
        <f t="shared" si="0"/>
        <v>67446073</v>
      </c>
      <c r="U22" s="190">
        <f t="shared" si="0"/>
        <v>81478981</v>
      </c>
      <c r="V22" s="190">
        <f t="shared" si="0"/>
        <v>221814847</v>
      </c>
      <c r="W22" s="190">
        <f t="shared" si="0"/>
        <v>931944483</v>
      </c>
      <c r="X22" s="190">
        <f t="shared" si="0"/>
        <v>895035194</v>
      </c>
      <c r="Y22" s="190">
        <f t="shared" si="0"/>
        <v>36909289</v>
      </c>
      <c r="Z22" s="191">
        <f>+IF(X22&lt;&gt;0,+(Y22/X22)*100,0)</f>
        <v>4.123780745989302</v>
      </c>
      <c r="AA22" s="188">
        <f>SUM(AA5:AA21)</f>
        <v>914073288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267019167</v>
      </c>
      <c r="D25" s="155">
        <v>0</v>
      </c>
      <c r="E25" s="156">
        <v>291593222</v>
      </c>
      <c r="F25" s="60">
        <v>292827066</v>
      </c>
      <c r="G25" s="60">
        <v>18450293</v>
      </c>
      <c r="H25" s="60">
        <v>20494509</v>
      </c>
      <c r="I25" s="60">
        <v>23701377</v>
      </c>
      <c r="J25" s="60">
        <v>62646179</v>
      </c>
      <c r="K25" s="60">
        <v>21669124</v>
      </c>
      <c r="L25" s="60">
        <v>33522559</v>
      </c>
      <c r="M25" s="60">
        <v>22257274</v>
      </c>
      <c r="N25" s="60">
        <v>77448957</v>
      </c>
      <c r="O25" s="60">
        <v>23607728</v>
      </c>
      <c r="P25" s="60">
        <v>27878958</v>
      </c>
      <c r="Q25" s="60">
        <v>22314160</v>
      </c>
      <c r="R25" s="60">
        <v>73800846</v>
      </c>
      <c r="S25" s="60">
        <v>22355324</v>
      </c>
      <c r="T25" s="60">
        <v>22213516</v>
      </c>
      <c r="U25" s="60">
        <v>22408192</v>
      </c>
      <c r="V25" s="60">
        <v>66977032</v>
      </c>
      <c r="W25" s="60">
        <v>280873014</v>
      </c>
      <c r="X25" s="60">
        <v>291593223</v>
      </c>
      <c r="Y25" s="60">
        <v>-10720209</v>
      </c>
      <c r="Z25" s="140">
        <v>-3.68</v>
      </c>
      <c r="AA25" s="155">
        <v>292827066</v>
      </c>
    </row>
    <row r="26" spans="1:27" ht="13.5">
      <c r="A26" s="183" t="s">
        <v>38</v>
      </c>
      <c r="B26" s="182"/>
      <c r="C26" s="155">
        <v>8103624</v>
      </c>
      <c r="D26" s="155">
        <v>0</v>
      </c>
      <c r="E26" s="156">
        <v>8674498</v>
      </c>
      <c r="F26" s="60">
        <v>8674498</v>
      </c>
      <c r="G26" s="60">
        <v>662650</v>
      </c>
      <c r="H26" s="60">
        <v>662650</v>
      </c>
      <c r="I26" s="60">
        <v>662650</v>
      </c>
      <c r="J26" s="60">
        <v>1987950</v>
      </c>
      <c r="K26" s="60">
        <v>698972</v>
      </c>
      <c r="L26" s="60">
        <v>682651</v>
      </c>
      <c r="M26" s="60">
        <v>682651</v>
      </c>
      <c r="N26" s="60">
        <v>2064274</v>
      </c>
      <c r="O26" s="60">
        <v>935439</v>
      </c>
      <c r="P26" s="60">
        <v>722794</v>
      </c>
      <c r="Q26" s="60">
        <v>715421</v>
      </c>
      <c r="R26" s="60">
        <v>2373654</v>
      </c>
      <c r="S26" s="60">
        <v>723164</v>
      </c>
      <c r="T26" s="60">
        <v>715022</v>
      </c>
      <c r="U26" s="60">
        <v>698021</v>
      </c>
      <c r="V26" s="60">
        <v>2136207</v>
      </c>
      <c r="W26" s="60">
        <v>8562085</v>
      </c>
      <c r="X26" s="60">
        <v>8674493</v>
      </c>
      <c r="Y26" s="60">
        <v>-112408</v>
      </c>
      <c r="Z26" s="140">
        <v>-1.3</v>
      </c>
      <c r="AA26" s="155">
        <v>8674498</v>
      </c>
    </row>
    <row r="27" spans="1:27" ht="13.5">
      <c r="A27" s="183" t="s">
        <v>118</v>
      </c>
      <c r="B27" s="182"/>
      <c r="C27" s="155">
        <v>10846067</v>
      </c>
      <c r="D27" s="155">
        <v>0</v>
      </c>
      <c r="E27" s="156">
        <v>22792000</v>
      </c>
      <c r="F27" s="60">
        <v>22792000</v>
      </c>
      <c r="G27" s="60">
        <v>1899333</v>
      </c>
      <c r="H27" s="60">
        <v>1899333</v>
      </c>
      <c r="I27" s="60">
        <v>1899333</v>
      </c>
      <c r="J27" s="60">
        <v>5697999</v>
      </c>
      <c r="K27" s="60">
        <v>1899333</v>
      </c>
      <c r="L27" s="60">
        <v>1899333</v>
      </c>
      <c r="M27" s="60">
        <v>1899333</v>
      </c>
      <c r="N27" s="60">
        <v>5697999</v>
      </c>
      <c r="O27" s="60">
        <v>1899333</v>
      </c>
      <c r="P27" s="60">
        <v>1899333</v>
      </c>
      <c r="Q27" s="60">
        <v>1899333</v>
      </c>
      <c r="R27" s="60">
        <v>5697999</v>
      </c>
      <c r="S27" s="60">
        <v>1899333</v>
      </c>
      <c r="T27" s="60">
        <v>1899333</v>
      </c>
      <c r="U27" s="60">
        <v>1899333</v>
      </c>
      <c r="V27" s="60">
        <v>5697999</v>
      </c>
      <c r="W27" s="60">
        <v>22791996</v>
      </c>
      <c r="X27" s="60">
        <v>22792000</v>
      </c>
      <c r="Y27" s="60">
        <v>-4</v>
      </c>
      <c r="Z27" s="140">
        <v>0</v>
      </c>
      <c r="AA27" s="155">
        <v>22792000</v>
      </c>
    </row>
    <row r="28" spans="1:27" ht="13.5">
      <c r="A28" s="183" t="s">
        <v>39</v>
      </c>
      <c r="B28" s="182"/>
      <c r="C28" s="155">
        <v>106445317</v>
      </c>
      <c r="D28" s="155">
        <v>0</v>
      </c>
      <c r="E28" s="156">
        <v>111361508</v>
      </c>
      <c r="F28" s="60">
        <v>111361508</v>
      </c>
      <c r="G28" s="60">
        <v>9280127</v>
      </c>
      <c r="H28" s="60">
        <v>9292665</v>
      </c>
      <c r="I28" s="60">
        <v>9280127</v>
      </c>
      <c r="J28" s="60">
        <v>27852919</v>
      </c>
      <c r="K28" s="60">
        <v>9280128</v>
      </c>
      <c r="L28" s="60">
        <v>9280128</v>
      </c>
      <c r="M28" s="60">
        <v>9280128</v>
      </c>
      <c r="N28" s="60">
        <v>27840384</v>
      </c>
      <c r="O28" s="60">
        <v>9280124</v>
      </c>
      <c r="P28" s="60">
        <v>9280123</v>
      </c>
      <c r="Q28" s="60">
        <v>9267581</v>
      </c>
      <c r="R28" s="60">
        <v>27827828</v>
      </c>
      <c r="S28" s="60">
        <v>9280126</v>
      </c>
      <c r="T28" s="60">
        <v>9280127</v>
      </c>
      <c r="U28" s="60">
        <v>9280129</v>
      </c>
      <c r="V28" s="60">
        <v>27840382</v>
      </c>
      <c r="W28" s="60">
        <v>111361513</v>
      </c>
      <c r="X28" s="60">
        <v>111361508</v>
      </c>
      <c r="Y28" s="60">
        <v>5</v>
      </c>
      <c r="Z28" s="140">
        <v>0</v>
      </c>
      <c r="AA28" s="155">
        <v>111361508</v>
      </c>
    </row>
    <row r="29" spans="1:27" ht="13.5">
      <c r="A29" s="183" t="s">
        <v>40</v>
      </c>
      <c r="B29" s="182"/>
      <c r="C29" s="155">
        <v>43447046</v>
      </c>
      <c r="D29" s="155">
        <v>0</v>
      </c>
      <c r="E29" s="156">
        <v>46894846</v>
      </c>
      <c r="F29" s="60">
        <v>46894846</v>
      </c>
      <c r="G29" s="60">
        <v>122753</v>
      </c>
      <c r="H29" s="60">
        <v>670310</v>
      </c>
      <c r="I29" s="60">
        <v>1107904</v>
      </c>
      <c r="J29" s="60">
        <v>1900967</v>
      </c>
      <c r="K29" s="60">
        <v>3888009</v>
      </c>
      <c r="L29" s="60">
        <v>1253399</v>
      </c>
      <c r="M29" s="60">
        <v>8510512</v>
      </c>
      <c r="N29" s="60">
        <v>13651920</v>
      </c>
      <c r="O29" s="60">
        <v>1556439</v>
      </c>
      <c r="P29" s="60">
        <v>1931678</v>
      </c>
      <c r="Q29" s="60">
        <v>2174104</v>
      </c>
      <c r="R29" s="60">
        <v>5662221</v>
      </c>
      <c r="S29" s="60">
        <v>6366663</v>
      </c>
      <c r="T29" s="60">
        <v>1506713</v>
      </c>
      <c r="U29" s="60">
        <v>15126597</v>
      </c>
      <c r="V29" s="60">
        <v>22999973</v>
      </c>
      <c r="W29" s="60">
        <v>44215081</v>
      </c>
      <c r="X29" s="60">
        <v>46894847</v>
      </c>
      <c r="Y29" s="60">
        <v>-2679766</v>
      </c>
      <c r="Z29" s="140">
        <v>-5.71</v>
      </c>
      <c r="AA29" s="155">
        <v>46894846</v>
      </c>
    </row>
    <row r="30" spans="1:27" ht="13.5">
      <c r="A30" s="183" t="s">
        <v>119</v>
      </c>
      <c r="B30" s="182"/>
      <c r="C30" s="155">
        <v>167659838</v>
      </c>
      <c r="D30" s="155">
        <v>0</v>
      </c>
      <c r="E30" s="156">
        <v>193573082</v>
      </c>
      <c r="F30" s="60">
        <v>191573082</v>
      </c>
      <c r="G30" s="60">
        <v>3279345</v>
      </c>
      <c r="H30" s="60">
        <v>23866194</v>
      </c>
      <c r="I30" s="60">
        <v>22227895</v>
      </c>
      <c r="J30" s="60">
        <v>49373434</v>
      </c>
      <c r="K30" s="60">
        <v>14295299</v>
      </c>
      <c r="L30" s="60">
        <v>13592011</v>
      </c>
      <c r="M30" s="60">
        <v>14720965</v>
      </c>
      <c r="N30" s="60">
        <v>42608275</v>
      </c>
      <c r="O30" s="60">
        <v>14657677</v>
      </c>
      <c r="P30" s="60">
        <v>14440491</v>
      </c>
      <c r="Q30" s="60">
        <v>14465144</v>
      </c>
      <c r="R30" s="60">
        <v>43563312</v>
      </c>
      <c r="S30" s="60">
        <v>11167796</v>
      </c>
      <c r="T30" s="60">
        <v>13119733</v>
      </c>
      <c r="U30" s="60">
        <v>34786979</v>
      </c>
      <c r="V30" s="60">
        <v>59074508</v>
      </c>
      <c r="W30" s="60">
        <v>194619529</v>
      </c>
      <c r="X30" s="60">
        <v>193573082</v>
      </c>
      <c r="Y30" s="60">
        <v>1046447</v>
      </c>
      <c r="Z30" s="140">
        <v>0.54</v>
      </c>
      <c r="AA30" s="155">
        <v>191573082</v>
      </c>
    </row>
    <row r="31" spans="1:27" ht="13.5">
      <c r="A31" s="183" t="s">
        <v>120</v>
      </c>
      <c r="B31" s="182"/>
      <c r="C31" s="155">
        <v>16659116</v>
      </c>
      <c r="D31" s="155">
        <v>0</v>
      </c>
      <c r="E31" s="156">
        <v>57800593</v>
      </c>
      <c r="F31" s="60">
        <v>61506907</v>
      </c>
      <c r="G31" s="60">
        <v>1211996</v>
      </c>
      <c r="H31" s="60">
        <v>1935299</v>
      </c>
      <c r="I31" s="60">
        <v>2553252</v>
      </c>
      <c r="J31" s="60">
        <v>5700547</v>
      </c>
      <c r="K31" s="60">
        <v>5164146</v>
      </c>
      <c r="L31" s="60">
        <v>3917782</v>
      </c>
      <c r="M31" s="60">
        <v>8036830</v>
      </c>
      <c r="N31" s="60">
        <v>17118758</v>
      </c>
      <c r="O31" s="60">
        <v>1715033</v>
      </c>
      <c r="P31" s="60">
        <v>8710249</v>
      </c>
      <c r="Q31" s="60">
        <v>9343733</v>
      </c>
      <c r="R31" s="60">
        <v>19769015</v>
      </c>
      <c r="S31" s="60">
        <v>6455975</v>
      </c>
      <c r="T31" s="60">
        <v>2409201</v>
      </c>
      <c r="U31" s="60">
        <v>7322950</v>
      </c>
      <c r="V31" s="60">
        <v>16188126</v>
      </c>
      <c r="W31" s="60">
        <v>58776446</v>
      </c>
      <c r="X31" s="60">
        <v>57800594</v>
      </c>
      <c r="Y31" s="60">
        <v>975852</v>
      </c>
      <c r="Z31" s="140">
        <v>1.69</v>
      </c>
      <c r="AA31" s="155">
        <v>61506907</v>
      </c>
    </row>
    <row r="32" spans="1:27" ht="13.5">
      <c r="A32" s="183" t="s">
        <v>121</v>
      </c>
      <c r="B32" s="182"/>
      <c r="C32" s="155">
        <v>85327402</v>
      </c>
      <c r="D32" s="155">
        <v>0</v>
      </c>
      <c r="E32" s="156">
        <v>125321575</v>
      </c>
      <c r="F32" s="60">
        <v>147092954</v>
      </c>
      <c r="G32" s="60">
        <v>1366551</v>
      </c>
      <c r="H32" s="60">
        <v>5457052</v>
      </c>
      <c r="I32" s="60">
        <v>6472820</v>
      </c>
      <c r="J32" s="60">
        <v>13296423</v>
      </c>
      <c r="K32" s="60">
        <v>6300863</v>
      </c>
      <c r="L32" s="60">
        <v>6525915</v>
      </c>
      <c r="M32" s="60">
        <v>12114590</v>
      </c>
      <c r="N32" s="60">
        <v>24941368</v>
      </c>
      <c r="O32" s="60">
        <v>7811023</v>
      </c>
      <c r="P32" s="60">
        <v>20030818</v>
      </c>
      <c r="Q32" s="60">
        <v>11822852</v>
      </c>
      <c r="R32" s="60">
        <v>39664693</v>
      </c>
      <c r="S32" s="60">
        <v>14425398</v>
      </c>
      <c r="T32" s="60">
        <v>12678417</v>
      </c>
      <c r="U32" s="60">
        <v>29768685</v>
      </c>
      <c r="V32" s="60">
        <v>56872500</v>
      </c>
      <c r="W32" s="60">
        <v>134774984</v>
      </c>
      <c r="X32" s="60">
        <v>125321576</v>
      </c>
      <c r="Y32" s="60">
        <v>9453408</v>
      </c>
      <c r="Z32" s="140">
        <v>7.54</v>
      </c>
      <c r="AA32" s="155">
        <v>147092954</v>
      </c>
    </row>
    <row r="33" spans="1:27" ht="13.5">
      <c r="A33" s="183" t="s">
        <v>42</v>
      </c>
      <c r="B33" s="182"/>
      <c r="C33" s="155">
        <v>48658945</v>
      </c>
      <c r="D33" s="155">
        <v>0</v>
      </c>
      <c r="E33" s="156">
        <v>48496890</v>
      </c>
      <c r="F33" s="60">
        <v>49448378</v>
      </c>
      <c r="G33" s="60">
        <v>3352279</v>
      </c>
      <c r="H33" s="60">
        <v>5757944</v>
      </c>
      <c r="I33" s="60">
        <v>4328481</v>
      </c>
      <c r="J33" s="60">
        <v>13438704</v>
      </c>
      <c r="K33" s="60">
        <v>3956639</v>
      </c>
      <c r="L33" s="60">
        <v>3946768</v>
      </c>
      <c r="M33" s="60">
        <v>3954562</v>
      </c>
      <c r="N33" s="60">
        <v>11857969</v>
      </c>
      <c r="O33" s="60">
        <v>3954295</v>
      </c>
      <c r="P33" s="60">
        <v>3941114</v>
      </c>
      <c r="Q33" s="60">
        <v>5310205</v>
      </c>
      <c r="R33" s="60">
        <v>13205614</v>
      </c>
      <c r="S33" s="60">
        <v>4034043</v>
      </c>
      <c r="T33" s="60">
        <v>4095129</v>
      </c>
      <c r="U33" s="60">
        <v>4125123</v>
      </c>
      <c r="V33" s="60">
        <v>12254295</v>
      </c>
      <c r="W33" s="60">
        <v>50756582</v>
      </c>
      <c r="X33" s="60">
        <v>48496891</v>
      </c>
      <c r="Y33" s="60">
        <v>2259691</v>
      </c>
      <c r="Z33" s="140">
        <v>4.66</v>
      </c>
      <c r="AA33" s="155">
        <v>49448378</v>
      </c>
    </row>
    <row r="34" spans="1:27" ht="13.5">
      <c r="A34" s="183" t="s">
        <v>43</v>
      </c>
      <c r="B34" s="182"/>
      <c r="C34" s="155">
        <v>156906353</v>
      </c>
      <c r="D34" s="155">
        <v>0</v>
      </c>
      <c r="E34" s="156">
        <v>58021071</v>
      </c>
      <c r="F34" s="60">
        <v>57553175</v>
      </c>
      <c r="G34" s="60">
        <v>1220389</v>
      </c>
      <c r="H34" s="60">
        <v>6188211</v>
      </c>
      <c r="I34" s="60">
        <v>4951693</v>
      </c>
      <c r="J34" s="60">
        <v>12360293</v>
      </c>
      <c r="K34" s="60">
        <v>8425994</v>
      </c>
      <c r="L34" s="60">
        <v>6686411</v>
      </c>
      <c r="M34" s="60">
        <v>6223763</v>
      </c>
      <c r="N34" s="60">
        <v>21336168</v>
      </c>
      <c r="O34" s="60">
        <v>4437379</v>
      </c>
      <c r="P34" s="60">
        <v>-7928380</v>
      </c>
      <c r="Q34" s="60">
        <v>4708568</v>
      </c>
      <c r="R34" s="60">
        <v>1217567</v>
      </c>
      <c r="S34" s="60">
        <v>6317495</v>
      </c>
      <c r="T34" s="60">
        <v>5427421</v>
      </c>
      <c r="U34" s="60">
        <v>5464635</v>
      </c>
      <c r="V34" s="60">
        <v>17209551</v>
      </c>
      <c r="W34" s="60">
        <v>52123579</v>
      </c>
      <c r="X34" s="60">
        <v>58021071</v>
      </c>
      <c r="Y34" s="60">
        <v>-5897492</v>
      </c>
      <c r="Z34" s="140">
        <v>-10.16</v>
      </c>
      <c r="AA34" s="155">
        <v>57553175</v>
      </c>
    </row>
    <row r="35" spans="1:27" ht="13.5">
      <c r="A35" s="181" t="s">
        <v>122</v>
      </c>
      <c r="B35" s="185"/>
      <c r="C35" s="155">
        <v>191332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911264207</v>
      </c>
      <c r="D36" s="188">
        <f>SUM(D25:D35)</f>
        <v>0</v>
      </c>
      <c r="E36" s="189">
        <f t="shared" si="1"/>
        <v>964529285</v>
      </c>
      <c r="F36" s="190">
        <f t="shared" si="1"/>
        <v>989724414</v>
      </c>
      <c r="G36" s="190">
        <f t="shared" si="1"/>
        <v>40845716</v>
      </c>
      <c r="H36" s="190">
        <f t="shared" si="1"/>
        <v>76224167</v>
      </c>
      <c r="I36" s="190">
        <f t="shared" si="1"/>
        <v>77185532</v>
      </c>
      <c r="J36" s="190">
        <f t="shared" si="1"/>
        <v>194255415</v>
      </c>
      <c r="K36" s="190">
        <f t="shared" si="1"/>
        <v>75578507</v>
      </c>
      <c r="L36" s="190">
        <f t="shared" si="1"/>
        <v>81306957</v>
      </c>
      <c r="M36" s="190">
        <f t="shared" si="1"/>
        <v>87680608</v>
      </c>
      <c r="N36" s="190">
        <f t="shared" si="1"/>
        <v>244566072</v>
      </c>
      <c r="O36" s="190">
        <f t="shared" si="1"/>
        <v>69854470</v>
      </c>
      <c r="P36" s="190">
        <f t="shared" si="1"/>
        <v>80907178</v>
      </c>
      <c r="Q36" s="190">
        <f t="shared" si="1"/>
        <v>82021101</v>
      </c>
      <c r="R36" s="190">
        <f t="shared" si="1"/>
        <v>232782749</v>
      </c>
      <c r="S36" s="190">
        <f t="shared" si="1"/>
        <v>83025317</v>
      </c>
      <c r="T36" s="190">
        <f t="shared" si="1"/>
        <v>73344612</v>
      </c>
      <c r="U36" s="190">
        <f t="shared" si="1"/>
        <v>130880644</v>
      </c>
      <c r="V36" s="190">
        <f t="shared" si="1"/>
        <v>287250573</v>
      </c>
      <c r="W36" s="190">
        <f t="shared" si="1"/>
        <v>958854809</v>
      </c>
      <c r="X36" s="190">
        <f t="shared" si="1"/>
        <v>964529285</v>
      </c>
      <c r="Y36" s="190">
        <f t="shared" si="1"/>
        <v>-5674476</v>
      </c>
      <c r="Z36" s="191">
        <f>+IF(X36&lt;&gt;0,+(Y36/X36)*100,0)</f>
        <v>-0.5883155740574533</v>
      </c>
      <c r="AA36" s="188">
        <f>SUM(AA25:AA35)</f>
        <v>989724414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-105342906</v>
      </c>
      <c r="D38" s="199">
        <f>+D22-D36</f>
        <v>0</v>
      </c>
      <c r="E38" s="200">
        <f t="shared" si="2"/>
        <v>-68494087</v>
      </c>
      <c r="F38" s="106">
        <f t="shared" si="2"/>
        <v>-75651126</v>
      </c>
      <c r="G38" s="106">
        <f t="shared" si="2"/>
        <v>54571121</v>
      </c>
      <c r="H38" s="106">
        <f t="shared" si="2"/>
        <v>-7067750</v>
      </c>
      <c r="I38" s="106">
        <f t="shared" si="2"/>
        <v>-10777591</v>
      </c>
      <c r="J38" s="106">
        <f t="shared" si="2"/>
        <v>36725780</v>
      </c>
      <c r="K38" s="106">
        <f t="shared" si="2"/>
        <v>-6185409</v>
      </c>
      <c r="L38" s="106">
        <f t="shared" si="2"/>
        <v>7627094</v>
      </c>
      <c r="M38" s="106">
        <f t="shared" si="2"/>
        <v>-10886561</v>
      </c>
      <c r="N38" s="106">
        <f t="shared" si="2"/>
        <v>-9444876</v>
      </c>
      <c r="O38" s="106">
        <f t="shared" si="2"/>
        <v>5572458</v>
      </c>
      <c r="P38" s="106">
        <f t="shared" si="2"/>
        <v>-4608619</v>
      </c>
      <c r="Q38" s="106">
        <f t="shared" si="2"/>
        <v>10280657</v>
      </c>
      <c r="R38" s="106">
        <f t="shared" si="2"/>
        <v>11244496</v>
      </c>
      <c r="S38" s="106">
        <f t="shared" si="2"/>
        <v>-10135524</v>
      </c>
      <c r="T38" s="106">
        <f t="shared" si="2"/>
        <v>-5898539</v>
      </c>
      <c r="U38" s="106">
        <f t="shared" si="2"/>
        <v>-49401663</v>
      </c>
      <c r="V38" s="106">
        <f t="shared" si="2"/>
        <v>-65435726</v>
      </c>
      <c r="W38" s="106">
        <f t="shared" si="2"/>
        <v>-26910326</v>
      </c>
      <c r="X38" s="106">
        <f>IF(F22=F36,0,X22-X36)</f>
        <v>-69494091</v>
      </c>
      <c r="Y38" s="106">
        <f t="shared" si="2"/>
        <v>42583765</v>
      </c>
      <c r="Z38" s="201">
        <f>+IF(X38&lt;&gt;0,+(Y38/X38)*100,0)</f>
        <v>-61.27681416827223</v>
      </c>
      <c r="AA38" s="199">
        <f>+AA22-AA36</f>
        <v>-75651126</v>
      </c>
    </row>
    <row r="39" spans="1:27" ht="13.5">
      <c r="A39" s="181" t="s">
        <v>46</v>
      </c>
      <c r="B39" s="185"/>
      <c r="C39" s="155">
        <v>55497734</v>
      </c>
      <c r="D39" s="155">
        <v>0</v>
      </c>
      <c r="E39" s="156">
        <v>63353604</v>
      </c>
      <c r="F39" s="60">
        <v>60760819</v>
      </c>
      <c r="G39" s="60">
        <v>226951</v>
      </c>
      <c r="H39" s="60">
        <v>4380669</v>
      </c>
      <c r="I39" s="60">
        <v>11002808</v>
      </c>
      <c r="J39" s="60">
        <v>15610428</v>
      </c>
      <c r="K39" s="60">
        <v>1991481</v>
      </c>
      <c r="L39" s="60">
        <v>4651685</v>
      </c>
      <c r="M39" s="60">
        <v>6635819</v>
      </c>
      <c r="N39" s="60">
        <v>13278985</v>
      </c>
      <c r="O39" s="60">
        <v>0</v>
      </c>
      <c r="P39" s="60">
        <v>1552192</v>
      </c>
      <c r="Q39" s="60">
        <v>4092303</v>
      </c>
      <c r="R39" s="60">
        <v>5644495</v>
      </c>
      <c r="S39" s="60">
        <v>2266097</v>
      </c>
      <c r="T39" s="60">
        <v>2836939</v>
      </c>
      <c r="U39" s="60">
        <v>21014471</v>
      </c>
      <c r="V39" s="60">
        <v>26117507</v>
      </c>
      <c r="W39" s="60">
        <v>60651415</v>
      </c>
      <c r="X39" s="60">
        <v>63353604</v>
      </c>
      <c r="Y39" s="60">
        <v>-2702189</v>
      </c>
      <c r="Z39" s="140">
        <v>-4.27</v>
      </c>
      <c r="AA39" s="155">
        <v>60760819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1000000</v>
      </c>
      <c r="Y40" s="54">
        <v>-1000000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-49845172</v>
      </c>
      <c r="D42" s="206">
        <f>SUM(D38:D41)</f>
        <v>0</v>
      </c>
      <c r="E42" s="207">
        <f t="shared" si="3"/>
        <v>-5140483</v>
      </c>
      <c r="F42" s="88">
        <f t="shared" si="3"/>
        <v>-14890307</v>
      </c>
      <c r="G42" s="88">
        <f t="shared" si="3"/>
        <v>54798072</v>
      </c>
      <c r="H42" s="88">
        <f t="shared" si="3"/>
        <v>-2687081</v>
      </c>
      <c r="I42" s="88">
        <f t="shared" si="3"/>
        <v>225217</v>
      </c>
      <c r="J42" s="88">
        <f t="shared" si="3"/>
        <v>52336208</v>
      </c>
      <c r="K42" s="88">
        <f t="shared" si="3"/>
        <v>-4193928</v>
      </c>
      <c r="L42" s="88">
        <f t="shared" si="3"/>
        <v>12278779</v>
      </c>
      <c r="M42" s="88">
        <f t="shared" si="3"/>
        <v>-4250742</v>
      </c>
      <c r="N42" s="88">
        <f t="shared" si="3"/>
        <v>3834109</v>
      </c>
      <c r="O42" s="88">
        <f t="shared" si="3"/>
        <v>5572458</v>
      </c>
      <c r="P42" s="88">
        <f t="shared" si="3"/>
        <v>-3056427</v>
      </c>
      <c r="Q42" s="88">
        <f t="shared" si="3"/>
        <v>14372960</v>
      </c>
      <c r="R42" s="88">
        <f t="shared" si="3"/>
        <v>16888991</v>
      </c>
      <c r="S42" s="88">
        <f t="shared" si="3"/>
        <v>-7869427</v>
      </c>
      <c r="T42" s="88">
        <f t="shared" si="3"/>
        <v>-3061600</v>
      </c>
      <c r="U42" s="88">
        <f t="shared" si="3"/>
        <v>-28387192</v>
      </c>
      <c r="V42" s="88">
        <f t="shared" si="3"/>
        <v>-39318219</v>
      </c>
      <c r="W42" s="88">
        <f t="shared" si="3"/>
        <v>33741089</v>
      </c>
      <c r="X42" s="88">
        <f t="shared" si="3"/>
        <v>-5140487</v>
      </c>
      <c r="Y42" s="88">
        <f t="shared" si="3"/>
        <v>38881576</v>
      </c>
      <c r="Z42" s="208">
        <f>+IF(X42&lt;&gt;0,+(Y42/X42)*100,0)</f>
        <v>-756.3792302169036</v>
      </c>
      <c r="AA42" s="206">
        <f>SUM(AA38:AA41)</f>
        <v>-14890307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-49845172</v>
      </c>
      <c r="D44" s="210">
        <f>+D42-D43</f>
        <v>0</v>
      </c>
      <c r="E44" s="211">
        <f t="shared" si="4"/>
        <v>-5140483</v>
      </c>
      <c r="F44" s="77">
        <f t="shared" si="4"/>
        <v>-14890307</v>
      </c>
      <c r="G44" s="77">
        <f t="shared" si="4"/>
        <v>54798072</v>
      </c>
      <c r="H44" s="77">
        <f t="shared" si="4"/>
        <v>-2687081</v>
      </c>
      <c r="I44" s="77">
        <f t="shared" si="4"/>
        <v>225217</v>
      </c>
      <c r="J44" s="77">
        <f t="shared" si="4"/>
        <v>52336208</v>
      </c>
      <c r="K44" s="77">
        <f t="shared" si="4"/>
        <v>-4193928</v>
      </c>
      <c r="L44" s="77">
        <f t="shared" si="4"/>
        <v>12278779</v>
      </c>
      <c r="M44" s="77">
        <f t="shared" si="4"/>
        <v>-4250742</v>
      </c>
      <c r="N44" s="77">
        <f t="shared" si="4"/>
        <v>3834109</v>
      </c>
      <c r="O44" s="77">
        <f t="shared" si="4"/>
        <v>5572458</v>
      </c>
      <c r="P44" s="77">
        <f t="shared" si="4"/>
        <v>-3056427</v>
      </c>
      <c r="Q44" s="77">
        <f t="shared" si="4"/>
        <v>14372960</v>
      </c>
      <c r="R44" s="77">
        <f t="shared" si="4"/>
        <v>16888991</v>
      </c>
      <c r="S44" s="77">
        <f t="shared" si="4"/>
        <v>-7869427</v>
      </c>
      <c r="T44" s="77">
        <f t="shared" si="4"/>
        <v>-3061600</v>
      </c>
      <c r="U44" s="77">
        <f t="shared" si="4"/>
        <v>-28387192</v>
      </c>
      <c r="V44" s="77">
        <f t="shared" si="4"/>
        <v>-39318219</v>
      </c>
      <c r="W44" s="77">
        <f t="shared" si="4"/>
        <v>33741089</v>
      </c>
      <c r="X44" s="77">
        <f t="shared" si="4"/>
        <v>-5140487</v>
      </c>
      <c r="Y44" s="77">
        <f t="shared" si="4"/>
        <v>38881576</v>
      </c>
      <c r="Z44" s="212">
        <f>+IF(X44&lt;&gt;0,+(Y44/X44)*100,0)</f>
        <v>-756.3792302169036</v>
      </c>
      <c r="AA44" s="210">
        <f>+AA42-AA43</f>
        <v>-14890307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-49845172</v>
      </c>
      <c r="D46" s="206">
        <f>SUM(D44:D45)</f>
        <v>0</v>
      </c>
      <c r="E46" s="207">
        <f t="shared" si="5"/>
        <v>-5140483</v>
      </c>
      <c r="F46" s="88">
        <f t="shared" si="5"/>
        <v>-14890307</v>
      </c>
      <c r="G46" s="88">
        <f t="shared" si="5"/>
        <v>54798072</v>
      </c>
      <c r="H46" s="88">
        <f t="shared" si="5"/>
        <v>-2687081</v>
      </c>
      <c r="I46" s="88">
        <f t="shared" si="5"/>
        <v>225217</v>
      </c>
      <c r="J46" s="88">
        <f t="shared" si="5"/>
        <v>52336208</v>
      </c>
      <c r="K46" s="88">
        <f t="shared" si="5"/>
        <v>-4193928</v>
      </c>
      <c r="L46" s="88">
        <f t="shared" si="5"/>
        <v>12278779</v>
      </c>
      <c r="M46" s="88">
        <f t="shared" si="5"/>
        <v>-4250742</v>
      </c>
      <c r="N46" s="88">
        <f t="shared" si="5"/>
        <v>3834109</v>
      </c>
      <c r="O46" s="88">
        <f t="shared" si="5"/>
        <v>5572458</v>
      </c>
      <c r="P46" s="88">
        <f t="shared" si="5"/>
        <v>-3056427</v>
      </c>
      <c r="Q46" s="88">
        <f t="shared" si="5"/>
        <v>14372960</v>
      </c>
      <c r="R46" s="88">
        <f t="shared" si="5"/>
        <v>16888991</v>
      </c>
      <c r="S46" s="88">
        <f t="shared" si="5"/>
        <v>-7869427</v>
      </c>
      <c r="T46" s="88">
        <f t="shared" si="5"/>
        <v>-3061600</v>
      </c>
      <c r="U46" s="88">
        <f t="shared" si="5"/>
        <v>-28387192</v>
      </c>
      <c r="V46" s="88">
        <f t="shared" si="5"/>
        <v>-39318219</v>
      </c>
      <c r="W46" s="88">
        <f t="shared" si="5"/>
        <v>33741089</v>
      </c>
      <c r="X46" s="88">
        <f t="shared" si="5"/>
        <v>-5140487</v>
      </c>
      <c r="Y46" s="88">
        <f t="shared" si="5"/>
        <v>38881576</v>
      </c>
      <c r="Z46" s="208">
        <f>+IF(X46&lt;&gt;0,+(Y46/X46)*100,0)</f>
        <v>-756.3792302169036</v>
      </c>
      <c r="AA46" s="206">
        <f>SUM(AA44:AA45)</f>
        <v>-14890307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-49845172</v>
      </c>
      <c r="D48" s="217">
        <f>SUM(D46:D47)</f>
        <v>0</v>
      </c>
      <c r="E48" s="218">
        <f t="shared" si="6"/>
        <v>-5140483</v>
      </c>
      <c r="F48" s="219">
        <f t="shared" si="6"/>
        <v>-14890307</v>
      </c>
      <c r="G48" s="219">
        <f t="shared" si="6"/>
        <v>54798072</v>
      </c>
      <c r="H48" s="220">
        <f t="shared" si="6"/>
        <v>-2687081</v>
      </c>
      <c r="I48" s="220">
        <f t="shared" si="6"/>
        <v>225217</v>
      </c>
      <c r="J48" s="220">
        <f t="shared" si="6"/>
        <v>52336208</v>
      </c>
      <c r="K48" s="220">
        <f t="shared" si="6"/>
        <v>-4193928</v>
      </c>
      <c r="L48" s="220">
        <f t="shared" si="6"/>
        <v>12278779</v>
      </c>
      <c r="M48" s="219">
        <f t="shared" si="6"/>
        <v>-4250742</v>
      </c>
      <c r="N48" s="219">
        <f t="shared" si="6"/>
        <v>3834109</v>
      </c>
      <c r="O48" s="220">
        <f t="shared" si="6"/>
        <v>5572458</v>
      </c>
      <c r="P48" s="220">
        <f t="shared" si="6"/>
        <v>-3056427</v>
      </c>
      <c r="Q48" s="220">
        <f t="shared" si="6"/>
        <v>14372960</v>
      </c>
      <c r="R48" s="220">
        <f t="shared" si="6"/>
        <v>16888991</v>
      </c>
      <c r="S48" s="220">
        <f t="shared" si="6"/>
        <v>-7869427</v>
      </c>
      <c r="T48" s="219">
        <f t="shared" si="6"/>
        <v>-3061600</v>
      </c>
      <c r="U48" s="219">
        <f t="shared" si="6"/>
        <v>-28387192</v>
      </c>
      <c r="V48" s="220">
        <f t="shared" si="6"/>
        <v>-39318219</v>
      </c>
      <c r="W48" s="220">
        <f t="shared" si="6"/>
        <v>33741089</v>
      </c>
      <c r="X48" s="220">
        <f t="shared" si="6"/>
        <v>-5140487</v>
      </c>
      <c r="Y48" s="220">
        <f t="shared" si="6"/>
        <v>38881576</v>
      </c>
      <c r="Z48" s="221">
        <f>+IF(X48&lt;&gt;0,+(Y48/X48)*100,0)</f>
        <v>-756.3792302169036</v>
      </c>
      <c r="AA48" s="222">
        <f>SUM(AA46:AA47)</f>
        <v>-14890307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10561377</v>
      </c>
      <c r="D5" s="153">
        <f>SUM(D6:D8)</f>
        <v>0</v>
      </c>
      <c r="E5" s="154">
        <f t="shared" si="0"/>
        <v>2648030</v>
      </c>
      <c r="F5" s="100">
        <f t="shared" si="0"/>
        <v>4713030</v>
      </c>
      <c r="G5" s="100">
        <f t="shared" si="0"/>
        <v>0</v>
      </c>
      <c r="H5" s="100">
        <f t="shared" si="0"/>
        <v>0</v>
      </c>
      <c r="I5" s="100">
        <f t="shared" si="0"/>
        <v>3720</v>
      </c>
      <c r="J5" s="100">
        <f t="shared" si="0"/>
        <v>3720</v>
      </c>
      <c r="K5" s="100">
        <f t="shared" si="0"/>
        <v>244832</v>
      </c>
      <c r="L5" s="100">
        <f t="shared" si="0"/>
        <v>172796</v>
      </c>
      <c r="M5" s="100">
        <f t="shared" si="0"/>
        <v>164179</v>
      </c>
      <c r="N5" s="100">
        <f t="shared" si="0"/>
        <v>581807</v>
      </c>
      <c r="O5" s="100">
        <f t="shared" si="0"/>
        <v>253669</v>
      </c>
      <c r="P5" s="100">
        <f t="shared" si="0"/>
        <v>64792</v>
      </c>
      <c r="Q5" s="100">
        <f t="shared" si="0"/>
        <v>5486</v>
      </c>
      <c r="R5" s="100">
        <f t="shared" si="0"/>
        <v>323947</v>
      </c>
      <c r="S5" s="100">
        <f t="shared" si="0"/>
        <v>9565</v>
      </c>
      <c r="T5" s="100">
        <f t="shared" si="0"/>
        <v>409713</v>
      </c>
      <c r="U5" s="100">
        <f t="shared" si="0"/>
        <v>2790277</v>
      </c>
      <c r="V5" s="100">
        <f t="shared" si="0"/>
        <v>3209555</v>
      </c>
      <c r="W5" s="100">
        <f t="shared" si="0"/>
        <v>4119029</v>
      </c>
      <c r="X5" s="100">
        <f t="shared" si="0"/>
        <v>2648030</v>
      </c>
      <c r="Y5" s="100">
        <f t="shared" si="0"/>
        <v>1470999</v>
      </c>
      <c r="Z5" s="137">
        <f>+IF(X5&lt;&gt;0,+(Y5/X5)*100,0)</f>
        <v>55.55069240152113</v>
      </c>
      <c r="AA5" s="153">
        <f>SUM(AA6:AA8)</f>
        <v>4713030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10561377</v>
      </c>
      <c r="D8" s="155"/>
      <c r="E8" s="156">
        <v>2648030</v>
      </c>
      <c r="F8" s="60">
        <v>4713030</v>
      </c>
      <c r="G8" s="60"/>
      <c r="H8" s="60"/>
      <c r="I8" s="60">
        <v>3720</v>
      </c>
      <c r="J8" s="60">
        <v>3720</v>
      </c>
      <c r="K8" s="60">
        <v>244832</v>
      </c>
      <c r="L8" s="60">
        <v>172796</v>
      </c>
      <c r="M8" s="60">
        <v>164179</v>
      </c>
      <c r="N8" s="60">
        <v>581807</v>
      </c>
      <c r="O8" s="60">
        <v>253669</v>
      </c>
      <c r="P8" s="60">
        <v>64792</v>
      </c>
      <c r="Q8" s="60">
        <v>5486</v>
      </c>
      <c r="R8" s="60">
        <v>323947</v>
      </c>
      <c r="S8" s="60">
        <v>9565</v>
      </c>
      <c r="T8" s="60">
        <v>409713</v>
      </c>
      <c r="U8" s="60">
        <v>2790277</v>
      </c>
      <c r="V8" s="60">
        <v>3209555</v>
      </c>
      <c r="W8" s="60">
        <v>4119029</v>
      </c>
      <c r="X8" s="60">
        <v>2648030</v>
      </c>
      <c r="Y8" s="60">
        <v>1470999</v>
      </c>
      <c r="Z8" s="140">
        <v>55.55</v>
      </c>
      <c r="AA8" s="62">
        <v>4713030</v>
      </c>
    </row>
    <row r="9" spans="1:27" ht="13.5">
      <c r="A9" s="135" t="s">
        <v>78</v>
      </c>
      <c r="B9" s="136"/>
      <c r="C9" s="153">
        <f aca="true" t="shared" si="1" ref="C9:Y9">SUM(C10:C14)</f>
        <v>39183966</v>
      </c>
      <c r="D9" s="153">
        <f>SUM(D10:D14)</f>
        <v>0</v>
      </c>
      <c r="E9" s="154">
        <f t="shared" si="1"/>
        <v>39768219</v>
      </c>
      <c r="F9" s="100">
        <f t="shared" si="1"/>
        <v>34660434</v>
      </c>
      <c r="G9" s="100">
        <f t="shared" si="1"/>
        <v>0</v>
      </c>
      <c r="H9" s="100">
        <f t="shared" si="1"/>
        <v>4010989</v>
      </c>
      <c r="I9" s="100">
        <f t="shared" si="1"/>
        <v>9908666</v>
      </c>
      <c r="J9" s="100">
        <f t="shared" si="1"/>
        <v>13919655</v>
      </c>
      <c r="K9" s="100">
        <f t="shared" si="1"/>
        <v>1501362</v>
      </c>
      <c r="L9" s="100">
        <f t="shared" si="1"/>
        <v>3400804</v>
      </c>
      <c r="M9" s="100">
        <f t="shared" si="1"/>
        <v>4436547</v>
      </c>
      <c r="N9" s="100">
        <f t="shared" si="1"/>
        <v>9338713</v>
      </c>
      <c r="O9" s="100">
        <f t="shared" si="1"/>
        <v>46149</v>
      </c>
      <c r="P9" s="100">
        <f t="shared" si="1"/>
        <v>375099</v>
      </c>
      <c r="Q9" s="100">
        <f t="shared" si="1"/>
        <v>2652642</v>
      </c>
      <c r="R9" s="100">
        <f t="shared" si="1"/>
        <v>3073890</v>
      </c>
      <c r="S9" s="100">
        <f t="shared" si="1"/>
        <v>232190</v>
      </c>
      <c r="T9" s="100">
        <f t="shared" si="1"/>
        <v>255287</v>
      </c>
      <c r="U9" s="100">
        <f t="shared" si="1"/>
        <v>5977113</v>
      </c>
      <c r="V9" s="100">
        <f t="shared" si="1"/>
        <v>6464590</v>
      </c>
      <c r="W9" s="100">
        <f t="shared" si="1"/>
        <v>32796848</v>
      </c>
      <c r="X9" s="100">
        <f t="shared" si="1"/>
        <v>39768219</v>
      </c>
      <c r="Y9" s="100">
        <f t="shared" si="1"/>
        <v>-6971371</v>
      </c>
      <c r="Z9" s="137">
        <f>+IF(X9&lt;&gt;0,+(Y9/X9)*100,0)</f>
        <v>-17.530005555441143</v>
      </c>
      <c r="AA9" s="102">
        <f>SUM(AA10:AA14)</f>
        <v>34660434</v>
      </c>
    </row>
    <row r="10" spans="1:27" ht="13.5">
      <c r="A10" s="138" t="s">
        <v>79</v>
      </c>
      <c r="B10" s="136"/>
      <c r="C10" s="155">
        <v>5258051</v>
      </c>
      <c r="D10" s="155"/>
      <c r="E10" s="156">
        <v>3520000</v>
      </c>
      <c r="F10" s="60">
        <v>3220000</v>
      </c>
      <c r="G10" s="60"/>
      <c r="H10" s="60">
        <v>2750</v>
      </c>
      <c r="I10" s="60">
        <v>340885</v>
      </c>
      <c r="J10" s="60">
        <v>343635</v>
      </c>
      <c r="K10" s="60">
        <v>315239</v>
      </c>
      <c r="L10" s="60">
        <v>305001</v>
      </c>
      <c r="M10" s="60">
        <v>1138595</v>
      </c>
      <c r="N10" s="60">
        <v>1758835</v>
      </c>
      <c r="O10" s="60">
        <v>37050</v>
      </c>
      <c r="P10" s="60">
        <v>155536</v>
      </c>
      <c r="Q10" s="60">
        <v>291244</v>
      </c>
      <c r="R10" s="60">
        <v>483830</v>
      </c>
      <c r="S10" s="60">
        <v>166468</v>
      </c>
      <c r="T10" s="60">
        <v>136377</v>
      </c>
      <c r="U10" s="60">
        <v>324688</v>
      </c>
      <c r="V10" s="60">
        <v>627533</v>
      </c>
      <c r="W10" s="60">
        <v>3213833</v>
      </c>
      <c r="X10" s="60">
        <v>3520000</v>
      </c>
      <c r="Y10" s="60">
        <v>-306167</v>
      </c>
      <c r="Z10" s="140">
        <v>-8.7</v>
      </c>
      <c r="AA10" s="62">
        <v>3220000</v>
      </c>
    </row>
    <row r="11" spans="1:27" ht="13.5">
      <c r="A11" s="138" t="s">
        <v>80</v>
      </c>
      <c r="B11" s="136"/>
      <c r="C11" s="155">
        <v>1565370</v>
      </c>
      <c r="D11" s="155"/>
      <c r="E11" s="156">
        <v>5980615</v>
      </c>
      <c r="F11" s="60">
        <v>5065615</v>
      </c>
      <c r="G11" s="60"/>
      <c r="H11" s="60"/>
      <c r="I11" s="60">
        <v>6910</v>
      </c>
      <c r="J11" s="60">
        <v>6910</v>
      </c>
      <c r="K11" s="60">
        <v>34971</v>
      </c>
      <c r="L11" s="60">
        <v>31345</v>
      </c>
      <c r="M11" s="60">
        <v>328158</v>
      </c>
      <c r="N11" s="60">
        <v>394474</v>
      </c>
      <c r="O11" s="60"/>
      <c r="P11" s="60"/>
      <c r="Q11" s="60">
        <v>80982</v>
      </c>
      <c r="R11" s="60">
        <v>80982</v>
      </c>
      <c r="S11" s="60"/>
      <c r="T11" s="60">
        <v>116410</v>
      </c>
      <c r="U11" s="60">
        <v>2693085</v>
      </c>
      <c r="V11" s="60">
        <v>2809495</v>
      </c>
      <c r="W11" s="60">
        <v>3291861</v>
      </c>
      <c r="X11" s="60">
        <v>5980615</v>
      </c>
      <c r="Y11" s="60">
        <v>-2688754</v>
      </c>
      <c r="Z11" s="140">
        <v>-44.96</v>
      </c>
      <c r="AA11" s="62">
        <v>5065615</v>
      </c>
    </row>
    <row r="12" spans="1:27" ht="13.5">
      <c r="A12" s="138" t="s">
        <v>81</v>
      </c>
      <c r="B12" s="136"/>
      <c r="C12" s="155"/>
      <c r="D12" s="155"/>
      <c r="E12" s="156">
        <v>295000</v>
      </c>
      <c r="F12" s="60">
        <v>295000</v>
      </c>
      <c r="G12" s="60"/>
      <c r="H12" s="60"/>
      <c r="I12" s="60">
        <v>29431</v>
      </c>
      <c r="J12" s="60">
        <v>29431</v>
      </c>
      <c r="K12" s="60">
        <v>30970</v>
      </c>
      <c r="L12" s="60">
        <v>4091</v>
      </c>
      <c r="M12" s="60">
        <v>62542</v>
      </c>
      <c r="N12" s="60">
        <v>97603</v>
      </c>
      <c r="O12" s="60">
        <v>9099</v>
      </c>
      <c r="P12" s="60">
        <v>4369</v>
      </c>
      <c r="Q12" s="60">
        <v>25443</v>
      </c>
      <c r="R12" s="60">
        <v>38911</v>
      </c>
      <c r="S12" s="60">
        <v>65722</v>
      </c>
      <c r="T12" s="60">
        <v>2500</v>
      </c>
      <c r="U12" s="60">
        <v>83231</v>
      </c>
      <c r="V12" s="60">
        <v>151453</v>
      </c>
      <c r="W12" s="60">
        <v>317398</v>
      </c>
      <c r="X12" s="60">
        <v>295000</v>
      </c>
      <c r="Y12" s="60">
        <v>22398</v>
      </c>
      <c r="Z12" s="140">
        <v>7.59</v>
      </c>
      <c r="AA12" s="62">
        <v>295000</v>
      </c>
    </row>
    <row r="13" spans="1:27" ht="13.5">
      <c r="A13" s="138" t="s">
        <v>82</v>
      </c>
      <c r="B13" s="136"/>
      <c r="C13" s="155">
        <v>32360545</v>
      </c>
      <c r="D13" s="155"/>
      <c r="E13" s="156">
        <v>29972604</v>
      </c>
      <c r="F13" s="60">
        <v>26079819</v>
      </c>
      <c r="G13" s="60"/>
      <c r="H13" s="60">
        <v>4008239</v>
      </c>
      <c r="I13" s="60">
        <v>9531440</v>
      </c>
      <c r="J13" s="60">
        <v>13539679</v>
      </c>
      <c r="K13" s="60">
        <v>1120182</v>
      </c>
      <c r="L13" s="60">
        <v>3060367</v>
      </c>
      <c r="M13" s="60">
        <v>2907252</v>
      </c>
      <c r="N13" s="60">
        <v>7087801</v>
      </c>
      <c r="O13" s="60"/>
      <c r="P13" s="60">
        <v>215194</v>
      </c>
      <c r="Q13" s="60">
        <v>2254973</v>
      </c>
      <c r="R13" s="60">
        <v>2470167</v>
      </c>
      <c r="S13" s="60"/>
      <c r="T13" s="60"/>
      <c r="U13" s="60">
        <v>2876109</v>
      </c>
      <c r="V13" s="60">
        <v>2876109</v>
      </c>
      <c r="W13" s="60">
        <v>25973756</v>
      </c>
      <c r="X13" s="60">
        <v>29972604</v>
      </c>
      <c r="Y13" s="60">
        <v>-3998848</v>
      </c>
      <c r="Z13" s="140">
        <v>-13.34</v>
      </c>
      <c r="AA13" s="62">
        <v>26079819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6300254</v>
      </c>
      <c r="D15" s="153">
        <f>SUM(D16:D18)</f>
        <v>0</v>
      </c>
      <c r="E15" s="154">
        <f t="shared" si="2"/>
        <v>12127527</v>
      </c>
      <c r="F15" s="100">
        <f t="shared" si="2"/>
        <v>13229327</v>
      </c>
      <c r="G15" s="100">
        <f t="shared" si="2"/>
        <v>0</v>
      </c>
      <c r="H15" s="100">
        <f t="shared" si="2"/>
        <v>0</v>
      </c>
      <c r="I15" s="100">
        <f t="shared" si="2"/>
        <v>1000483</v>
      </c>
      <c r="J15" s="100">
        <f t="shared" si="2"/>
        <v>1000483</v>
      </c>
      <c r="K15" s="100">
        <f t="shared" si="2"/>
        <v>162242</v>
      </c>
      <c r="L15" s="100">
        <f t="shared" si="2"/>
        <v>724988</v>
      </c>
      <c r="M15" s="100">
        <f t="shared" si="2"/>
        <v>2092514</v>
      </c>
      <c r="N15" s="100">
        <f t="shared" si="2"/>
        <v>2979744</v>
      </c>
      <c r="O15" s="100">
        <f t="shared" si="2"/>
        <v>257741</v>
      </c>
      <c r="P15" s="100">
        <f t="shared" si="2"/>
        <v>873354</v>
      </c>
      <c r="Q15" s="100">
        <f t="shared" si="2"/>
        <v>1561285</v>
      </c>
      <c r="R15" s="100">
        <f t="shared" si="2"/>
        <v>2692380</v>
      </c>
      <c r="S15" s="100">
        <f t="shared" si="2"/>
        <v>2366307</v>
      </c>
      <c r="T15" s="100">
        <f t="shared" si="2"/>
        <v>1989193</v>
      </c>
      <c r="U15" s="100">
        <f t="shared" si="2"/>
        <v>2181769</v>
      </c>
      <c r="V15" s="100">
        <f t="shared" si="2"/>
        <v>6537269</v>
      </c>
      <c r="W15" s="100">
        <f t="shared" si="2"/>
        <v>13209876</v>
      </c>
      <c r="X15" s="100">
        <f t="shared" si="2"/>
        <v>12127527</v>
      </c>
      <c r="Y15" s="100">
        <f t="shared" si="2"/>
        <v>1082349</v>
      </c>
      <c r="Z15" s="137">
        <f>+IF(X15&lt;&gt;0,+(Y15/X15)*100,0)</f>
        <v>8.924729666650093</v>
      </c>
      <c r="AA15" s="102">
        <f>SUM(AA16:AA18)</f>
        <v>13229327</v>
      </c>
    </row>
    <row r="16" spans="1:27" ht="13.5">
      <c r="A16" s="138" t="s">
        <v>85</v>
      </c>
      <c r="B16" s="136"/>
      <c r="C16" s="155"/>
      <c r="D16" s="155"/>
      <c r="E16" s="156">
        <v>25000</v>
      </c>
      <c r="F16" s="60">
        <v>25000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3640</v>
      </c>
      <c r="Q16" s="60"/>
      <c r="R16" s="60">
        <v>3640</v>
      </c>
      <c r="S16" s="60"/>
      <c r="T16" s="60">
        <v>12944</v>
      </c>
      <c r="U16" s="60">
        <v>3997</v>
      </c>
      <c r="V16" s="60">
        <v>16941</v>
      </c>
      <c r="W16" s="60">
        <v>20581</v>
      </c>
      <c r="X16" s="60">
        <v>25000</v>
      </c>
      <c r="Y16" s="60">
        <v>-4419</v>
      </c>
      <c r="Z16" s="140">
        <v>-17.68</v>
      </c>
      <c r="AA16" s="62">
        <v>25000</v>
      </c>
    </row>
    <row r="17" spans="1:27" ht="13.5">
      <c r="A17" s="138" t="s">
        <v>86</v>
      </c>
      <c r="B17" s="136"/>
      <c r="C17" s="155">
        <v>6300254</v>
      </c>
      <c r="D17" s="155"/>
      <c r="E17" s="156">
        <v>12102527</v>
      </c>
      <c r="F17" s="60">
        <v>13204327</v>
      </c>
      <c r="G17" s="60"/>
      <c r="H17" s="60"/>
      <c r="I17" s="60">
        <v>1000483</v>
      </c>
      <c r="J17" s="60">
        <v>1000483</v>
      </c>
      <c r="K17" s="60">
        <v>162242</v>
      </c>
      <c r="L17" s="60">
        <v>724988</v>
      </c>
      <c r="M17" s="60">
        <v>2092514</v>
      </c>
      <c r="N17" s="60">
        <v>2979744</v>
      </c>
      <c r="O17" s="60">
        <v>257741</v>
      </c>
      <c r="P17" s="60">
        <v>869714</v>
      </c>
      <c r="Q17" s="60">
        <v>1561285</v>
      </c>
      <c r="R17" s="60">
        <v>2688740</v>
      </c>
      <c r="S17" s="60">
        <v>2366307</v>
      </c>
      <c r="T17" s="60">
        <v>1976249</v>
      </c>
      <c r="U17" s="60">
        <v>2177772</v>
      </c>
      <c r="V17" s="60">
        <v>6520328</v>
      </c>
      <c r="W17" s="60">
        <v>13189295</v>
      </c>
      <c r="X17" s="60">
        <v>12102527</v>
      </c>
      <c r="Y17" s="60">
        <v>1086768</v>
      </c>
      <c r="Z17" s="140">
        <v>8.98</v>
      </c>
      <c r="AA17" s="62">
        <v>13204327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52444471</v>
      </c>
      <c r="D19" s="153">
        <f>SUM(D20:D23)</f>
        <v>0</v>
      </c>
      <c r="E19" s="154">
        <f t="shared" si="3"/>
        <v>49370315</v>
      </c>
      <c r="F19" s="100">
        <f t="shared" si="3"/>
        <v>50783501</v>
      </c>
      <c r="G19" s="100">
        <f t="shared" si="3"/>
        <v>226951</v>
      </c>
      <c r="H19" s="100">
        <f t="shared" si="3"/>
        <v>5777138</v>
      </c>
      <c r="I19" s="100">
        <f t="shared" si="3"/>
        <v>3699094</v>
      </c>
      <c r="J19" s="100">
        <f t="shared" si="3"/>
        <v>9703183</v>
      </c>
      <c r="K19" s="100">
        <f t="shared" si="3"/>
        <v>1481335</v>
      </c>
      <c r="L19" s="100">
        <f t="shared" si="3"/>
        <v>2155305</v>
      </c>
      <c r="M19" s="100">
        <f t="shared" si="3"/>
        <v>5391034</v>
      </c>
      <c r="N19" s="100">
        <f t="shared" si="3"/>
        <v>9027674</v>
      </c>
      <c r="O19" s="100">
        <f t="shared" si="3"/>
        <v>1239025</v>
      </c>
      <c r="P19" s="100">
        <f t="shared" si="3"/>
        <v>147108</v>
      </c>
      <c r="Q19" s="100">
        <f t="shared" si="3"/>
        <v>2819957</v>
      </c>
      <c r="R19" s="100">
        <f t="shared" si="3"/>
        <v>4206090</v>
      </c>
      <c r="S19" s="100">
        <f t="shared" si="3"/>
        <v>517290</v>
      </c>
      <c r="T19" s="100">
        <f t="shared" si="3"/>
        <v>5169376</v>
      </c>
      <c r="U19" s="100">
        <f t="shared" si="3"/>
        <v>13401878</v>
      </c>
      <c r="V19" s="100">
        <f t="shared" si="3"/>
        <v>19088544</v>
      </c>
      <c r="W19" s="100">
        <f t="shared" si="3"/>
        <v>42025491</v>
      </c>
      <c r="X19" s="100">
        <f t="shared" si="3"/>
        <v>49370316</v>
      </c>
      <c r="Y19" s="100">
        <f t="shared" si="3"/>
        <v>-7344825</v>
      </c>
      <c r="Z19" s="137">
        <f>+IF(X19&lt;&gt;0,+(Y19/X19)*100,0)</f>
        <v>-14.877006256147926</v>
      </c>
      <c r="AA19" s="102">
        <f>SUM(AA20:AA23)</f>
        <v>50783501</v>
      </c>
    </row>
    <row r="20" spans="1:27" ht="13.5">
      <c r="A20" s="138" t="s">
        <v>89</v>
      </c>
      <c r="B20" s="136"/>
      <c r="C20" s="155">
        <v>13681710</v>
      </c>
      <c r="D20" s="155"/>
      <c r="E20" s="156">
        <v>21726431</v>
      </c>
      <c r="F20" s="60">
        <v>22891417</v>
      </c>
      <c r="G20" s="60"/>
      <c r="H20" s="60"/>
      <c r="I20" s="60">
        <v>2290164</v>
      </c>
      <c r="J20" s="60">
        <v>2290164</v>
      </c>
      <c r="K20" s="60">
        <v>848141</v>
      </c>
      <c r="L20" s="60">
        <v>792327</v>
      </c>
      <c r="M20" s="60">
        <v>3223010</v>
      </c>
      <c r="N20" s="60">
        <v>4863478</v>
      </c>
      <c r="O20" s="60"/>
      <c r="P20" s="60">
        <v>147108</v>
      </c>
      <c r="Q20" s="60">
        <v>2607215</v>
      </c>
      <c r="R20" s="60">
        <v>2754323</v>
      </c>
      <c r="S20" s="60"/>
      <c r="T20" s="60">
        <v>3756632</v>
      </c>
      <c r="U20" s="60">
        <v>4570331</v>
      </c>
      <c r="V20" s="60">
        <v>8326963</v>
      </c>
      <c r="W20" s="60">
        <v>18234928</v>
      </c>
      <c r="X20" s="60">
        <v>21726432</v>
      </c>
      <c r="Y20" s="60">
        <v>-3491504</v>
      </c>
      <c r="Z20" s="140">
        <v>-16.07</v>
      </c>
      <c r="AA20" s="62">
        <v>22891417</v>
      </c>
    </row>
    <row r="21" spans="1:27" ht="13.5">
      <c r="A21" s="138" t="s">
        <v>90</v>
      </c>
      <c r="B21" s="136"/>
      <c r="C21" s="155">
        <v>16275016</v>
      </c>
      <c r="D21" s="155"/>
      <c r="E21" s="156">
        <v>16390184</v>
      </c>
      <c r="F21" s="60">
        <v>16390184</v>
      </c>
      <c r="G21" s="60"/>
      <c r="H21" s="60">
        <v>5404707</v>
      </c>
      <c r="I21" s="60">
        <v>635077</v>
      </c>
      <c r="J21" s="60">
        <v>6039784</v>
      </c>
      <c r="K21" s="60">
        <v>2100</v>
      </c>
      <c r="L21" s="60">
        <v>323498</v>
      </c>
      <c r="M21" s="60">
        <v>2054961</v>
      </c>
      <c r="N21" s="60">
        <v>2380559</v>
      </c>
      <c r="O21" s="60">
        <v>1239025</v>
      </c>
      <c r="P21" s="60"/>
      <c r="Q21" s="60"/>
      <c r="R21" s="60">
        <v>1239025</v>
      </c>
      <c r="S21" s="60">
        <v>181220</v>
      </c>
      <c r="T21" s="60">
        <v>344813</v>
      </c>
      <c r="U21" s="60">
        <v>4046921</v>
      </c>
      <c r="V21" s="60">
        <v>4572954</v>
      </c>
      <c r="W21" s="60">
        <v>14232322</v>
      </c>
      <c r="X21" s="60">
        <v>16390184</v>
      </c>
      <c r="Y21" s="60">
        <v>-2157862</v>
      </c>
      <c r="Z21" s="140">
        <v>-13.17</v>
      </c>
      <c r="AA21" s="62">
        <v>16390184</v>
      </c>
    </row>
    <row r="22" spans="1:27" ht="13.5">
      <c r="A22" s="138" t="s">
        <v>91</v>
      </c>
      <c r="B22" s="136"/>
      <c r="C22" s="157">
        <v>13220881</v>
      </c>
      <c r="D22" s="157"/>
      <c r="E22" s="158">
        <v>11243700</v>
      </c>
      <c r="F22" s="159">
        <v>11487000</v>
      </c>
      <c r="G22" s="159">
        <v>226951</v>
      </c>
      <c r="H22" s="159">
        <v>372431</v>
      </c>
      <c r="I22" s="159">
        <v>773853</v>
      </c>
      <c r="J22" s="159">
        <v>1373235</v>
      </c>
      <c r="K22" s="159">
        <v>631094</v>
      </c>
      <c r="L22" s="159">
        <v>1039480</v>
      </c>
      <c r="M22" s="159">
        <v>113063</v>
      </c>
      <c r="N22" s="159">
        <v>1783637</v>
      </c>
      <c r="O22" s="159"/>
      <c r="P22" s="159"/>
      <c r="Q22" s="159">
        <v>212742</v>
      </c>
      <c r="R22" s="159">
        <v>212742</v>
      </c>
      <c r="S22" s="159">
        <v>336070</v>
      </c>
      <c r="T22" s="159">
        <v>1067931</v>
      </c>
      <c r="U22" s="159">
        <v>4771556</v>
      </c>
      <c r="V22" s="159">
        <v>6175557</v>
      </c>
      <c r="W22" s="159">
        <v>9545171</v>
      </c>
      <c r="X22" s="159">
        <v>11243700</v>
      </c>
      <c r="Y22" s="159">
        <v>-1698529</v>
      </c>
      <c r="Z22" s="141">
        <v>-15.11</v>
      </c>
      <c r="AA22" s="225">
        <v>11487000</v>
      </c>
    </row>
    <row r="23" spans="1:27" ht="13.5">
      <c r="A23" s="138" t="s">
        <v>92</v>
      </c>
      <c r="B23" s="136"/>
      <c r="C23" s="155">
        <v>9266864</v>
      </c>
      <c r="D23" s="155"/>
      <c r="E23" s="156">
        <v>10000</v>
      </c>
      <c r="F23" s="60">
        <v>14900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13070</v>
      </c>
      <c r="V23" s="60">
        <v>13070</v>
      </c>
      <c r="W23" s="60">
        <v>13070</v>
      </c>
      <c r="X23" s="60">
        <v>10000</v>
      </c>
      <c r="Y23" s="60">
        <v>3070</v>
      </c>
      <c r="Z23" s="140">
        <v>30.7</v>
      </c>
      <c r="AA23" s="62">
        <v>14900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108490068</v>
      </c>
      <c r="D25" s="217">
        <f>+D5+D9+D15+D19+D24</f>
        <v>0</v>
      </c>
      <c r="E25" s="230">
        <f t="shared" si="4"/>
        <v>103914091</v>
      </c>
      <c r="F25" s="219">
        <f t="shared" si="4"/>
        <v>103386292</v>
      </c>
      <c r="G25" s="219">
        <f t="shared" si="4"/>
        <v>226951</v>
      </c>
      <c r="H25" s="219">
        <f t="shared" si="4"/>
        <v>9788127</v>
      </c>
      <c r="I25" s="219">
        <f t="shared" si="4"/>
        <v>14611963</v>
      </c>
      <c r="J25" s="219">
        <f t="shared" si="4"/>
        <v>24627041</v>
      </c>
      <c r="K25" s="219">
        <f t="shared" si="4"/>
        <v>3389771</v>
      </c>
      <c r="L25" s="219">
        <f t="shared" si="4"/>
        <v>6453893</v>
      </c>
      <c r="M25" s="219">
        <f t="shared" si="4"/>
        <v>12084274</v>
      </c>
      <c r="N25" s="219">
        <f t="shared" si="4"/>
        <v>21927938</v>
      </c>
      <c r="O25" s="219">
        <f t="shared" si="4"/>
        <v>1796584</v>
      </c>
      <c r="P25" s="219">
        <f t="shared" si="4"/>
        <v>1460353</v>
      </c>
      <c r="Q25" s="219">
        <f t="shared" si="4"/>
        <v>7039370</v>
      </c>
      <c r="R25" s="219">
        <f t="shared" si="4"/>
        <v>10296307</v>
      </c>
      <c r="S25" s="219">
        <f t="shared" si="4"/>
        <v>3125352</v>
      </c>
      <c r="T25" s="219">
        <f t="shared" si="4"/>
        <v>7823569</v>
      </c>
      <c r="U25" s="219">
        <f t="shared" si="4"/>
        <v>24351037</v>
      </c>
      <c r="V25" s="219">
        <f t="shared" si="4"/>
        <v>35299958</v>
      </c>
      <c r="W25" s="219">
        <f t="shared" si="4"/>
        <v>92151244</v>
      </c>
      <c r="X25" s="219">
        <f t="shared" si="4"/>
        <v>103914092</v>
      </c>
      <c r="Y25" s="219">
        <f t="shared" si="4"/>
        <v>-11762848</v>
      </c>
      <c r="Z25" s="231">
        <f>+IF(X25&lt;&gt;0,+(Y25/X25)*100,0)</f>
        <v>-11.319781343997116</v>
      </c>
      <c r="AA25" s="232">
        <f>+AA5+AA9+AA15+AA19+AA24</f>
        <v>103386292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22884172</v>
      </c>
      <c r="D28" s="155"/>
      <c r="E28" s="156">
        <v>30347000</v>
      </c>
      <c r="F28" s="60">
        <v>30347000</v>
      </c>
      <c r="G28" s="60">
        <v>226951</v>
      </c>
      <c r="H28" s="60">
        <v>372431</v>
      </c>
      <c r="I28" s="60">
        <v>1463477</v>
      </c>
      <c r="J28" s="60">
        <v>2062859</v>
      </c>
      <c r="K28" s="60">
        <v>871299</v>
      </c>
      <c r="L28" s="60">
        <v>1569655</v>
      </c>
      <c r="M28" s="60">
        <v>3728567</v>
      </c>
      <c r="N28" s="60">
        <v>6169521</v>
      </c>
      <c r="O28" s="60">
        <v>511410</v>
      </c>
      <c r="P28" s="60">
        <v>864093</v>
      </c>
      <c r="Q28" s="60">
        <v>1837330</v>
      </c>
      <c r="R28" s="60">
        <v>3212833</v>
      </c>
      <c r="S28" s="60">
        <v>2266097</v>
      </c>
      <c r="T28" s="60">
        <v>2836939</v>
      </c>
      <c r="U28" s="60">
        <v>14049857</v>
      </c>
      <c r="V28" s="60">
        <v>19152893</v>
      </c>
      <c r="W28" s="60">
        <v>30598106</v>
      </c>
      <c r="X28" s="60">
        <v>30347000</v>
      </c>
      <c r="Y28" s="60">
        <v>251106</v>
      </c>
      <c r="Z28" s="140">
        <v>0.83</v>
      </c>
      <c r="AA28" s="155">
        <v>30347000</v>
      </c>
    </row>
    <row r="29" spans="1:27" ht="13.5">
      <c r="A29" s="234" t="s">
        <v>134</v>
      </c>
      <c r="B29" s="136"/>
      <c r="C29" s="155">
        <v>31849540</v>
      </c>
      <c r="D29" s="155"/>
      <c r="E29" s="156">
        <v>33006604</v>
      </c>
      <c r="F29" s="60">
        <v>30413819</v>
      </c>
      <c r="G29" s="60"/>
      <c r="H29" s="60">
        <v>4010989</v>
      </c>
      <c r="I29" s="60">
        <v>9872325</v>
      </c>
      <c r="J29" s="60">
        <v>13883314</v>
      </c>
      <c r="K29" s="60">
        <v>1435421</v>
      </c>
      <c r="L29" s="60">
        <v>3365368</v>
      </c>
      <c r="M29" s="60">
        <v>4045847</v>
      </c>
      <c r="N29" s="60">
        <v>8846636</v>
      </c>
      <c r="O29" s="60">
        <v>16350</v>
      </c>
      <c r="P29" s="60">
        <v>370730</v>
      </c>
      <c r="Q29" s="60">
        <v>2540517</v>
      </c>
      <c r="R29" s="60">
        <v>2927597</v>
      </c>
      <c r="S29" s="60">
        <v>166468</v>
      </c>
      <c r="T29" s="60"/>
      <c r="U29" s="60">
        <v>4267797</v>
      </c>
      <c r="V29" s="60">
        <v>4434265</v>
      </c>
      <c r="W29" s="60">
        <v>30091812</v>
      </c>
      <c r="X29" s="60">
        <v>33006604</v>
      </c>
      <c r="Y29" s="60">
        <v>-2914792</v>
      </c>
      <c r="Z29" s="140">
        <v>-8.83</v>
      </c>
      <c r="AA29" s="62">
        <v>30413819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1000000</v>
      </c>
      <c r="D31" s="155"/>
      <c r="E31" s="156">
        <v>1000000</v>
      </c>
      <c r="F31" s="60">
        <v>1000000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1000000</v>
      </c>
      <c r="Y31" s="60">
        <v>-1000000</v>
      </c>
      <c r="Z31" s="140">
        <v>-100</v>
      </c>
      <c r="AA31" s="62">
        <v>1000000</v>
      </c>
    </row>
    <row r="32" spans="1:27" ht="13.5">
      <c r="A32" s="236" t="s">
        <v>46</v>
      </c>
      <c r="B32" s="136"/>
      <c r="C32" s="210">
        <f aca="true" t="shared" si="5" ref="C32:Y32">SUM(C28:C31)</f>
        <v>55733712</v>
      </c>
      <c r="D32" s="210">
        <f>SUM(D28:D31)</f>
        <v>0</v>
      </c>
      <c r="E32" s="211">
        <f t="shared" si="5"/>
        <v>64353604</v>
      </c>
      <c r="F32" s="77">
        <f t="shared" si="5"/>
        <v>61760819</v>
      </c>
      <c r="G32" s="77">
        <f t="shared" si="5"/>
        <v>226951</v>
      </c>
      <c r="H32" s="77">
        <f t="shared" si="5"/>
        <v>4383420</v>
      </c>
      <c r="I32" s="77">
        <f t="shared" si="5"/>
        <v>11335802</v>
      </c>
      <c r="J32" s="77">
        <f t="shared" si="5"/>
        <v>15946173</v>
      </c>
      <c r="K32" s="77">
        <f t="shared" si="5"/>
        <v>2306720</v>
      </c>
      <c r="L32" s="77">
        <f t="shared" si="5"/>
        <v>4935023</v>
      </c>
      <c r="M32" s="77">
        <f t="shared" si="5"/>
        <v>7774414</v>
      </c>
      <c r="N32" s="77">
        <f t="shared" si="5"/>
        <v>15016157</v>
      </c>
      <c r="O32" s="77">
        <f t="shared" si="5"/>
        <v>527760</v>
      </c>
      <c r="P32" s="77">
        <f t="shared" si="5"/>
        <v>1234823</v>
      </c>
      <c r="Q32" s="77">
        <f t="shared" si="5"/>
        <v>4377847</v>
      </c>
      <c r="R32" s="77">
        <f t="shared" si="5"/>
        <v>6140430</v>
      </c>
      <c r="S32" s="77">
        <f t="shared" si="5"/>
        <v>2432565</v>
      </c>
      <c r="T32" s="77">
        <f t="shared" si="5"/>
        <v>2836939</v>
      </c>
      <c r="U32" s="77">
        <f t="shared" si="5"/>
        <v>18317654</v>
      </c>
      <c r="V32" s="77">
        <f t="shared" si="5"/>
        <v>23587158</v>
      </c>
      <c r="W32" s="77">
        <f t="shared" si="5"/>
        <v>60689918</v>
      </c>
      <c r="X32" s="77">
        <f t="shared" si="5"/>
        <v>64353604</v>
      </c>
      <c r="Y32" s="77">
        <f t="shared" si="5"/>
        <v>-3663686</v>
      </c>
      <c r="Z32" s="212">
        <f>+IF(X32&lt;&gt;0,+(Y32/X32)*100,0)</f>
        <v>-5.693054890911782</v>
      </c>
      <c r="AA32" s="79">
        <f>SUM(AA28:AA31)</f>
        <v>61760819</v>
      </c>
    </row>
    <row r="33" spans="1:27" ht="13.5">
      <c r="A33" s="237" t="s">
        <v>51</v>
      </c>
      <c r="B33" s="136" t="s">
        <v>137</v>
      </c>
      <c r="C33" s="155">
        <v>607035</v>
      </c>
      <c r="D33" s="155"/>
      <c r="E33" s="156">
        <v>461517</v>
      </c>
      <c r="F33" s="60">
        <v>461517</v>
      </c>
      <c r="G33" s="60"/>
      <c r="H33" s="60"/>
      <c r="I33" s="60"/>
      <c r="J33" s="60"/>
      <c r="K33" s="60"/>
      <c r="L33" s="60"/>
      <c r="M33" s="60">
        <v>299968</v>
      </c>
      <c r="N33" s="60">
        <v>299968</v>
      </c>
      <c r="O33" s="60"/>
      <c r="P33" s="60">
        <v>3831</v>
      </c>
      <c r="Q33" s="60">
        <v>132030</v>
      </c>
      <c r="R33" s="60">
        <v>135861</v>
      </c>
      <c r="S33" s="60"/>
      <c r="T33" s="60"/>
      <c r="U33" s="60">
        <v>-435830</v>
      </c>
      <c r="V33" s="60">
        <v>-435830</v>
      </c>
      <c r="W33" s="60">
        <v>-1</v>
      </c>
      <c r="X33" s="60">
        <v>461517</v>
      </c>
      <c r="Y33" s="60">
        <v>-461518</v>
      </c>
      <c r="Z33" s="140">
        <v>-100</v>
      </c>
      <c r="AA33" s="62">
        <v>461517</v>
      </c>
    </row>
    <row r="34" spans="1:27" ht="13.5">
      <c r="A34" s="237" t="s">
        <v>52</v>
      </c>
      <c r="B34" s="136" t="s">
        <v>138</v>
      </c>
      <c r="C34" s="155">
        <v>39011712</v>
      </c>
      <c r="D34" s="155"/>
      <c r="E34" s="156">
        <v>32345596</v>
      </c>
      <c r="F34" s="60">
        <v>33419197</v>
      </c>
      <c r="G34" s="60"/>
      <c r="H34" s="60">
        <v>5404707</v>
      </c>
      <c r="I34" s="60">
        <v>2916445</v>
      </c>
      <c r="J34" s="60">
        <v>8321152</v>
      </c>
      <c r="K34" s="60">
        <v>822670</v>
      </c>
      <c r="L34" s="60">
        <v>1156703</v>
      </c>
      <c r="M34" s="60">
        <v>2618830</v>
      </c>
      <c r="N34" s="60">
        <v>4598203</v>
      </c>
      <c r="O34" s="60">
        <v>1236035</v>
      </c>
      <c r="P34" s="60"/>
      <c r="Q34" s="60">
        <v>1915201</v>
      </c>
      <c r="R34" s="60">
        <v>3151236</v>
      </c>
      <c r="S34" s="60">
        <v>365507</v>
      </c>
      <c r="T34" s="60">
        <v>4374575</v>
      </c>
      <c r="U34" s="60">
        <v>6378482</v>
      </c>
      <c r="V34" s="60">
        <v>11118564</v>
      </c>
      <c r="W34" s="60">
        <v>27189155</v>
      </c>
      <c r="X34" s="60">
        <v>32345596</v>
      </c>
      <c r="Y34" s="60">
        <v>-5156441</v>
      </c>
      <c r="Z34" s="140">
        <v>-15.94</v>
      </c>
      <c r="AA34" s="62">
        <v>33419197</v>
      </c>
    </row>
    <row r="35" spans="1:27" ht="13.5">
      <c r="A35" s="237" t="s">
        <v>53</v>
      </c>
      <c r="B35" s="136"/>
      <c r="C35" s="155">
        <v>13137609</v>
      </c>
      <c r="D35" s="155"/>
      <c r="E35" s="156">
        <v>6753374</v>
      </c>
      <c r="F35" s="60">
        <v>7744759</v>
      </c>
      <c r="G35" s="60"/>
      <c r="H35" s="60"/>
      <c r="I35" s="60">
        <v>359716</v>
      </c>
      <c r="J35" s="60">
        <v>359716</v>
      </c>
      <c r="K35" s="60">
        <v>260381</v>
      </c>
      <c r="L35" s="60">
        <v>362167</v>
      </c>
      <c r="M35" s="60">
        <v>1391062</v>
      </c>
      <c r="N35" s="60">
        <v>2013610</v>
      </c>
      <c r="O35" s="60">
        <v>32789</v>
      </c>
      <c r="P35" s="60">
        <v>221699</v>
      </c>
      <c r="Q35" s="60">
        <v>614292</v>
      </c>
      <c r="R35" s="60">
        <v>868780</v>
      </c>
      <c r="S35" s="60">
        <v>327280</v>
      </c>
      <c r="T35" s="60">
        <v>612055</v>
      </c>
      <c r="U35" s="60">
        <v>90731</v>
      </c>
      <c r="V35" s="60">
        <v>1030066</v>
      </c>
      <c r="W35" s="60">
        <v>4272172</v>
      </c>
      <c r="X35" s="60">
        <v>6753374</v>
      </c>
      <c r="Y35" s="60">
        <v>-2481202</v>
      </c>
      <c r="Z35" s="140">
        <v>-36.74</v>
      </c>
      <c r="AA35" s="62">
        <v>7744759</v>
      </c>
    </row>
    <row r="36" spans="1:27" ht="13.5">
      <c r="A36" s="238" t="s">
        <v>139</v>
      </c>
      <c r="B36" s="149"/>
      <c r="C36" s="222">
        <f aca="true" t="shared" si="6" ref="C36:Y36">SUM(C32:C35)</f>
        <v>108490068</v>
      </c>
      <c r="D36" s="222">
        <f>SUM(D32:D35)</f>
        <v>0</v>
      </c>
      <c r="E36" s="218">
        <f t="shared" si="6"/>
        <v>103914091</v>
      </c>
      <c r="F36" s="220">
        <f t="shared" si="6"/>
        <v>103386292</v>
      </c>
      <c r="G36" s="220">
        <f t="shared" si="6"/>
        <v>226951</v>
      </c>
      <c r="H36" s="220">
        <f t="shared" si="6"/>
        <v>9788127</v>
      </c>
      <c r="I36" s="220">
        <f t="shared" si="6"/>
        <v>14611963</v>
      </c>
      <c r="J36" s="220">
        <f t="shared" si="6"/>
        <v>24627041</v>
      </c>
      <c r="K36" s="220">
        <f t="shared" si="6"/>
        <v>3389771</v>
      </c>
      <c r="L36" s="220">
        <f t="shared" si="6"/>
        <v>6453893</v>
      </c>
      <c r="M36" s="220">
        <f t="shared" si="6"/>
        <v>12084274</v>
      </c>
      <c r="N36" s="220">
        <f t="shared" si="6"/>
        <v>21927938</v>
      </c>
      <c r="O36" s="220">
        <f t="shared" si="6"/>
        <v>1796584</v>
      </c>
      <c r="P36" s="220">
        <f t="shared" si="6"/>
        <v>1460353</v>
      </c>
      <c r="Q36" s="220">
        <f t="shared" si="6"/>
        <v>7039370</v>
      </c>
      <c r="R36" s="220">
        <f t="shared" si="6"/>
        <v>10296307</v>
      </c>
      <c r="S36" s="220">
        <f t="shared" si="6"/>
        <v>3125352</v>
      </c>
      <c r="T36" s="220">
        <f t="shared" si="6"/>
        <v>7823569</v>
      </c>
      <c r="U36" s="220">
        <f t="shared" si="6"/>
        <v>24351037</v>
      </c>
      <c r="V36" s="220">
        <f t="shared" si="6"/>
        <v>35299958</v>
      </c>
      <c r="W36" s="220">
        <f t="shared" si="6"/>
        <v>92151244</v>
      </c>
      <c r="X36" s="220">
        <f t="shared" si="6"/>
        <v>103914091</v>
      </c>
      <c r="Y36" s="220">
        <f t="shared" si="6"/>
        <v>-11762847</v>
      </c>
      <c r="Z36" s="221">
        <f>+IF(X36&lt;&gt;0,+(Y36/X36)*100,0)</f>
        <v>-11.319780490597758</v>
      </c>
      <c r="AA36" s="239">
        <f>SUM(AA32:AA35)</f>
        <v>103386292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104986783</v>
      </c>
      <c r="D6" s="155"/>
      <c r="E6" s="59">
        <v>97546579</v>
      </c>
      <c r="F6" s="60">
        <v>100467149</v>
      </c>
      <c r="G6" s="60">
        <v>34978079</v>
      </c>
      <c r="H6" s="60">
        <v>39137764</v>
      </c>
      <c r="I6" s="60">
        <v>24947097</v>
      </c>
      <c r="J6" s="60">
        <v>24947097</v>
      </c>
      <c r="K6" s="60">
        <v>33859909</v>
      </c>
      <c r="L6" s="60">
        <v>62056513</v>
      </c>
      <c r="M6" s="60">
        <v>27350528</v>
      </c>
      <c r="N6" s="60">
        <v>27350528</v>
      </c>
      <c r="O6" s="60">
        <v>113564077</v>
      </c>
      <c r="P6" s="60">
        <v>23184642</v>
      </c>
      <c r="Q6" s="60">
        <v>73933706</v>
      </c>
      <c r="R6" s="60">
        <v>73933706</v>
      </c>
      <c r="S6" s="60">
        <v>58936352</v>
      </c>
      <c r="T6" s="60">
        <v>94943577</v>
      </c>
      <c r="U6" s="60">
        <v>73519625</v>
      </c>
      <c r="V6" s="60">
        <v>73519625</v>
      </c>
      <c r="W6" s="60">
        <v>73519625</v>
      </c>
      <c r="X6" s="60">
        <v>100467149</v>
      </c>
      <c r="Y6" s="60">
        <v>-26947524</v>
      </c>
      <c r="Z6" s="140">
        <v>-26.82</v>
      </c>
      <c r="AA6" s="62">
        <v>100467149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129249935</v>
      </c>
      <c r="H7" s="60">
        <v>128644072</v>
      </c>
      <c r="I7" s="60">
        <v>128883875</v>
      </c>
      <c r="J7" s="60">
        <v>128883875</v>
      </c>
      <c r="K7" s="60">
        <v>124132894</v>
      </c>
      <c r="L7" s="60">
        <v>114377096</v>
      </c>
      <c r="M7" s="60">
        <v>124639111</v>
      </c>
      <c r="N7" s="60">
        <v>124639111</v>
      </c>
      <c r="O7" s="60">
        <v>49904557</v>
      </c>
      <c r="P7" s="60">
        <v>154398596</v>
      </c>
      <c r="Q7" s="60">
        <v>129569863</v>
      </c>
      <c r="R7" s="60">
        <v>129569863</v>
      </c>
      <c r="S7" s="60">
        <v>129739902</v>
      </c>
      <c r="T7" s="60">
        <v>122001387</v>
      </c>
      <c r="U7" s="60">
        <v>101262891</v>
      </c>
      <c r="V7" s="60">
        <v>101262891</v>
      </c>
      <c r="W7" s="60">
        <v>101262891</v>
      </c>
      <c r="X7" s="60"/>
      <c r="Y7" s="60">
        <v>101262891</v>
      </c>
      <c r="Z7" s="140"/>
      <c r="AA7" s="62"/>
    </row>
    <row r="8" spans="1:27" ht="13.5">
      <c r="A8" s="249" t="s">
        <v>145</v>
      </c>
      <c r="B8" s="182"/>
      <c r="C8" s="155">
        <v>52849568</v>
      </c>
      <c r="D8" s="155"/>
      <c r="E8" s="59">
        <v>51774367</v>
      </c>
      <c r="F8" s="60">
        <v>51774367</v>
      </c>
      <c r="G8" s="60">
        <v>58148102</v>
      </c>
      <c r="H8" s="60">
        <v>52989924</v>
      </c>
      <c r="I8" s="60">
        <v>50894704</v>
      </c>
      <c r="J8" s="60">
        <v>50894704</v>
      </c>
      <c r="K8" s="60">
        <v>51729558</v>
      </c>
      <c r="L8" s="60">
        <v>47902245</v>
      </c>
      <c r="M8" s="60">
        <v>62919277</v>
      </c>
      <c r="N8" s="60">
        <v>62919277</v>
      </c>
      <c r="O8" s="60">
        <v>68970772</v>
      </c>
      <c r="P8" s="60">
        <v>65718876</v>
      </c>
      <c r="Q8" s="60">
        <v>64618762</v>
      </c>
      <c r="R8" s="60">
        <v>64618762</v>
      </c>
      <c r="S8" s="60">
        <v>62542275</v>
      </c>
      <c r="T8" s="60">
        <v>60132296</v>
      </c>
      <c r="U8" s="60">
        <v>60589048</v>
      </c>
      <c r="V8" s="60">
        <v>60589048</v>
      </c>
      <c r="W8" s="60">
        <v>60589048</v>
      </c>
      <c r="X8" s="60">
        <v>51774367</v>
      </c>
      <c r="Y8" s="60">
        <v>8814681</v>
      </c>
      <c r="Z8" s="140">
        <v>17.03</v>
      </c>
      <c r="AA8" s="62">
        <v>51774367</v>
      </c>
    </row>
    <row r="9" spans="1:27" ht="13.5">
      <c r="A9" s="249" t="s">
        <v>146</v>
      </c>
      <c r="B9" s="182"/>
      <c r="C9" s="155">
        <v>56166906</v>
      </c>
      <c r="D9" s="155"/>
      <c r="E9" s="59">
        <v>44112423</v>
      </c>
      <c r="F9" s="60">
        <v>40196989</v>
      </c>
      <c r="G9" s="60">
        <v>59686768</v>
      </c>
      <c r="H9" s="60">
        <v>65770700</v>
      </c>
      <c r="I9" s="60">
        <v>62150129</v>
      </c>
      <c r="J9" s="60">
        <v>62150129</v>
      </c>
      <c r="K9" s="60">
        <v>59192859</v>
      </c>
      <c r="L9" s="60">
        <v>61377973</v>
      </c>
      <c r="M9" s="60">
        <v>49964842</v>
      </c>
      <c r="N9" s="60">
        <v>49964842</v>
      </c>
      <c r="O9" s="60">
        <v>50595291</v>
      </c>
      <c r="P9" s="60">
        <v>49829665</v>
      </c>
      <c r="Q9" s="60">
        <v>47315901</v>
      </c>
      <c r="R9" s="60">
        <v>47315901</v>
      </c>
      <c r="S9" s="60">
        <v>50478866</v>
      </c>
      <c r="T9" s="60">
        <v>50024051</v>
      </c>
      <c r="U9" s="60">
        <v>56707534</v>
      </c>
      <c r="V9" s="60">
        <v>56707534</v>
      </c>
      <c r="W9" s="60">
        <v>56707534</v>
      </c>
      <c r="X9" s="60">
        <v>40196989</v>
      </c>
      <c r="Y9" s="60">
        <v>16510545</v>
      </c>
      <c r="Z9" s="140">
        <v>41.07</v>
      </c>
      <c r="AA9" s="62">
        <v>40196989</v>
      </c>
    </row>
    <row r="10" spans="1:27" ht="13.5">
      <c r="A10" s="249" t="s">
        <v>147</v>
      </c>
      <c r="B10" s="182"/>
      <c r="C10" s="155">
        <v>15106</v>
      </c>
      <c r="D10" s="155"/>
      <c r="E10" s="59">
        <v>12733</v>
      </c>
      <c r="F10" s="60">
        <v>12733</v>
      </c>
      <c r="G10" s="159">
        <v>12733</v>
      </c>
      <c r="H10" s="159">
        <v>12733</v>
      </c>
      <c r="I10" s="159">
        <v>12733</v>
      </c>
      <c r="J10" s="60">
        <v>12733</v>
      </c>
      <c r="K10" s="159">
        <v>12733</v>
      </c>
      <c r="L10" s="159">
        <v>12733</v>
      </c>
      <c r="M10" s="60">
        <v>12733</v>
      </c>
      <c r="N10" s="159">
        <v>12733</v>
      </c>
      <c r="O10" s="159">
        <v>12733</v>
      </c>
      <c r="P10" s="159">
        <v>12733</v>
      </c>
      <c r="Q10" s="60">
        <v>12733</v>
      </c>
      <c r="R10" s="159">
        <v>12733</v>
      </c>
      <c r="S10" s="159">
        <v>12733</v>
      </c>
      <c r="T10" s="60">
        <v>12733</v>
      </c>
      <c r="U10" s="159">
        <v>13569</v>
      </c>
      <c r="V10" s="159">
        <v>13569</v>
      </c>
      <c r="W10" s="159">
        <v>13569</v>
      </c>
      <c r="X10" s="60">
        <v>12733</v>
      </c>
      <c r="Y10" s="159">
        <v>836</v>
      </c>
      <c r="Z10" s="141">
        <v>6.57</v>
      </c>
      <c r="AA10" s="225">
        <v>12733</v>
      </c>
    </row>
    <row r="11" spans="1:27" ht="13.5">
      <c r="A11" s="249" t="s">
        <v>148</v>
      </c>
      <c r="B11" s="182"/>
      <c r="C11" s="155">
        <v>10425770</v>
      </c>
      <c r="D11" s="155"/>
      <c r="E11" s="59">
        <v>14483289</v>
      </c>
      <c r="F11" s="60">
        <v>14483289</v>
      </c>
      <c r="G11" s="60">
        <v>12718075</v>
      </c>
      <c r="H11" s="60">
        <v>12277384</v>
      </c>
      <c r="I11" s="60">
        <v>9269585</v>
      </c>
      <c r="J11" s="60">
        <v>9269585</v>
      </c>
      <c r="K11" s="60">
        <v>8910911</v>
      </c>
      <c r="L11" s="60">
        <v>9379607</v>
      </c>
      <c r="M11" s="60">
        <v>10598169</v>
      </c>
      <c r="N11" s="60">
        <v>10598169</v>
      </c>
      <c r="O11" s="60">
        <v>10803925</v>
      </c>
      <c r="P11" s="60">
        <v>10578651</v>
      </c>
      <c r="Q11" s="60">
        <v>10169256</v>
      </c>
      <c r="R11" s="60">
        <v>10169256</v>
      </c>
      <c r="S11" s="60">
        <v>10579949</v>
      </c>
      <c r="T11" s="60">
        <v>10927353</v>
      </c>
      <c r="U11" s="60">
        <v>10877992</v>
      </c>
      <c r="V11" s="60">
        <v>10877992</v>
      </c>
      <c r="W11" s="60">
        <v>10877992</v>
      </c>
      <c r="X11" s="60">
        <v>14483289</v>
      </c>
      <c r="Y11" s="60">
        <v>-3605297</v>
      </c>
      <c r="Z11" s="140">
        <v>-24.89</v>
      </c>
      <c r="AA11" s="62">
        <v>14483289</v>
      </c>
    </row>
    <row r="12" spans="1:27" ht="13.5">
      <c r="A12" s="250" t="s">
        <v>56</v>
      </c>
      <c r="B12" s="251"/>
      <c r="C12" s="168">
        <f aca="true" t="shared" si="0" ref="C12:Y12">SUM(C6:C11)</f>
        <v>224444133</v>
      </c>
      <c r="D12" s="168">
        <f>SUM(D6:D11)</f>
        <v>0</v>
      </c>
      <c r="E12" s="72">
        <f t="shared" si="0"/>
        <v>207929391</v>
      </c>
      <c r="F12" s="73">
        <f t="shared" si="0"/>
        <v>206934527</v>
      </c>
      <c r="G12" s="73">
        <f t="shared" si="0"/>
        <v>294793692</v>
      </c>
      <c r="H12" s="73">
        <f t="shared" si="0"/>
        <v>298832577</v>
      </c>
      <c r="I12" s="73">
        <f t="shared" si="0"/>
        <v>276158123</v>
      </c>
      <c r="J12" s="73">
        <f t="shared" si="0"/>
        <v>276158123</v>
      </c>
      <c r="K12" s="73">
        <f t="shared" si="0"/>
        <v>277838864</v>
      </c>
      <c r="L12" s="73">
        <f t="shared" si="0"/>
        <v>295106167</v>
      </c>
      <c r="M12" s="73">
        <f t="shared" si="0"/>
        <v>275484660</v>
      </c>
      <c r="N12" s="73">
        <f t="shared" si="0"/>
        <v>275484660</v>
      </c>
      <c r="O12" s="73">
        <f t="shared" si="0"/>
        <v>293851355</v>
      </c>
      <c r="P12" s="73">
        <f t="shared" si="0"/>
        <v>303723163</v>
      </c>
      <c r="Q12" s="73">
        <f t="shared" si="0"/>
        <v>325620221</v>
      </c>
      <c r="R12" s="73">
        <f t="shared" si="0"/>
        <v>325620221</v>
      </c>
      <c r="S12" s="73">
        <f t="shared" si="0"/>
        <v>312290077</v>
      </c>
      <c r="T12" s="73">
        <f t="shared" si="0"/>
        <v>338041397</v>
      </c>
      <c r="U12" s="73">
        <f t="shared" si="0"/>
        <v>302970659</v>
      </c>
      <c r="V12" s="73">
        <f t="shared" si="0"/>
        <v>302970659</v>
      </c>
      <c r="W12" s="73">
        <f t="shared" si="0"/>
        <v>302970659</v>
      </c>
      <c r="X12" s="73">
        <f t="shared" si="0"/>
        <v>206934527</v>
      </c>
      <c r="Y12" s="73">
        <f t="shared" si="0"/>
        <v>96036132</v>
      </c>
      <c r="Z12" s="170">
        <f>+IF(X12&lt;&gt;0,+(Y12/X12)*100,0)</f>
        <v>46.40894556953272</v>
      </c>
      <c r="AA12" s="74">
        <f>SUM(AA6:AA11)</f>
        <v>206934527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53303</v>
      </c>
      <c r="D15" s="155"/>
      <c r="E15" s="59">
        <v>41037</v>
      </c>
      <c r="F15" s="60">
        <v>41037</v>
      </c>
      <c r="G15" s="60">
        <v>55502</v>
      </c>
      <c r="H15" s="60">
        <v>55111</v>
      </c>
      <c r="I15" s="60">
        <v>54828</v>
      </c>
      <c r="J15" s="60">
        <v>54828</v>
      </c>
      <c r="K15" s="60">
        <v>54545</v>
      </c>
      <c r="L15" s="60">
        <v>54263</v>
      </c>
      <c r="M15" s="60">
        <v>47431</v>
      </c>
      <c r="N15" s="60">
        <v>47431</v>
      </c>
      <c r="O15" s="60">
        <v>47149</v>
      </c>
      <c r="P15" s="60">
        <v>46866</v>
      </c>
      <c r="Q15" s="60">
        <v>46583</v>
      </c>
      <c r="R15" s="60">
        <v>46583</v>
      </c>
      <c r="S15" s="60">
        <v>46300</v>
      </c>
      <c r="T15" s="60">
        <v>46017</v>
      </c>
      <c r="U15" s="60">
        <v>36683</v>
      </c>
      <c r="V15" s="60">
        <v>36683</v>
      </c>
      <c r="W15" s="60">
        <v>36683</v>
      </c>
      <c r="X15" s="60">
        <v>41037</v>
      </c>
      <c r="Y15" s="60">
        <v>-4354</v>
      </c>
      <c r="Z15" s="140">
        <v>-10.61</v>
      </c>
      <c r="AA15" s="62">
        <v>41037</v>
      </c>
    </row>
    <row r="16" spans="1:27" ht="13.5">
      <c r="A16" s="249" t="s">
        <v>151</v>
      </c>
      <c r="B16" s="182"/>
      <c r="C16" s="155">
        <v>23148842</v>
      </c>
      <c r="D16" s="155"/>
      <c r="E16" s="59">
        <v>28454570</v>
      </c>
      <c r="F16" s="60">
        <v>28454570</v>
      </c>
      <c r="G16" s="159">
        <v>23578139</v>
      </c>
      <c r="H16" s="159">
        <v>24226027</v>
      </c>
      <c r="I16" s="159">
        <v>24731696</v>
      </c>
      <c r="J16" s="60">
        <v>24731696</v>
      </c>
      <c r="K16" s="159">
        <v>25629077</v>
      </c>
      <c r="L16" s="159">
        <v>25776031</v>
      </c>
      <c r="M16" s="60">
        <v>26488585</v>
      </c>
      <c r="N16" s="159">
        <v>26488585</v>
      </c>
      <c r="O16" s="159">
        <v>27159565</v>
      </c>
      <c r="P16" s="159">
        <v>27641497</v>
      </c>
      <c r="Q16" s="60">
        <v>28228266</v>
      </c>
      <c r="R16" s="159">
        <v>28228266</v>
      </c>
      <c r="S16" s="159">
        <v>28643266</v>
      </c>
      <c r="T16" s="60">
        <v>29313775</v>
      </c>
      <c r="U16" s="159">
        <v>29740013</v>
      </c>
      <c r="V16" s="159">
        <v>29740013</v>
      </c>
      <c r="W16" s="159">
        <v>29740013</v>
      </c>
      <c r="X16" s="60">
        <v>28454570</v>
      </c>
      <c r="Y16" s="159">
        <v>1285443</v>
      </c>
      <c r="Z16" s="141">
        <v>4.52</v>
      </c>
      <c r="AA16" s="225">
        <v>28454570</v>
      </c>
    </row>
    <row r="17" spans="1:27" ht="13.5">
      <c r="A17" s="249" t="s">
        <v>152</v>
      </c>
      <c r="B17" s="182"/>
      <c r="C17" s="155">
        <v>159760500</v>
      </c>
      <c r="D17" s="155"/>
      <c r="E17" s="59">
        <v>164500500</v>
      </c>
      <c r="F17" s="60">
        <v>164500500</v>
      </c>
      <c r="G17" s="60">
        <v>159760500</v>
      </c>
      <c r="H17" s="60">
        <v>159760500</v>
      </c>
      <c r="I17" s="60">
        <v>159760500</v>
      </c>
      <c r="J17" s="60">
        <v>159760500</v>
      </c>
      <c r="K17" s="60">
        <v>159760500</v>
      </c>
      <c r="L17" s="60">
        <v>159760500</v>
      </c>
      <c r="M17" s="60">
        <v>159760500</v>
      </c>
      <c r="N17" s="60">
        <v>159760500</v>
      </c>
      <c r="O17" s="60">
        <v>159760500</v>
      </c>
      <c r="P17" s="60">
        <v>159760500</v>
      </c>
      <c r="Q17" s="60">
        <v>159760500</v>
      </c>
      <c r="R17" s="60">
        <v>159760500</v>
      </c>
      <c r="S17" s="60">
        <v>159760500</v>
      </c>
      <c r="T17" s="60">
        <v>159760500</v>
      </c>
      <c r="U17" s="60">
        <v>159760500</v>
      </c>
      <c r="V17" s="60">
        <v>159760500</v>
      </c>
      <c r="W17" s="60">
        <v>159760500</v>
      </c>
      <c r="X17" s="60">
        <v>164500500</v>
      </c>
      <c r="Y17" s="60">
        <v>-4740000</v>
      </c>
      <c r="Z17" s="140">
        <v>-2.88</v>
      </c>
      <c r="AA17" s="62">
        <v>164500500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3117724837</v>
      </c>
      <c r="D19" s="155"/>
      <c r="E19" s="59">
        <v>3122146945</v>
      </c>
      <c r="F19" s="60">
        <v>3120054160</v>
      </c>
      <c r="G19" s="60">
        <v>3096824230</v>
      </c>
      <c r="H19" s="60">
        <v>3097332231</v>
      </c>
      <c r="I19" s="60">
        <v>3114503096</v>
      </c>
      <c r="J19" s="60">
        <v>3114503096</v>
      </c>
      <c r="K19" s="60">
        <v>3108612741</v>
      </c>
      <c r="L19" s="60">
        <v>3105794912</v>
      </c>
      <c r="M19" s="60">
        <v>3108599060</v>
      </c>
      <c r="N19" s="60">
        <v>3108599060</v>
      </c>
      <c r="O19" s="60">
        <v>3101115519</v>
      </c>
      <c r="P19" s="60">
        <v>3093295746</v>
      </c>
      <c r="Q19" s="60">
        <v>3091054991</v>
      </c>
      <c r="R19" s="60">
        <v>3091054991</v>
      </c>
      <c r="S19" s="60">
        <v>3084893721</v>
      </c>
      <c r="T19" s="60">
        <v>3083443661</v>
      </c>
      <c r="U19" s="60">
        <v>3098514572</v>
      </c>
      <c r="V19" s="60">
        <v>3098514572</v>
      </c>
      <c r="W19" s="60">
        <v>3098514572</v>
      </c>
      <c r="X19" s="60">
        <v>3120054160</v>
      </c>
      <c r="Y19" s="60">
        <v>-21539588</v>
      </c>
      <c r="Z19" s="140">
        <v>-0.69</v>
      </c>
      <c r="AA19" s="62">
        <v>3120054160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4762475</v>
      </c>
      <c r="D22" s="155"/>
      <c r="E22" s="59">
        <v>5368442</v>
      </c>
      <c r="F22" s="60">
        <v>5368442</v>
      </c>
      <c r="G22" s="60">
        <v>4649010</v>
      </c>
      <c r="H22" s="60">
        <v>4649010</v>
      </c>
      <c r="I22" s="60">
        <v>4762474</v>
      </c>
      <c r="J22" s="60">
        <v>4762474</v>
      </c>
      <c r="K22" s="60">
        <v>4762474</v>
      </c>
      <c r="L22" s="60">
        <v>4762474</v>
      </c>
      <c r="M22" s="60">
        <v>4762474</v>
      </c>
      <c r="N22" s="60">
        <v>4762474</v>
      </c>
      <c r="O22" s="60">
        <v>4762474</v>
      </c>
      <c r="P22" s="60">
        <v>4762474</v>
      </c>
      <c r="Q22" s="60">
        <v>4762474</v>
      </c>
      <c r="R22" s="60">
        <v>4762474</v>
      </c>
      <c r="S22" s="60">
        <v>4762474</v>
      </c>
      <c r="T22" s="60">
        <v>4762474</v>
      </c>
      <c r="U22" s="60">
        <v>4762474</v>
      </c>
      <c r="V22" s="60">
        <v>4762474</v>
      </c>
      <c r="W22" s="60">
        <v>4762474</v>
      </c>
      <c r="X22" s="60">
        <v>5368442</v>
      </c>
      <c r="Y22" s="60">
        <v>-605968</v>
      </c>
      <c r="Z22" s="140">
        <v>-11.29</v>
      </c>
      <c r="AA22" s="62">
        <v>5368442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3305449957</v>
      </c>
      <c r="D24" s="168">
        <f>SUM(D15:D23)</f>
        <v>0</v>
      </c>
      <c r="E24" s="76">
        <f t="shared" si="1"/>
        <v>3320511494</v>
      </c>
      <c r="F24" s="77">
        <f t="shared" si="1"/>
        <v>3318418709</v>
      </c>
      <c r="G24" s="77">
        <f t="shared" si="1"/>
        <v>3284867381</v>
      </c>
      <c r="H24" s="77">
        <f t="shared" si="1"/>
        <v>3286022879</v>
      </c>
      <c r="I24" s="77">
        <f t="shared" si="1"/>
        <v>3303812594</v>
      </c>
      <c r="J24" s="77">
        <f t="shared" si="1"/>
        <v>3303812594</v>
      </c>
      <c r="K24" s="77">
        <f t="shared" si="1"/>
        <v>3298819337</v>
      </c>
      <c r="L24" s="77">
        <f t="shared" si="1"/>
        <v>3296148180</v>
      </c>
      <c r="M24" s="77">
        <f t="shared" si="1"/>
        <v>3299658050</v>
      </c>
      <c r="N24" s="77">
        <f t="shared" si="1"/>
        <v>3299658050</v>
      </c>
      <c r="O24" s="77">
        <f t="shared" si="1"/>
        <v>3292845207</v>
      </c>
      <c r="P24" s="77">
        <f t="shared" si="1"/>
        <v>3285507083</v>
      </c>
      <c r="Q24" s="77">
        <f t="shared" si="1"/>
        <v>3283852814</v>
      </c>
      <c r="R24" s="77">
        <f t="shared" si="1"/>
        <v>3283852814</v>
      </c>
      <c r="S24" s="77">
        <f t="shared" si="1"/>
        <v>3278106261</v>
      </c>
      <c r="T24" s="77">
        <f t="shared" si="1"/>
        <v>3277326427</v>
      </c>
      <c r="U24" s="77">
        <f t="shared" si="1"/>
        <v>3292814242</v>
      </c>
      <c r="V24" s="77">
        <f t="shared" si="1"/>
        <v>3292814242</v>
      </c>
      <c r="W24" s="77">
        <f t="shared" si="1"/>
        <v>3292814242</v>
      </c>
      <c r="X24" s="77">
        <f t="shared" si="1"/>
        <v>3318418709</v>
      </c>
      <c r="Y24" s="77">
        <f t="shared" si="1"/>
        <v>-25604467</v>
      </c>
      <c r="Z24" s="212">
        <f>+IF(X24&lt;&gt;0,+(Y24/X24)*100,0)</f>
        <v>-0.7715863863278382</v>
      </c>
      <c r="AA24" s="79">
        <f>SUM(AA15:AA23)</f>
        <v>3318418709</v>
      </c>
    </row>
    <row r="25" spans="1:27" ht="13.5">
      <c r="A25" s="250" t="s">
        <v>159</v>
      </c>
      <c r="B25" s="251"/>
      <c r="C25" s="168">
        <f aca="true" t="shared" si="2" ref="C25:Y25">+C12+C24</f>
        <v>3529894090</v>
      </c>
      <c r="D25" s="168">
        <f>+D12+D24</f>
        <v>0</v>
      </c>
      <c r="E25" s="72">
        <f t="shared" si="2"/>
        <v>3528440885</v>
      </c>
      <c r="F25" s="73">
        <f t="shared" si="2"/>
        <v>3525353236</v>
      </c>
      <c r="G25" s="73">
        <f t="shared" si="2"/>
        <v>3579661073</v>
      </c>
      <c r="H25" s="73">
        <f t="shared" si="2"/>
        <v>3584855456</v>
      </c>
      <c r="I25" s="73">
        <f t="shared" si="2"/>
        <v>3579970717</v>
      </c>
      <c r="J25" s="73">
        <f t="shared" si="2"/>
        <v>3579970717</v>
      </c>
      <c r="K25" s="73">
        <f t="shared" si="2"/>
        <v>3576658201</v>
      </c>
      <c r="L25" s="73">
        <f t="shared" si="2"/>
        <v>3591254347</v>
      </c>
      <c r="M25" s="73">
        <f t="shared" si="2"/>
        <v>3575142710</v>
      </c>
      <c r="N25" s="73">
        <f t="shared" si="2"/>
        <v>3575142710</v>
      </c>
      <c r="O25" s="73">
        <f t="shared" si="2"/>
        <v>3586696562</v>
      </c>
      <c r="P25" s="73">
        <f t="shared" si="2"/>
        <v>3589230246</v>
      </c>
      <c r="Q25" s="73">
        <f t="shared" si="2"/>
        <v>3609473035</v>
      </c>
      <c r="R25" s="73">
        <f t="shared" si="2"/>
        <v>3609473035</v>
      </c>
      <c r="S25" s="73">
        <f t="shared" si="2"/>
        <v>3590396338</v>
      </c>
      <c r="T25" s="73">
        <f t="shared" si="2"/>
        <v>3615367824</v>
      </c>
      <c r="U25" s="73">
        <f t="shared" si="2"/>
        <v>3595784901</v>
      </c>
      <c r="V25" s="73">
        <f t="shared" si="2"/>
        <v>3595784901</v>
      </c>
      <c r="W25" s="73">
        <f t="shared" si="2"/>
        <v>3595784901</v>
      </c>
      <c r="X25" s="73">
        <f t="shared" si="2"/>
        <v>3525353236</v>
      </c>
      <c r="Y25" s="73">
        <f t="shared" si="2"/>
        <v>70431665</v>
      </c>
      <c r="Z25" s="170">
        <f>+IF(X25&lt;&gt;0,+(Y25/X25)*100,0)</f>
        <v>1.9978612151761124</v>
      </c>
      <c r="AA25" s="74">
        <f>+AA12+AA24</f>
        <v>3525353236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23619622</v>
      </c>
      <c r="D30" s="155"/>
      <c r="E30" s="59">
        <v>28112655</v>
      </c>
      <c r="F30" s="60">
        <v>28112655</v>
      </c>
      <c r="G30" s="60">
        <v>25728953</v>
      </c>
      <c r="H30" s="60">
        <v>25728953</v>
      </c>
      <c r="I30" s="60">
        <v>25686765</v>
      </c>
      <c r="J30" s="60">
        <v>25686765</v>
      </c>
      <c r="K30" s="60">
        <v>25677781</v>
      </c>
      <c r="L30" s="60">
        <v>25677781</v>
      </c>
      <c r="M30" s="60">
        <v>25659812</v>
      </c>
      <c r="N30" s="60">
        <v>25659812</v>
      </c>
      <c r="O30" s="60">
        <v>25659812</v>
      </c>
      <c r="P30" s="60">
        <v>25650827</v>
      </c>
      <c r="Q30" s="60">
        <v>25663387</v>
      </c>
      <c r="R30" s="60">
        <v>25663387</v>
      </c>
      <c r="S30" s="60">
        <v>25655506</v>
      </c>
      <c r="T30" s="60">
        <v>25646521</v>
      </c>
      <c r="U30" s="60">
        <v>26487566</v>
      </c>
      <c r="V30" s="60">
        <v>26487566</v>
      </c>
      <c r="W30" s="60">
        <v>26487566</v>
      </c>
      <c r="X30" s="60">
        <v>28112655</v>
      </c>
      <c r="Y30" s="60">
        <v>-1625089</v>
      </c>
      <c r="Z30" s="140">
        <v>-5.78</v>
      </c>
      <c r="AA30" s="62">
        <v>28112655</v>
      </c>
    </row>
    <row r="31" spans="1:27" ht="13.5">
      <c r="A31" s="249" t="s">
        <v>163</v>
      </c>
      <c r="B31" s="182"/>
      <c r="C31" s="155">
        <v>41743135</v>
      </c>
      <c r="D31" s="155"/>
      <c r="E31" s="59">
        <v>43800745</v>
      </c>
      <c r="F31" s="60">
        <v>43800745</v>
      </c>
      <c r="G31" s="60">
        <v>41913201</v>
      </c>
      <c r="H31" s="60">
        <v>41984651</v>
      </c>
      <c r="I31" s="60">
        <v>42281940</v>
      </c>
      <c r="J31" s="60">
        <v>42281940</v>
      </c>
      <c r="K31" s="60">
        <v>42500600</v>
      </c>
      <c r="L31" s="60">
        <v>42588817</v>
      </c>
      <c r="M31" s="60">
        <v>42605699</v>
      </c>
      <c r="N31" s="60">
        <v>42605699</v>
      </c>
      <c r="O31" s="60">
        <v>42783371</v>
      </c>
      <c r="P31" s="60">
        <v>43047246</v>
      </c>
      <c r="Q31" s="60">
        <v>43381019</v>
      </c>
      <c r="R31" s="60">
        <v>43381019</v>
      </c>
      <c r="S31" s="60">
        <v>43652816</v>
      </c>
      <c r="T31" s="60">
        <v>43849547</v>
      </c>
      <c r="U31" s="60">
        <v>43943235</v>
      </c>
      <c r="V31" s="60">
        <v>43943235</v>
      </c>
      <c r="W31" s="60">
        <v>43943235</v>
      </c>
      <c r="X31" s="60">
        <v>43800745</v>
      </c>
      <c r="Y31" s="60">
        <v>142490</v>
      </c>
      <c r="Z31" s="140">
        <v>0.33</v>
      </c>
      <c r="AA31" s="62">
        <v>43800745</v>
      </c>
    </row>
    <row r="32" spans="1:27" ht="13.5">
      <c r="A32" s="249" t="s">
        <v>164</v>
      </c>
      <c r="B32" s="182"/>
      <c r="C32" s="155">
        <v>65835733</v>
      </c>
      <c r="D32" s="155"/>
      <c r="E32" s="59">
        <v>74229174</v>
      </c>
      <c r="F32" s="60">
        <v>74229174</v>
      </c>
      <c r="G32" s="60">
        <v>43968894</v>
      </c>
      <c r="H32" s="60">
        <v>31470572</v>
      </c>
      <c r="I32" s="60">
        <v>63352762</v>
      </c>
      <c r="J32" s="60">
        <v>63352762</v>
      </c>
      <c r="K32" s="60">
        <v>66688493</v>
      </c>
      <c r="L32" s="60">
        <v>69916187</v>
      </c>
      <c r="M32" s="60">
        <v>60122840</v>
      </c>
      <c r="N32" s="60">
        <v>60122840</v>
      </c>
      <c r="O32" s="60">
        <v>67097413</v>
      </c>
      <c r="P32" s="60">
        <v>65501960</v>
      </c>
      <c r="Q32" s="60">
        <v>70265374</v>
      </c>
      <c r="R32" s="60">
        <v>70265374</v>
      </c>
      <c r="S32" s="60">
        <v>62213210</v>
      </c>
      <c r="T32" s="60">
        <v>59489757</v>
      </c>
      <c r="U32" s="60">
        <v>69610331</v>
      </c>
      <c r="V32" s="60">
        <v>69610331</v>
      </c>
      <c r="W32" s="60">
        <v>69610331</v>
      </c>
      <c r="X32" s="60">
        <v>74229174</v>
      </c>
      <c r="Y32" s="60">
        <v>-4618843</v>
      </c>
      <c r="Z32" s="140">
        <v>-6.22</v>
      </c>
      <c r="AA32" s="62">
        <v>74229174</v>
      </c>
    </row>
    <row r="33" spans="1:27" ht="13.5">
      <c r="A33" s="249" t="s">
        <v>165</v>
      </c>
      <c r="B33" s="182"/>
      <c r="C33" s="155">
        <v>23939442</v>
      </c>
      <c r="D33" s="155"/>
      <c r="E33" s="59">
        <v>28316537</v>
      </c>
      <c r="F33" s="60">
        <v>25421677</v>
      </c>
      <c r="G33" s="60">
        <v>28316537</v>
      </c>
      <c r="H33" s="60">
        <v>28316537</v>
      </c>
      <c r="I33" s="60">
        <v>28316537</v>
      </c>
      <c r="J33" s="60">
        <v>28316537</v>
      </c>
      <c r="K33" s="60">
        <v>28316537</v>
      </c>
      <c r="L33" s="60">
        <v>28316537</v>
      </c>
      <c r="M33" s="60">
        <v>28316537</v>
      </c>
      <c r="N33" s="60">
        <v>28316537</v>
      </c>
      <c r="O33" s="60">
        <v>28316537</v>
      </c>
      <c r="P33" s="60">
        <v>28316537</v>
      </c>
      <c r="Q33" s="60">
        <v>28316537</v>
      </c>
      <c r="R33" s="60">
        <v>28316537</v>
      </c>
      <c r="S33" s="60">
        <v>28316537</v>
      </c>
      <c r="T33" s="60">
        <v>28316537</v>
      </c>
      <c r="U33" s="60">
        <v>28316537</v>
      </c>
      <c r="V33" s="60">
        <v>28316537</v>
      </c>
      <c r="W33" s="60">
        <v>28316537</v>
      </c>
      <c r="X33" s="60">
        <v>25421677</v>
      </c>
      <c r="Y33" s="60">
        <v>2894860</v>
      </c>
      <c r="Z33" s="140">
        <v>11.39</v>
      </c>
      <c r="AA33" s="62">
        <v>25421677</v>
      </c>
    </row>
    <row r="34" spans="1:27" ht="13.5">
      <c r="A34" s="250" t="s">
        <v>58</v>
      </c>
      <c r="B34" s="251"/>
      <c r="C34" s="168">
        <f aca="true" t="shared" si="3" ref="C34:Y34">SUM(C29:C33)</f>
        <v>155137932</v>
      </c>
      <c r="D34" s="168">
        <f>SUM(D29:D33)</f>
        <v>0</v>
      </c>
      <c r="E34" s="72">
        <f t="shared" si="3"/>
        <v>174459111</v>
      </c>
      <c r="F34" s="73">
        <f t="shared" si="3"/>
        <v>171564251</v>
      </c>
      <c r="G34" s="73">
        <f t="shared" si="3"/>
        <v>139927585</v>
      </c>
      <c r="H34" s="73">
        <f t="shared" si="3"/>
        <v>127500713</v>
      </c>
      <c r="I34" s="73">
        <f t="shared" si="3"/>
        <v>159638004</v>
      </c>
      <c r="J34" s="73">
        <f t="shared" si="3"/>
        <v>159638004</v>
      </c>
      <c r="K34" s="73">
        <f t="shared" si="3"/>
        <v>163183411</v>
      </c>
      <c r="L34" s="73">
        <f t="shared" si="3"/>
        <v>166499322</v>
      </c>
      <c r="M34" s="73">
        <f t="shared" si="3"/>
        <v>156704888</v>
      </c>
      <c r="N34" s="73">
        <f t="shared" si="3"/>
        <v>156704888</v>
      </c>
      <c r="O34" s="73">
        <f t="shared" si="3"/>
        <v>163857133</v>
      </c>
      <c r="P34" s="73">
        <f t="shared" si="3"/>
        <v>162516570</v>
      </c>
      <c r="Q34" s="73">
        <f t="shared" si="3"/>
        <v>167626317</v>
      </c>
      <c r="R34" s="73">
        <f t="shared" si="3"/>
        <v>167626317</v>
      </c>
      <c r="S34" s="73">
        <f t="shared" si="3"/>
        <v>159838069</v>
      </c>
      <c r="T34" s="73">
        <f t="shared" si="3"/>
        <v>157302362</v>
      </c>
      <c r="U34" s="73">
        <f t="shared" si="3"/>
        <v>168357669</v>
      </c>
      <c r="V34" s="73">
        <f t="shared" si="3"/>
        <v>168357669</v>
      </c>
      <c r="W34" s="73">
        <f t="shared" si="3"/>
        <v>168357669</v>
      </c>
      <c r="X34" s="73">
        <f t="shared" si="3"/>
        <v>171564251</v>
      </c>
      <c r="Y34" s="73">
        <f t="shared" si="3"/>
        <v>-3206582</v>
      </c>
      <c r="Z34" s="170">
        <f>+IF(X34&lt;&gt;0,+(Y34/X34)*100,0)</f>
        <v>-1.869026898849691</v>
      </c>
      <c r="AA34" s="74">
        <f>SUM(AA29:AA33)</f>
        <v>171564251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408964382</v>
      </c>
      <c r="D37" s="155"/>
      <c r="E37" s="59">
        <v>415999051</v>
      </c>
      <c r="F37" s="60">
        <v>415999051</v>
      </c>
      <c r="G37" s="60">
        <v>405780375</v>
      </c>
      <c r="H37" s="60">
        <v>405067112</v>
      </c>
      <c r="I37" s="60">
        <v>404281788</v>
      </c>
      <c r="J37" s="60">
        <v>404281788</v>
      </c>
      <c r="K37" s="60">
        <v>399400216</v>
      </c>
      <c r="L37" s="60">
        <v>398348288</v>
      </c>
      <c r="M37" s="60">
        <v>395368506</v>
      </c>
      <c r="N37" s="60">
        <v>395368506</v>
      </c>
      <c r="O37" s="60">
        <v>394256995</v>
      </c>
      <c r="P37" s="60">
        <v>393412847</v>
      </c>
      <c r="Q37" s="60">
        <v>392616248</v>
      </c>
      <c r="R37" s="60">
        <v>392616248</v>
      </c>
      <c r="S37" s="60">
        <v>387449178</v>
      </c>
      <c r="T37" s="60">
        <v>416335063</v>
      </c>
      <c r="U37" s="60">
        <v>412401585</v>
      </c>
      <c r="V37" s="60">
        <v>412401585</v>
      </c>
      <c r="W37" s="60">
        <v>412401585</v>
      </c>
      <c r="X37" s="60">
        <v>415999051</v>
      </c>
      <c r="Y37" s="60">
        <v>-3597466</v>
      </c>
      <c r="Z37" s="140">
        <v>-0.86</v>
      </c>
      <c r="AA37" s="62">
        <v>415999051</v>
      </c>
    </row>
    <row r="38" spans="1:27" ht="13.5">
      <c r="A38" s="249" t="s">
        <v>165</v>
      </c>
      <c r="B38" s="182"/>
      <c r="C38" s="155">
        <v>193226979</v>
      </c>
      <c r="D38" s="155"/>
      <c r="E38" s="59">
        <v>201668983</v>
      </c>
      <c r="F38" s="60">
        <v>211226018</v>
      </c>
      <c r="G38" s="60">
        <v>190194684</v>
      </c>
      <c r="H38" s="60">
        <v>190889559</v>
      </c>
      <c r="I38" s="60">
        <v>191802780</v>
      </c>
      <c r="J38" s="60">
        <v>191802780</v>
      </c>
      <c r="K38" s="60">
        <v>192637146</v>
      </c>
      <c r="L38" s="60">
        <v>192300488</v>
      </c>
      <c r="M38" s="60">
        <v>193142913</v>
      </c>
      <c r="N38" s="60">
        <v>193142913</v>
      </c>
      <c r="O38" s="60">
        <v>193921873</v>
      </c>
      <c r="P38" s="60">
        <v>201794752</v>
      </c>
      <c r="Q38" s="60">
        <v>203469789</v>
      </c>
      <c r="R38" s="60">
        <v>203469789</v>
      </c>
      <c r="S38" s="60">
        <v>205199025</v>
      </c>
      <c r="T38" s="60">
        <v>206880593</v>
      </c>
      <c r="U38" s="60">
        <v>208555895</v>
      </c>
      <c r="V38" s="60">
        <v>208555895</v>
      </c>
      <c r="W38" s="60">
        <v>208555895</v>
      </c>
      <c r="X38" s="60">
        <v>211226018</v>
      </c>
      <c r="Y38" s="60">
        <v>-2670123</v>
      </c>
      <c r="Z38" s="140">
        <v>-1.26</v>
      </c>
      <c r="AA38" s="62">
        <v>211226018</v>
      </c>
    </row>
    <row r="39" spans="1:27" ht="13.5">
      <c r="A39" s="250" t="s">
        <v>59</v>
      </c>
      <c r="B39" s="253"/>
      <c r="C39" s="168">
        <f aca="true" t="shared" si="4" ref="C39:Y39">SUM(C37:C38)</f>
        <v>602191361</v>
      </c>
      <c r="D39" s="168">
        <f>SUM(D37:D38)</f>
        <v>0</v>
      </c>
      <c r="E39" s="76">
        <f t="shared" si="4"/>
        <v>617668034</v>
      </c>
      <c r="F39" s="77">
        <f t="shared" si="4"/>
        <v>627225069</v>
      </c>
      <c r="G39" s="77">
        <f t="shared" si="4"/>
        <v>595975059</v>
      </c>
      <c r="H39" s="77">
        <f t="shared" si="4"/>
        <v>595956671</v>
      </c>
      <c r="I39" s="77">
        <f t="shared" si="4"/>
        <v>596084568</v>
      </c>
      <c r="J39" s="77">
        <f t="shared" si="4"/>
        <v>596084568</v>
      </c>
      <c r="K39" s="77">
        <f t="shared" si="4"/>
        <v>592037362</v>
      </c>
      <c r="L39" s="77">
        <f t="shared" si="4"/>
        <v>590648776</v>
      </c>
      <c r="M39" s="77">
        <f t="shared" si="4"/>
        <v>588511419</v>
      </c>
      <c r="N39" s="77">
        <f t="shared" si="4"/>
        <v>588511419</v>
      </c>
      <c r="O39" s="77">
        <f t="shared" si="4"/>
        <v>588178868</v>
      </c>
      <c r="P39" s="77">
        <f t="shared" si="4"/>
        <v>595207599</v>
      </c>
      <c r="Q39" s="77">
        <f t="shared" si="4"/>
        <v>596086037</v>
      </c>
      <c r="R39" s="77">
        <f t="shared" si="4"/>
        <v>596086037</v>
      </c>
      <c r="S39" s="77">
        <f t="shared" si="4"/>
        <v>592648203</v>
      </c>
      <c r="T39" s="77">
        <f t="shared" si="4"/>
        <v>623215656</v>
      </c>
      <c r="U39" s="77">
        <f t="shared" si="4"/>
        <v>620957480</v>
      </c>
      <c r="V39" s="77">
        <f t="shared" si="4"/>
        <v>620957480</v>
      </c>
      <c r="W39" s="77">
        <f t="shared" si="4"/>
        <v>620957480</v>
      </c>
      <c r="X39" s="77">
        <f t="shared" si="4"/>
        <v>627225069</v>
      </c>
      <c r="Y39" s="77">
        <f t="shared" si="4"/>
        <v>-6267589</v>
      </c>
      <c r="Z39" s="212">
        <f>+IF(X39&lt;&gt;0,+(Y39/X39)*100,0)</f>
        <v>-0.9992567755610545</v>
      </c>
      <c r="AA39" s="79">
        <f>SUM(AA37:AA38)</f>
        <v>627225069</v>
      </c>
    </row>
    <row r="40" spans="1:27" ht="13.5">
      <c r="A40" s="250" t="s">
        <v>167</v>
      </c>
      <c r="B40" s="251"/>
      <c r="C40" s="168">
        <f aca="true" t="shared" si="5" ref="C40:Y40">+C34+C39</f>
        <v>757329293</v>
      </c>
      <c r="D40" s="168">
        <f>+D34+D39</f>
        <v>0</v>
      </c>
      <c r="E40" s="72">
        <f t="shared" si="5"/>
        <v>792127145</v>
      </c>
      <c r="F40" s="73">
        <f t="shared" si="5"/>
        <v>798789320</v>
      </c>
      <c r="G40" s="73">
        <f t="shared" si="5"/>
        <v>735902644</v>
      </c>
      <c r="H40" s="73">
        <f t="shared" si="5"/>
        <v>723457384</v>
      </c>
      <c r="I40" s="73">
        <f t="shared" si="5"/>
        <v>755722572</v>
      </c>
      <c r="J40" s="73">
        <f t="shared" si="5"/>
        <v>755722572</v>
      </c>
      <c r="K40" s="73">
        <f t="shared" si="5"/>
        <v>755220773</v>
      </c>
      <c r="L40" s="73">
        <f t="shared" si="5"/>
        <v>757148098</v>
      </c>
      <c r="M40" s="73">
        <f t="shared" si="5"/>
        <v>745216307</v>
      </c>
      <c r="N40" s="73">
        <f t="shared" si="5"/>
        <v>745216307</v>
      </c>
      <c r="O40" s="73">
        <f t="shared" si="5"/>
        <v>752036001</v>
      </c>
      <c r="P40" s="73">
        <f t="shared" si="5"/>
        <v>757724169</v>
      </c>
      <c r="Q40" s="73">
        <f t="shared" si="5"/>
        <v>763712354</v>
      </c>
      <c r="R40" s="73">
        <f t="shared" si="5"/>
        <v>763712354</v>
      </c>
      <c r="S40" s="73">
        <f t="shared" si="5"/>
        <v>752486272</v>
      </c>
      <c r="T40" s="73">
        <f t="shared" si="5"/>
        <v>780518018</v>
      </c>
      <c r="U40" s="73">
        <f t="shared" si="5"/>
        <v>789315149</v>
      </c>
      <c r="V40" s="73">
        <f t="shared" si="5"/>
        <v>789315149</v>
      </c>
      <c r="W40" s="73">
        <f t="shared" si="5"/>
        <v>789315149</v>
      </c>
      <c r="X40" s="73">
        <f t="shared" si="5"/>
        <v>798789320</v>
      </c>
      <c r="Y40" s="73">
        <f t="shared" si="5"/>
        <v>-9474171</v>
      </c>
      <c r="Z40" s="170">
        <f>+IF(X40&lt;&gt;0,+(Y40/X40)*100,0)</f>
        <v>-1.1860663084478897</v>
      </c>
      <c r="AA40" s="74">
        <f>+AA34+AA39</f>
        <v>798789320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2772564797</v>
      </c>
      <c r="D42" s="257">
        <f>+D25-D40</f>
        <v>0</v>
      </c>
      <c r="E42" s="258">
        <f t="shared" si="6"/>
        <v>2736313740</v>
      </c>
      <c r="F42" s="259">
        <f t="shared" si="6"/>
        <v>2726563916</v>
      </c>
      <c r="G42" s="259">
        <f t="shared" si="6"/>
        <v>2843758429</v>
      </c>
      <c r="H42" s="259">
        <f t="shared" si="6"/>
        <v>2861398072</v>
      </c>
      <c r="I42" s="259">
        <f t="shared" si="6"/>
        <v>2824248145</v>
      </c>
      <c r="J42" s="259">
        <f t="shared" si="6"/>
        <v>2824248145</v>
      </c>
      <c r="K42" s="259">
        <f t="shared" si="6"/>
        <v>2821437428</v>
      </c>
      <c r="L42" s="259">
        <f t="shared" si="6"/>
        <v>2834106249</v>
      </c>
      <c r="M42" s="259">
        <f t="shared" si="6"/>
        <v>2829926403</v>
      </c>
      <c r="N42" s="259">
        <f t="shared" si="6"/>
        <v>2829926403</v>
      </c>
      <c r="O42" s="259">
        <f t="shared" si="6"/>
        <v>2834660561</v>
      </c>
      <c r="P42" s="259">
        <f t="shared" si="6"/>
        <v>2831506077</v>
      </c>
      <c r="Q42" s="259">
        <f t="shared" si="6"/>
        <v>2845760681</v>
      </c>
      <c r="R42" s="259">
        <f t="shared" si="6"/>
        <v>2845760681</v>
      </c>
      <c r="S42" s="259">
        <f t="shared" si="6"/>
        <v>2837910066</v>
      </c>
      <c r="T42" s="259">
        <f t="shared" si="6"/>
        <v>2834849806</v>
      </c>
      <c r="U42" s="259">
        <f t="shared" si="6"/>
        <v>2806469752</v>
      </c>
      <c r="V42" s="259">
        <f t="shared" si="6"/>
        <v>2806469752</v>
      </c>
      <c r="W42" s="259">
        <f t="shared" si="6"/>
        <v>2806469752</v>
      </c>
      <c r="X42" s="259">
        <f t="shared" si="6"/>
        <v>2726563916</v>
      </c>
      <c r="Y42" s="259">
        <f t="shared" si="6"/>
        <v>79905836</v>
      </c>
      <c r="Z42" s="260">
        <f>+IF(X42&lt;&gt;0,+(Y42/X42)*100,0)</f>
        <v>2.930642319847968</v>
      </c>
      <c r="AA42" s="261">
        <f>+AA25-AA40</f>
        <v>2726563916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2769993763</v>
      </c>
      <c r="D45" s="155"/>
      <c r="E45" s="59">
        <v>2733676575</v>
      </c>
      <c r="F45" s="60">
        <v>2723926751</v>
      </c>
      <c r="G45" s="60">
        <v>2841187396</v>
      </c>
      <c r="H45" s="60">
        <v>2858827039</v>
      </c>
      <c r="I45" s="60">
        <v>2821676124</v>
      </c>
      <c r="J45" s="60">
        <v>2821676124</v>
      </c>
      <c r="K45" s="60">
        <v>2818865086</v>
      </c>
      <c r="L45" s="60">
        <v>2831533586</v>
      </c>
      <c r="M45" s="60">
        <v>2827353418</v>
      </c>
      <c r="N45" s="60">
        <v>2827353418</v>
      </c>
      <c r="O45" s="60">
        <v>2832487255</v>
      </c>
      <c r="P45" s="60">
        <v>2829332450</v>
      </c>
      <c r="Q45" s="60">
        <v>2843586740</v>
      </c>
      <c r="R45" s="60">
        <v>2843586740</v>
      </c>
      <c r="S45" s="60">
        <v>2835735811</v>
      </c>
      <c r="T45" s="60">
        <v>2832675237</v>
      </c>
      <c r="U45" s="60">
        <v>2804294869</v>
      </c>
      <c r="V45" s="60">
        <v>2804294869</v>
      </c>
      <c r="W45" s="60">
        <v>2804294869</v>
      </c>
      <c r="X45" s="60">
        <v>2723926751</v>
      </c>
      <c r="Y45" s="60">
        <v>80368118</v>
      </c>
      <c r="Z45" s="139">
        <v>2.95</v>
      </c>
      <c r="AA45" s="62">
        <v>2723926751</v>
      </c>
    </row>
    <row r="46" spans="1:27" ht="13.5">
      <c r="A46" s="249" t="s">
        <v>171</v>
      </c>
      <c r="B46" s="182"/>
      <c r="C46" s="155">
        <v>2571034</v>
      </c>
      <c r="D46" s="155"/>
      <c r="E46" s="59">
        <v>2637165</v>
      </c>
      <c r="F46" s="60">
        <v>2637165</v>
      </c>
      <c r="G46" s="60">
        <v>2571033</v>
      </c>
      <c r="H46" s="60">
        <v>2571033</v>
      </c>
      <c r="I46" s="60">
        <v>2572021</v>
      </c>
      <c r="J46" s="60">
        <v>2572021</v>
      </c>
      <c r="K46" s="60">
        <v>2572342</v>
      </c>
      <c r="L46" s="60">
        <v>2572663</v>
      </c>
      <c r="M46" s="60">
        <v>2572985</v>
      </c>
      <c r="N46" s="60">
        <v>2572985</v>
      </c>
      <c r="O46" s="60">
        <v>2173306</v>
      </c>
      <c r="P46" s="60">
        <v>2173627</v>
      </c>
      <c r="Q46" s="60">
        <v>2173941</v>
      </c>
      <c r="R46" s="60">
        <v>2173941</v>
      </c>
      <c r="S46" s="60">
        <v>2174255</v>
      </c>
      <c r="T46" s="60">
        <v>2174569</v>
      </c>
      <c r="U46" s="60">
        <v>2174883</v>
      </c>
      <c r="V46" s="60">
        <v>2174883</v>
      </c>
      <c r="W46" s="60">
        <v>2174883</v>
      </c>
      <c r="X46" s="60">
        <v>2637165</v>
      </c>
      <c r="Y46" s="60">
        <v>-462282</v>
      </c>
      <c r="Z46" s="139">
        <v>-17.53</v>
      </c>
      <c r="AA46" s="62">
        <v>2637165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2772564797</v>
      </c>
      <c r="D48" s="217">
        <f>SUM(D45:D47)</f>
        <v>0</v>
      </c>
      <c r="E48" s="264">
        <f t="shared" si="7"/>
        <v>2736313740</v>
      </c>
      <c r="F48" s="219">
        <f t="shared" si="7"/>
        <v>2726563916</v>
      </c>
      <c r="G48" s="219">
        <f t="shared" si="7"/>
        <v>2843758429</v>
      </c>
      <c r="H48" s="219">
        <f t="shared" si="7"/>
        <v>2861398072</v>
      </c>
      <c r="I48" s="219">
        <f t="shared" si="7"/>
        <v>2824248145</v>
      </c>
      <c r="J48" s="219">
        <f t="shared" si="7"/>
        <v>2824248145</v>
      </c>
      <c r="K48" s="219">
        <f t="shared" si="7"/>
        <v>2821437428</v>
      </c>
      <c r="L48" s="219">
        <f t="shared" si="7"/>
        <v>2834106249</v>
      </c>
      <c r="M48" s="219">
        <f t="shared" si="7"/>
        <v>2829926403</v>
      </c>
      <c r="N48" s="219">
        <f t="shared" si="7"/>
        <v>2829926403</v>
      </c>
      <c r="O48" s="219">
        <f t="shared" si="7"/>
        <v>2834660561</v>
      </c>
      <c r="P48" s="219">
        <f t="shared" si="7"/>
        <v>2831506077</v>
      </c>
      <c r="Q48" s="219">
        <f t="shared" si="7"/>
        <v>2845760681</v>
      </c>
      <c r="R48" s="219">
        <f t="shared" si="7"/>
        <v>2845760681</v>
      </c>
      <c r="S48" s="219">
        <f t="shared" si="7"/>
        <v>2837910066</v>
      </c>
      <c r="T48" s="219">
        <f t="shared" si="7"/>
        <v>2834849806</v>
      </c>
      <c r="U48" s="219">
        <f t="shared" si="7"/>
        <v>2806469752</v>
      </c>
      <c r="V48" s="219">
        <f t="shared" si="7"/>
        <v>2806469752</v>
      </c>
      <c r="W48" s="219">
        <f t="shared" si="7"/>
        <v>2806469752</v>
      </c>
      <c r="X48" s="219">
        <f t="shared" si="7"/>
        <v>2726563916</v>
      </c>
      <c r="Y48" s="219">
        <f t="shared" si="7"/>
        <v>79905836</v>
      </c>
      <c r="Z48" s="265">
        <f>+IF(X48&lt;&gt;0,+(Y48/X48)*100,0)</f>
        <v>2.930642319847968</v>
      </c>
      <c r="AA48" s="232">
        <f>SUM(AA45:AA47)</f>
        <v>2726563916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152933374</v>
      </c>
      <c r="D6" s="155"/>
      <c r="E6" s="59">
        <v>163800372</v>
      </c>
      <c r="F6" s="60">
        <v>163799876</v>
      </c>
      <c r="G6" s="60">
        <v>5150451</v>
      </c>
      <c r="H6" s="60">
        <v>8681823</v>
      </c>
      <c r="I6" s="60">
        <v>11311548</v>
      </c>
      <c r="J6" s="60">
        <v>25143822</v>
      </c>
      <c r="K6" s="60">
        <v>11255576</v>
      </c>
      <c r="L6" s="60">
        <v>11492721</v>
      </c>
      <c r="M6" s="60">
        <v>10346907</v>
      </c>
      <c r="N6" s="60">
        <v>33095204</v>
      </c>
      <c r="O6" s="60">
        <v>11640666</v>
      </c>
      <c r="P6" s="60">
        <v>14733619</v>
      </c>
      <c r="Q6" s="60">
        <v>13764628</v>
      </c>
      <c r="R6" s="60">
        <v>40138913</v>
      </c>
      <c r="S6" s="60">
        <v>38878014</v>
      </c>
      <c r="T6" s="60">
        <v>12601680</v>
      </c>
      <c r="U6" s="60">
        <v>9461842</v>
      </c>
      <c r="V6" s="60">
        <v>60941536</v>
      </c>
      <c r="W6" s="60">
        <v>159319475</v>
      </c>
      <c r="X6" s="60">
        <v>163799876</v>
      </c>
      <c r="Y6" s="60">
        <v>-4480401</v>
      </c>
      <c r="Z6" s="140">
        <v>-2.74</v>
      </c>
      <c r="AA6" s="62">
        <v>163799876</v>
      </c>
    </row>
    <row r="7" spans="1:27" ht="13.5">
      <c r="A7" s="249" t="s">
        <v>32</v>
      </c>
      <c r="B7" s="182"/>
      <c r="C7" s="155">
        <v>517191693</v>
      </c>
      <c r="D7" s="155"/>
      <c r="E7" s="59">
        <v>567409341</v>
      </c>
      <c r="F7" s="60">
        <v>569409782</v>
      </c>
      <c r="G7" s="60">
        <v>27570703</v>
      </c>
      <c r="H7" s="60">
        <v>51126914</v>
      </c>
      <c r="I7" s="60">
        <v>52439294</v>
      </c>
      <c r="J7" s="60">
        <v>131136911</v>
      </c>
      <c r="K7" s="60">
        <v>50080107</v>
      </c>
      <c r="L7" s="60">
        <v>49335262</v>
      </c>
      <c r="M7" s="60">
        <v>49566621</v>
      </c>
      <c r="N7" s="60">
        <v>148981990</v>
      </c>
      <c r="O7" s="60">
        <v>50357577</v>
      </c>
      <c r="P7" s="60">
        <v>50188011</v>
      </c>
      <c r="Q7" s="60">
        <v>50602379</v>
      </c>
      <c r="R7" s="60">
        <v>151147967</v>
      </c>
      <c r="S7" s="60">
        <v>43655587</v>
      </c>
      <c r="T7" s="60">
        <v>48287791</v>
      </c>
      <c r="U7" s="60">
        <v>51712237</v>
      </c>
      <c r="V7" s="60">
        <v>143655615</v>
      </c>
      <c r="W7" s="60">
        <v>574922483</v>
      </c>
      <c r="X7" s="60">
        <v>569409782</v>
      </c>
      <c r="Y7" s="60">
        <v>5512701</v>
      </c>
      <c r="Z7" s="140">
        <v>0.97</v>
      </c>
      <c r="AA7" s="62">
        <v>569409782</v>
      </c>
    </row>
    <row r="8" spans="1:27" ht="13.5">
      <c r="A8" s="249" t="s">
        <v>178</v>
      </c>
      <c r="B8" s="182"/>
      <c r="C8" s="155">
        <v>58731171</v>
      </c>
      <c r="D8" s="155"/>
      <c r="E8" s="59">
        <v>76883940</v>
      </c>
      <c r="F8" s="60">
        <v>80981543</v>
      </c>
      <c r="G8" s="60">
        <v>1161924</v>
      </c>
      <c r="H8" s="60">
        <v>6468970</v>
      </c>
      <c r="I8" s="60">
        <v>6169444</v>
      </c>
      <c r="J8" s="60">
        <v>13800338</v>
      </c>
      <c r="K8" s="60">
        <v>6430742</v>
      </c>
      <c r="L8" s="60">
        <v>4991897</v>
      </c>
      <c r="M8" s="60">
        <v>5800754</v>
      </c>
      <c r="N8" s="60">
        <v>17223393</v>
      </c>
      <c r="O8" s="60">
        <v>4544840</v>
      </c>
      <c r="P8" s="60">
        <v>6190697</v>
      </c>
      <c r="Q8" s="60">
        <v>5664334</v>
      </c>
      <c r="R8" s="60">
        <v>16399871</v>
      </c>
      <c r="S8" s="60">
        <v>7985333</v>
      </c>
      <c r="T8" s="60">
        <v>6835856</v>
      </c>
      <c r="U8" s="60">
        <v>7904679</v>
      </c>
      <c r="V8" s="60">
        <v>22725868</v>
      </c>
      <c r="W8" s="60">
        <v>70149470</v>
      </c>
      <c r="X8" s="60">
        <v>80981543</v>
      </c>
      <c r="Y8" s="60">
        <v>-10832073</v>
      </c>
      <c r="Z8" s="140">
        <v>-13.38</v>
      </c>
      <c r="AA8" s="62">
        <v>80981543</v>
      </c>
    </row>
    <row r="9" spans="1:27" ht="13.5">
      <c r="A9" s="249" t="s">
        <v>179</v>
      </c>
      <c r="B9" s="182"/>
      <c r="C9" s="155">
        <v>59769236</v>
      </c>
      <c r="D9" s="155"/>
      <c r="E9" s="59">
        <v>90324396</v>
      </c>
      <c r="F9" s="60">
        <v>103555372</v>
      </c>
      <c r="G9" s="60">
        <v>27389872</v>
      </c>
      <c r="H9" s="60">
        <v>589797</v>
      </c>
      <c r="I9" s="60">
        <v>1014719</v>
      </c>
      <c r="J9" s="60">
        <v>28994388</v>
      </c>
      <c r="K9" s="60">
        <v>3440232</v>
      </c>
      <c r="L9" s="60">
        <v>23497576</v>
      </c>
      <c r="M9" s="60">
        <v>6472666</v>
      </c>
      <c r="N9" s="60">
        <v>33410474</v>
      </c>
      <c r="O9" s="60"/>
      <c r="P9" s="60">
        <v>8176323</v>
      </c>
      <c r="Q9" s="60">
        <v>24319761</v>
      </c>
      <c r="R9" s="60">
        <v>32496084</v>
      </c>
      <c r="S9" s="60">
        <v>4480150</v>
      </c>
      <c r="T9" s="60">
        <v>1076174</v>
      </c>
      <c r="U9" s="60">
        <v>3101446</v>
      </c>
      <c r="V9" s="60">
        <v>8657770</v>
      </c>
      <c r="W9" s="60">
        <v>103558716</v>
      </c>
      <c r="X9" s="60">
        <v>103555372</v>
      </c>
      <c r="Y9" s="60">
        <v>3344</v>
      </c>
      <c r="Z9" s="140"/>
      <c r="AA9" s="62">
        <v>103555372</v>
      </c>
    </row>
    <row r="10" spans="1:27" ht="13.5">
      <c r="A10" s="249" t="s">
        <v>180</v>
      </c>
      <c r="B10" s="182"/>
      <c r="C10" s="155">
        <v>54852080</v>
      </c>
      <c r="D10" s="155"/>
      <c r="E10" s="59">
        <v>64353604</v>
      </c>
      <c r="F10" s="60">
        <v>60760819</v>
      </c>
      <c r="G10" s="60">
        <v>226951</v>
      </c>
      <c r="H10" s="60">
        <v>4380667</v>
      </c>
      <c r="I10" s="60">
        <v>11002808</v>
      </c>
      <c r="J10" s="60">
        <v>15610426</v>
      </c>
      <c r="K10" s="60">
        <v>1991481</v>
      </c>
      <c r="L10" s="60">
        <v>4651685</v>
      </c>
      <c r="M10" s="60">
        <v>6635817</v>
      </c>
      <c r="N10" s="60">
        <v>13278983</v>
      </c>
      <c r="O10" s="60"/>
      <c r="P10" s="60">
        <v>1552192</v>
      </c>
      <c r="Q10" s="60">
        <v>4092303</v>
      </c>
      <c r="R10" s="60">
        <v>5644495</v>
      </c>
      <c r="S10" s="60">
        <v>2266097</v>
      </c>
      <c r="T10" s="60">
        <v>2836940</v>
      </c>
      <c r="U10" s="60">
        <v>21014471</v>
      </c>
      <c r="V10" s="60">
        <v>26117508</v>
      </c>
      <c r="W10" s="60">
        <v>60651412</v>
      </c>
      <c r="X10" s="60">
        <v>60760819</v>
      </c>
      <c r="Y10" s="60">
        <v>-109407</v>
      </c>
      <c r="Z10" s="140">
        <v>-0.18</v>
      </c>
      <c r="AA10" s="62">
        <v>60760819</v>
      </c>
    </row>
    <row r="11" spans="1:27" ht="13.5">
      <c r="A11" s="249" t="s">
        <v>181</v>
      </c>
      <c r="B11" s="182"/>
      <c r="C11" s="155">
        <v>10422699</v>
      </c>
      <c r="D11" s="155"/>
      <c r="E11" s="59">
        <v>8784158</v>
      </c>
      <c r="F11" s="60">
        <v>11409158</v>
      </c>
      <c r="G11" s="60">
        <v>844732</v>
      </c>
      <c r="H11" s="60">
        <v>1365176</v>
      </c>
      <c r="I11" s="60">
        <v>1201527</v>
      </c>
      <c r="J11" s="60">
        <v>3411435</v>
      </c>
      <c r="K11" s="60">
        <v>1693151</v>
      </c>
      <c r="L11" s="60">
        <v>1007386</v>
      </c>
      <c r="M11" s="60">
        <v>1074139</v>
      </c>
      <c r="N11" s="60">
        <v>3774676</v>
      </c>
      <c r="O11" s="60">
        <v>1787735</v>
      </c>
      <c r="P11" s="60">
        <v>999352</v>
      </c>
      <c r="Q11" s="60">
        <v>1516989</v>
      </c>
      <c r="R11" s="60">
        <v>4304076</v>
      </c>
      <c r="S11" s="60">
        <v>1352853</v>
      </c>
      <c r="T11" s="60">
        <v>1504172</v>
      </c>
      <c r="U11" s="60">
        <v>2165368</v>
      </c>
      <c r="V11" s="60">
        <v>5022393</v>
      </c>
      <c r="W11" s="60">
        <v>16512580</v>
      </c>
      <c r="X11" s="60">
        <v>11409158</v>
      </c>
      <c r="Y11" s="60">
        <v>5103422</v>
      </c>
      <c r="Z11" s="140">
        <v>44.73</v>
      </c>
      <c r="AA11" s="62">
        <v>11409158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-642330047</v>
      </c>
      <c r="D14" s="155"/>
      <c r="E14" s="59">
        <v>-765303470</v>
      </c>
      <c r="F14" s="60">
        <v>-796885906</v>
      </c>
      <c r="G14" s="60">
        <v>1932311</v>
      </c>
      <c r="H14" s="60">
        <v>-51553836</v>
      </c>
      <c r="I14" s="60">
        <v>-76006249</v>
      </c>
      <c r="J14" s="60">
        <v>-125627774</v>
      </c>
      <c r="K14" s="60">
        <v>-53926046</v>
      </c>
      <c r="L14" s="60">
        <v>-63771277</v>
      </c>
      <c r="M14" s="60">
        <v>-76104942</v>
      </c>
      <c r="N14" s="60">
        <v>-193802265</v>
      </c>
      <c r="O14" s="60">
        <v>-47939968</v>
      </c>
      <c r="P14" s="60">
        <v>-59321536</v>
      </c>
      <c r="Q14" s="60">
        <v>-58479633</v>
      </c>
      <c r="R14" s="60">
        <v>-165741137</v>
      </c>
      <c r="S14" s="60">
        <v>-94601419</v>
      </c>
      <c r="T14" s="60">
        <v>-59851899</v>
      </c>
      <c r="U14" s="60">
        <v>-90503251</v>
      </c>
      <c r="V14" s="60">
        <v>-244956569</v>
      </c>
      <c r="W14" s="60">
        <v>-730127745</v>
      </c>
      <c r="X14" s="60">
        <v>-796885906</v>
      </c>
      <c r="Y14" s="60">
        <v>66758161</v>
      </c>
      <c r="Z14" s="140">
        <v>-8.38</v>
      </c>
      <c r="AA14" s="62">
        <v>-796885906</v>
      </c>
    </row>
    <row r="15" spans="1:27" ht="13.5">
      <c r="A15" s="249" t="s">
        <v>40</v>
      </c>
      <c r="B15" s="182"/>
      <c r="C15" s="155">
        <v>-43433321</v>
      </c>
      <c r="D15" s="155"/>
      <c r="E15" s="59">
        <v>-46894847</v>
      </c>
      <c r="F15" s="60">
        <v>-46894847</v>
      </c>
      <c r="G15" s="60">
        <v>-122751</v>
      </c>
      <c r="H15" s="60">
        <v>-670309</v>
      </c>
      <c r="I15" s="60">
        <v>-1107901</v>
      </c>
      <c r="J15" s="60">
        <v>-1900961</v>
      </c>
      <c r="K15" s="60">
        <v>-3888009</v>
      </c>
      <c r="L15" s="60">
        <v>-1253400</v>
      </c>
      <c r="M15" s="60">
        <v>-8510507</v>
      </c>
      <c r="N15" s="60">
        <v>-13651916</v>
      </c>
      <c r="O15" s="60">
        <v>-1556439</v>
      </c>
      <c r="P15" s="60">
        <v>-1931679</v>
      </c>
      <c r="Q15" s="60">
        <v>-2174102</v>
      </c>
      <c r="R15" s="60">
        <v>-5662220</v>
      </c>
      <c r="S15" s="60">
        <v>-6366664</v>
      </c>
      <c r="T15" s="60">
        <v>-1506712</v>
      </c>
      <c r="U15" s="60">
        <v>-15126594</v>
      </c>
      <c r="V15" s="60">
        <v>-22999970</v>
      </c>
      <c r="W15" s="60">
        <v>-44215067</v>
      </c>
      <c r="X15" s="60">
        <v>-46894847</v>
      </c>
      <c r="Y15" s="60">
        <v>2679780</v>
      </c>
      <c r="Z15" s="140">
        <v>-5.71</v>
      </c>
      <c r="AA15" s="62">
        <v>-46894847</v>
      </c>
    </row>
    <row r="16" spans="1:27" ht="13.5">
      <c r="A16" s="249" t="s">
        <v>42</v>
      </c>
      <c r="B16" s="182"/>
      <c r="C16" s="155">
        <v>-48658945</v>
      </c>
      <c r="D16" s="155"/>
      <c r="E16" s="59">
        <v>-48496891</v>
      </c>
      <c r="F16" s="60">
        <v>-49448379</v>
      </c>
      <c r="G16" s="60">
        <v>-3352278</v>
      </c>
      <c r="H16" s="60">
        <v>-5757944</v>
      </c>
      <c r="I16" s="60">
        <v>-4328481</v>
      </c>
      <c r="J16" s="60">
        <v>-13438703</v>
      </c>
      <c r="K16" s="60">
        <v>-3956639</v>
      </c>
      <c r="L16" s="60">
        <v>-3946768</v>
      </c>
      <c r="M16" s="60">
        <v>-3954562</v>
      </c>
      <c r="N16" s="60">
        <v>-11857969</v>
      </c>
      <c r="O16" s="60">
        <v>-3954295</v>
      </c>
      <c r="P16" s="60">
        <v>-3941114</v>
      </c>
      <c r="Q16" s="60">
        <v>-5310205</v>
      </c>
      <c r="R16" s="60">
        <v>-13205614</v>
      </c>
      <c r="S16" s="60">
        <v>-4034042</v>
      </c>
      <c r="T16" s="60">
        <v>-4095129</v>
      </c>
      <c r="U16" s="60">
        <v>-4125123</v>
      </c>
      <c r="V16" s="60">
        <v>-12254294</v>
      </c>
      <c r="W16" s="60">
        <v>-50756580</v>
      </c>
      <c r="X16" s="60">
        <v>-49448379</v>
      </c>
      <c r="Y16" s="60">
        <v>-1308201</v>
      </c>
      <c r="Z16" s="140">
        <v>2.65</v>
      </c>
      <c r="AA16" s="62">
        <v>-49448379</v>
      </c>
    </row>
    <row r="17" spans="1:27" ht="13.5">
      <c r="A17" s="250" t="s">
        <v>185</v>
      </c>
      <c r="B17" s="251"/>
      <c r="C17" s="168">
        <f aca="true" t="shared" si="0" ref="C17:Y17">SUM(C6:C16)</f>
        <v>119477940</v>
      </c>
      <c r="D17" s="168">
        <f t="shared" si="0"/>
        <v>0</v>
      </c>
      <c r="E17" s="72">
        <f t="shared" si="0"/>
        <v>110860603</v>
      </c>
      <c r="F17" s="73">
        <f t="shared" si="0"/>
        <v>96687418</v>
      </c>
      <c r="G17" s="73">
        <f t="shared" si="0"/>
        <v>60801915</v>
      </c>
      <c r="H17" s="73">
        <f t="shared" si="0"/>
        <v>14631258</v>
      </c>
      <c r="I17" s="73">
        <f t="shared" si="0"/>
        <v>1696709</v>
      </c>
      <c r="J17" s="73">
        <f t="shared" si="0"/>
        <v>77129882</v>
      </c>
      <c r="K17" s="73">
        <f t="shared" si="0"/>
        <v>13120595</v>
      </c>
      <c r="L17" s="73">
        <f t="shared" si="0"/>
        <v>26005082</v>
      </c>
      <c r="M17" s="73">
        <f t="shared" si="0"/>
        <v>-8673107</v>
      </c>
      <c r="N17" s="73">
        <f t="shared" si="0"/>
        <v>30452570</v>
      </c>
      <c r="O17" s="73">
        <f t="shared" si="0"/>
        <v>14880116</v>
      </c>
      <c r="P17" s="73">
        <f t="shared" si="0"/>
        <v>16645865</v>
      </c>
      <c r="Q17" s="73">
        <f t="shared" si="0"/>
        <v>33996454</v>
      </c>
      <c r="R17" s="73">
        <f t="shared" si="0"/>
        <v>65522435</v>
      </c>
      <c r="S17" s="73">
        <f t="shared" si="0"/>
        <v>-6384091</v>
      </c>
      <c r="T17" s="73">
        <f t="shared" si="0"/>
        <v>7688873</v>
      </c>
      <c r="U17" s="73">
        <f t="shared" si="0"/>
        <v>-14394925</v>
      </c>
      <c r="V17" s="73">
        <f t="shared" si="0"/>
        <v>-13090143</v>
      </c>
      <c r="W17" s="73">
        <f t="shared" si="0"/>
        <v>160014744</v>
      </c>
      <c r="X17" s="73">
        <f t="shared" si="0"/>
        <v>96687418</v>
      </c>
      <c r="Y17" s="73">
        <f t="shared" si="0"/>
        <v>63327326</v>
      </c>
      <c r="Z17" s="170">
        <f>+IF(X17&lt;&gt;0,+(Y17/X17)*100,0)</f>
        <v>65.49696673045918</v>
      </c>
      <c r="AA17" s="74">
        <f>SUM(AA6:AA16)</f>
        <v>96687418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14548302</v>
      </c>
      <c r="D21" s="155"/>
      <c r="E21" s="59"/>
      <c r="F21" s="60">
        <v>1000000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1000000</v>
      </c>
      <c r="Y21" s="159">
        <v>-1000000</v>
      </c>
      <c r="Z21" s="141">
        <v>-100</v>
      </c>
      <c r="AA21" s="225">
        <v>1000000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14581</v>
      </c>
      <c r="D23" s="157"/>
      <c r="E23" s="59">
        <v>17796</v>
      </c>
      <c r="F23" s="60">
        <v>17796</v>
      </c>
      <c r="G23" s="159">
        <v>174</v>
      </c>
      <c r="H23" s="159">
        <v>391</v>
      </c>
      <c r="I23" s="159">
        <v>283</v>
      </c>
      <c r="J23" s="60">
        <v>848</v>
      </c>
      <c r="K23" s="159">
        <v>283</v>
      </c>
      <c r="L23" s="159">
        <v>282</v>
      </c>
      <c r="M23" s="60">
        <v>6832</v>
      </c>
      <c r="N23" s="159">
        <v>7397</v>
      </c>
      <c r="O23" s="159">
        <v>282</v>
      </c>
      <c r="P23" s="159">
        <v>283</v>
      </c>
      <c r="Q23" s="60">
        <v>283</v>
      </c>
      <c r="R23" s="159">
        <v>848</v>
      </c>
      <c r="S23" s="159">
        <v>283</v>
      </c>
      <c r="T23" s="60">
        <v>283</v>
      </c>
      <c r="U23" s="159">
        <v>8498</v>
      </c>
      <c r="V23" s="159">
        <v>9064</v>
      </c>
      <c r="W23" s="159">
        <v>18157</v>
      </c>
      <c r="X23" s="60">
        <v>17796</v>
      </c>
      <c r="Y23" s="159">
        <v>361</v>
      </c>
      <c r="Z23" s="141">
        <v>2.03</v>
      </c>
      <c r="AA23" s="225">
        <v>17796</v>
      </c>
    </row>
    <row r="24" spans="1:27" ht="13.5">
      <c r="A24" s="249" t="s">
        <v>190</v>
      </c>
      <c r="B24" s="182"/>
      <c r="C24" s="155">
        <v>-4980001</v>
      </c>
      <c r="D24" s="155"/>
      <c r="E24" s="59">
        <v>-6247668</v>
      </c>
      <c r="F24" s="60">
        <v>-6247668</v>
      </c>
      <c r="G24" s="60">
        <v>-429297</v>
      </c>
      <c r="H24" s="60">
        <v>-647888</v>
      </c>
      <c r="I24" s="60">
        <v>-505669</v>
      </c>
      <c r="J24" s="60">
        <v>-1582854</v>
      </c>
      <c r="K24" s="60">
        <v>-897381</v>
      </c>
      <c r="L24" s="60">
        <v>-146954</v>
      </c>
      <c r="M24" s="60">
        <v>-712554</v>
      </c>
      <c r="N24" s="60">
        <v>-1756889</v>
      </c>
      <c r="O24" s="60">
        <v>-670980</v>
      </c>
      <c r="P24" s="60">
        <v>-481932</v>
      </c>
      <c r="Q24" s="60">
        <v>-586769</v>
      </c>
      <c r="R24" s="60">
        <v>-1739681</v>
      </c>
      <c r="S24" s="60">
        <v>-415000</v>
      </c>
      <c r="T24" s="60">
        <v>-670509</v>
      </c>
      <c r="U24" s="60">
        <v>-426238</v>
      </c>
      <c r="V24" s="60">
        <v>-1511747</v>
      </c>
      <c r="W24" s="60">
        <v>-6591171</v>
      </c>
      <c r="X24" s="60">
        <v>-6247668</v>
      </c>
      <c r="Y24" s="60">
        <v>-343503</v>
      </c>
      <c r="Z24" s="140">
        <v>5.5</v>
      </c>
      <c r="AA24" s="62">
        <v>-6247668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-110898257</v>
      </c>
      <c r="D26" s="155"/>
      <c r="E26" s="59">
        <v>-103914092</v>
      </c>
      <c r="F26" s="60">
        <v>-103386293</v>
      </c>
      <c r="G26" s="60">
        <v>-226951</v>
      </c>
      <c r="H26" s="60">
        <v>-9788126</v>
      </c>
      <c r="I26" s="60">
        <v>-14611963</v>
      </c>
      <c r="J26" s="60">
        <v>-24627040</v>
      </c>
      <c r="K26" s="60">
        <v>-3389771</v>
      </c>
      <c r="L26" s="60">
        <v>-6453893</v>
      </c>
      <c r="M26" s="60">
        <v>-12084274</v>
      </c>
      <c r="N26" s="60">
        <v>-21927938</v>
      </c>
      <c r="O26" s="60">
        <v>-1796584</v>
      </c>
      <c r="P26" s="60">
        <v>-1460353</v>
      </c>
      <c r="Q26" s="60">
        <v>-7039371</v>
      </c>
      <c r="R26" s="60">
        <v>-10296308</v>
      </c>
      <c r="S26" s="60">
        <v>-3125353</v>
      </c>
      <c r="T26" s="60">
        <v>-7823568</v>
      </c>
      <c r="U26" s="60">
        <v>-24351037</v>
      </c>
      <c r="V26" s="60">
        <v>-35299958</v>
      </c>
      <c r="W26" s="60">
        <v>-92151244</v>
      </c>
      <c r="X26" s="60">
        <v>-103386293</v>
      </c>
      <c r="Y26" s="60">
        <v>11235049</v>
      </c>
      <c r="Z26" s="140">
        <v>-10.87</v>
      </c>
      <c r="AA26" s="62">
        <v>-103386293</v>
      </c>
    </row>
    <row r="27" spans="1:27" ht="13.5">
      <c r="A27" s="250" t="s">
        <v>192</v>
      </c>
      <c r="B27" s="251"/>
      <c r="C27" s="168">
        <f aca="true" t="shared" si="1" ref="C27:Y27">SUM(C21:C26)</f>
        <v>-101315375</v>
      </c>
      <c r="D27" s="168">
        <f>SUM(D21:D26)</f>
        <v>0</v>
      </c>
      <c r="E27" s="72">
        <f t="shared" si="1"/>
        <v>-110143964</v>
      </c>
      <c r="F27" s="73">
        <f t="shared" si="1"/>
        <v>-108616165</v>
      </c>
      <c r="G27" s="73">
        <f t="shared" si="1"/>
        <v>-656074</v>
      </c>
      <c r="H27" s="73">
        <f t="shared" si="1"/>
        <v>-10435623</v>
      </c>
      <c r="I27" s="73">
        <f t="shared" si="1"/>
        <v>-15117349</v>
      </c>
      <c r="J27" s="73">
        <f t="shared" si="1"/>
        <v>-26209046</v>
      </c>
      <c r="K27" s="73">
        <f t="shared" si="1"/>
        <v>-4286869</v>
      </c>
      <c r="L27" s="73">
        <f t="shared" si="1"/>
        <v>-6600565</v>
      </c>
      <c r="M27" s="73">
        <f t="shared" si="1"/>
        <v>-12789996</v>
      </c>
      <c r="N27" s="73">
        <f t="shared" si="1"/>
        <v>-23677430</v>
      </c>
      <c r="O27" s="73">
        <f t="shared" si="1"/>
        <v>-2467282</v>
      </c>
      <c r="P27" s="73">
        <f t="shared" si="1"/>
        <v>-1942002</v>
      </c>
      <c r="Q27" s="73">
        <f t="shared" si="1"/>
        <v>-7625857</v>
      </c>
      <c r="R27" s="73">
        <f t="shared" si="1"/>
        <v>-12035141</v>
      </c>
      <c r="S27" s="73">
        <f t="shared" si="1"/>
        <v>-3540070</v>
      </c>
      <c r="T27" s="73">
        <f t="shared" si="1"/>
        <v>-8493794</v>
      </c>
      <c r="U27" s="73">
        <f t="shared" si="1"/>
        <v>-24768777</v>
      </c>
      <c r="V27" s="73">
        <f t="shared" si="1"/>
        <v>-36802641</v>
      </c>
      <c r="W27" s="73">
        <f t="shared" si="1"/>
        <v>-98724258</v>
      </c>
      <c r="X27" s="73">
        <f t="shared" si="1"/>
        <v>-108616165</v>
      </c>
      <c r="Y27" s="73">
        <f t="shared" si="1"/>
        <v>9891907</v>
      </c>
      <c r="Z27" s="170">
        <f>+IF(X27&lt;&gt;0,+(Y27/X27)*100,0)</f>
        <v>-9.10721438194766</v>
      </c>
      <c r="AA27" s="74">
        <f>SUM(AA21:AA26)</f>
        <v>-108616165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>
        <v>64075</v>
      </c>
      <c r="D31" s="155"/>
      <c r="E31" s="59">
        <v>-1134514</v>
      </c>
      <c r="F31" s="60">
        <v>-1134514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-7881</v>
      </c>
      <c r="T31" s="60">
        <v>-8985</v>
      </c>
      <c r="U31" s="60">
        <v>-8985</v>
      </c>
      <c r="V31" s="60">
        <v>-25851</v>
      </c>
      <c r="W31" s="60">
        <v>-25851</v>
      </c>
      <c r="X31" s="60">
        <v>-1134514</v>
      </c>
      <c r="Y31" s="60">
        <v>1108663</v>
      </c>
      <c r="Z31" s="140">
        <v>-97.72</v>
      </c>
      <c r="AA31" s="62">
        <v>-1134514</v>
      </c>
    </row>
    <row r="32" spans="1:27" ht="13.5">
      <c r="A32" s="249" t="s">
        <v>195</v>
      </c>
      <c r="B32" s="182"/>
      <c r="C32" s="155">
        <v>40000000</v>
      </c>
      <c r="D32" s="155"/>
      <c r="E32" s="59">
        <v>30000000</v>
      </c>
      <c r="F32" s="60">
        <v>30000000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30000000</v>
      </c>
      <c r="U32" s="60"/>
      <c r="V32" s="60">
        <v>30000000</v>
      </c>
      <c r="W32" s="60">
        <v>30000000</v>
      </c>
      <c r="X32" s="60">
        <v>30000000</v>
      </c>
      <c r="Y32" s="60"/>
      <c r="Z32" s="140"/>
      <c r="AA32" s="62">
        <v>30000000</v>
      </c>
    </row>
    <row r="33" spans="1:27" ht="13.5">
      <c r="A33" s="249" t="s">
        <v>196</v>
      </c>
      <c r="B33" s="182"/>
      <c r="C33" s="155">
        <v>3982640</v>
      </c>
      <c r="D33" s="155"/>
      <c r="E33" s="59">
        <v>2479284</v>
      </c>
      <c r="F33" s="60">
        <v>2479284</v>
      </c>
      <c r="G33" s="60">
        <v>170065</v>
      </c>
      <c r="H33" s="159">
        <v>71450</v>
      </c>
      <c r="I33" s="159">
        <v>297289</v>
      </c>
      <c r="J33" s="159">
        <v>538804</v>
      </c>
      <c r="K33" s="60">
        <v>218660</v>
      </c>
      <c r="L33" s="60">
        <v>88217</v>
      </c>
      <c r="M33" s="60">
        <v>16882</v>
      </c>
      <c r="N33" s="60">
        <v>323759</v>
      </c>
      <c r="O33" s="159">
        <v>177672</v>
      </c>
      <c r="P33" s="159">
        <v>263875</v>
      </c>
      <c r="Q33" s="159">
        <v>333773</v>
      </c>
      <c r="R33" s="60">
        <v>775320</v>
      </c>
      <c r="S33" s="60">
        <v>271797</v>
      </c>
      <c r="T33" s="60">
        <v>196731</v>
      </c>
      <c r="U33" s="60">
        <v>93688</v>
      </c>
      <c r="V33" s="159">
        <v>562216</v>
      </c>
      <c r="W33" s="159">
        <v>2200099</v>
      </c>
      <c r="X33" s="159">
        <v>2479284</v>
      </c>
      <c r="Y33" s="60">
        <v>-279185</v>
      </c>
      <c r="Z33" s="140">
        <v>-11.26</v>
      </c>
      <c r="AA33" s="62">
        <v>2479284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-20380912</v>
      </c>
      <c r="D35" s="155"/>
      <c r="E35" s="59">
        <v>-23935653</v>
      </c>
      <c r="F35" s="60">
        <v>-23935653</v>
      </c>
      <c r="G35" s="60">
        <v>-1074675</v>
      </c>
      <c r="H35" s="60">
        <v>-713263</v>
      </c>
      <c r="I35" s="60">
        <v>-827512</v>
      </c>
      <c r="J35" s="60">
        <v>-2615450</v>
      </c>
      <c r="K35" s="60">
        <v>-4890556</v>
      </c>
      <c r="L35" s="60">
        <v>-1051928</v>
      </c>
      <c r="M35" s="60">
        <v>-2997751</v>
      </c>
      <c r="N35" s="60">
        <v>-8940235</v>
      </c>
      <c r="O35" s="60">
        <v>-1111511</v>
      </c>
      <c r="P35" s="60">
        <v>-853133</v>
      </c>
      <c r="Q35" s="60">
        <v>-784039</v>
      </c>
      <c r="R35" s="60">
        <v>-2748683</v>
      </c>
      <c r="S35" s="60">
        <v>-5167070</v>
      </c>
      <c r="T35" s="60">
        <v>-1114115</v>
      </c>
      <c r="U35" s="60">
        <v>-3083448</v>
      </c>
      <c r="V35" s="60">
        <v>-9364633</v>
      </c>
      <c r="W35" s="60">
        <v>-23669001</v>
      </c>
      <c r="X35" s="60">
        <v>-23935653</v>
      </c>
      <c r="Y35" s="60">
        <v>266652</v>
      </c>
      <c r="Z35" s="140">
        <v>-1.11</v>
      </c>
      <c r="AA35" s="62">
        <v>-23935653</v>
      </c>
    </row>
    <row r="36" spans="1:27" ht="13.5">
      <c r="A36" s="250" t="s">
        <v>198</v>
      </c>
      <c r="B36" s="251"/>
      <c r="C36" s="168">
        <f aca="true" t="shared" si="2" ref="C36:Y36">SUM(C31:C35)</f>
        <v>23665803</v>
      </c>
      <c r="D36" s="168">
        <f>SUM(D31:D35)</f>
        <v>0</v>
      </c>
      <c r="E36" s="72">
        <f t="shared" si="2"/>
        <v>7409117</v>
      </c>
      <c r="F36" s="73">
        <f t="shared" si="2"/>
        <v>7409117</v>
      </c>
      <c r="G36" s="73">
        <f t="shared" si="2"/>
        <v>-904610</v>
      </c>
      <c r="H36" s="73">
        <f t="shared" si="2"/>
        <v>-641813</v>
      </c>
      <c r="I36" s="73">
        <f t="shared" si="2"/>
        <v>-530223</v>
      </c>
      <c r="J36" s="73">
        <f t="shared" si="2"/>
        <v>-2076646</v>
      </c>
      <c r="K36" s="73">
        <f t="shared" si="2"/>
        <v>-4671896</v>
      </c>
      <c r="L36" s="73">
        <f t="shared" si="2"/>
        <v>-963711</v>
      </c>
      <c r="M36" s="73">
        <f t="shared" si="2"/>
        <v>-2980869</v>
      </c>
      <c r="N36" s="73">
        <f t="shared" si="2"/>
        <v>-8616476</v>
      </c>
      <c r="O36" s="73">
        <f t="shared" si="2"/>
        <v>-933839</v>
      </c>
      <c r="P36" s="73">
        <f t="shared" si="2"/>
        <v>-589258</v>
      </c>
      <c r="Q36" s="73">
        <f t="shared" si="2"/>
        <v>-450266</v>
      </c>
      <c r="R36" s="73">
        <f t="shared" si="2"/>
        <v>-1973363</v>
      </c>
      <c r="S36" s="73">
        <f t="shared" si="2"/>
        <v>-4903154</v>
      </c>
      <c r="T36" s="73">
        <f t="shared" si="2"/>
        <v>29073631</v>
      </c>
      <c r="U36" s="73">
        <f t="shared" si="2"/>
        <v>-2998745</v>
      </c>
      <c r="V36" s="73">
        <f t="shared" si="2"/>
        <v>21171732</v>
      </c>
      <c r="W36" s="73">
        <f t="shared" si="2"/>
        <v>8505247</v>
      </c>
      <c r="X36" s="73">
        <f t="shared" si="2"/>
        <v>7409117</v>
      </c>
      <c r="Y36" s="73">
        <f t="shared" si="2"/>
        <v>1096130</v>
      </c>
      <c r="Z36" s="170">
        <f>+IF(X36&lt;&gt;0,+(Y36/X36)*100,0)</f>
        <v>14.79434054017503</v>
      </c>
      <c r="AA36" s="74">
        <f>SUM(AA31:AA35)</f>
        <v>7409117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41828368</v>
      </c>
      <c r="D38" s="153">
        <f>+D17+D27+D36</f>
        <v>0</v>
      </c>
      <c r="E38" s="99">
        <f t="shared" si="3"/>
        <v>8125756</v>
      </c>
      <c r="F38" s="100">
        <f t="shared" si="3"/>
        <v>-4519630</v>
      </c>
      <c r="G38" s="100">
        <f t="shared" si="3"/>
        <v>59241231</v>
      </c>
      <c r="H38" s="100">
        <f t="shared" si="3"/>
        <v>3553822</v>
      </c>
      <c r="I38" s="100">
        <f t="shared" si="3"/>
        <v>-13950863</v>
      </c>
      <c r="J38" s="100">
        <f t="shared" si="3"/>
        <v>48844190</v>
      </c>
      <c r="K38" s="100">
        <f t="shared" si="3"/>
        <v>4161830</v>
      </c>
      <c r="L38" s="100">
        <f t="shared" si="3"/>
        <v>18440806</v>
      </c>
      <c r="M38" s="100">
        <f t="shared" si="3"/>
        <v>-24443972</v>
      </c>
      <c r="N38" s="100">
        <f t="shared" si="3"/>
        <v>-1841336</v>
      </c>
      <c r="O38" s="100">
        <f t="shared" si="3"/>
        <v>11478995</v>
      </c>
      <c r="P38" s="100">
        <f t="shared" si="3"/>
        <v>14114605</v>
      </c>
      <c r="Q38" s="100">
        <f t="shared" si="3"/>
        <v>25920331</v>
      </c>
      <c r="R38" s="100">
        <f t="shared" si="3"/>
        <v>51513931</v>
      </c>
      <c r="S38" s="100">
        <f t="shared" si="3"/>
        <v>-14827315</v>
      </c>
      <c r="T38" s="100">
        <f t="shared" si="3"/>
        <v>28268710</v>
      </c>
      <c r="U38" s="100">
        <f t="shared" si="3"/>
        <v>-42162447</v>
      </c>
      <c r="V38" s="100">
        <f t="shared" si="3"/>
        <v>-28721052</v>
      </c>
      <c r="W38" s="100">
        <f t="shared" si="3"/>
        <v>69795733</v>
      </c>
      <c r="X38" s="100">
        <f t="shared" si="3"/>
        <v>-4519630</v>
      </c>
      <c r="Y38" s="100">
        <f t="shared" si="3"/>
        <v>74315363</v>
      </c>
      <c r="Z38" s="137">
        <f>+IF(X38&lt;&gt;0,+(Y38/X38)*100,0)</f>
        <v>-1644.2797972400394</v>
      </c>
      <c r="AA38" s="102">
        <f>+AA17+AA27+AA36</f>
        <v>-4519630</v>
      </c>
    </row>
    <row r="39" spans="1:27" ht="13.5">
      <c r="A39" s="249" t="s">
        <v>200</v>
      </c>
      <c r="B39" s="182"/>
      <c r="C39" s="153">
        <v>63158415</v>
      </c>
      <c r="D39" s="153"/>
      <c r="E39" s="99">
        <v>89420826</v>
      </c>
      <c r="F39" s="100">
        <v>104986783</v>
      </c>
      <c r="G39" s="100">
        <v>104986783</v>
      </c>
      <c r="H39" s="100">
        <v>164228014</v>
      </c>
      <c r="I39" s="100">
        <v>167781836</v>
      </c>
      <c r="J39" s="100">
        <v>104986783</v>
      </c>
      <c r="K39" s="100">
        <v>153830973</v>
      </c>
      <c r="L39" s="100">
        <v>157992803</v>
      </c>
      <c r="M39" s="100">
        <v>176433609</v>
      </c>
      <c r="N39" s="100">
        <v>153830973</v>
      </c>
      <c r="O39" s="100">
        <v>151989637</v>
      </c>
      <c r="P39" s="100">
        <v>163468632</v>
      </c>
      <c r="Q39" s="100">
        <v>177583237</v>
      </c>
      <c r="R39" s="100">
        <v>151989637</v>
      </c>
      <c r="S39" s="100">
        <v>203503568</v>
      </c>
      <c r="T39" s="100">
        <v>188676253</v>
      </c>
      <c r="U39" s="100">
        <v>216944963</v>
      </c>
      <c r="V39" s="100">
        <v>203503568</v>
      </c>
      <c r="W39" s="100">
        <v>104986783</v>
      </c>
      <c r="X39" s="100">
        <v>104986783</v>
      </c>
      <c r="Y39" s="100"/>
      <c r="Z39" s="137"/>
      <c r="AA39" s="102">
        <v>104986783</v>
      </c>
    </row>
    <row r="40" spans="1:27" ht="13.5">
      <c r="A40" s="269" t="s">
        <v>201</v>
      </c>
      <c r="B40" s="256"/>
      <c r="C40" s="257">
        <v>104986783</v>
      </c>
      <c r="D40" s="257"/>
      <c r="E40" s="258">
        <v>97546582</v>
      </c>
      <c r="F40" s="259">
        <v>100467154</v>
      </c>
      <c r="G40" s="259">
        <v>164228014</v>
      </c>
      <c r="H40" s="259">
        <v>167781836</v>
      </c>
      <c r="I40" s="259">
        <v>153830973</v>
      </c>
      <c r="J40" s="259">
        <v>153830973</v>
      </c>
      <c r="K40" s="259">
        <v>157992803</v>
      </c>
      <c r="L40" s="259">
        <v>176433609</v>
      </c>
      <c r="M40" s="259">
        <v>151989637</v>
      </c>
      <c r="N40" s="259">
        <v>151989637</v>
      </c>
      <c r="O40" s="259">
        <v>163468632</v>
      </c>
      <c r="P40" s="259">
        <v>177583237</v>
      </c>
      <c r="Q40" s="259">
        <v>203503568</v>
      </c>
      <c r="R40" s="259">
        <v>203503568</v>
      </c>
      <c r="S40" s="259">
        <v>188676253</v>
      </c>
      <c r="T40" s="259">
        <v>216944963</v>
      </c>
      <c r="U40" s="259">
        <v>174782516</v>
      </c>
      <c r="V40" s="259">
        <v>174782516</v>
      </c>
      <c r="W40" s="259">
        <v>174782516</v>
      </c>
      <c r="X40" s="259">
        <v>100467154</v>
      </c>
      <c r="Y40" s="259">
        <v>74315362</v>
      </c>
      <c r="Z40" s="260">
        <v>73.97</v>
      </c>
      <c r="AA40" s="261">
        <v>100467154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75763206</v>
      </c>
      <c r="D5" s="200">
        <f t="shared" si="0"/>
        <v>0</v>
      </c>
      <c r="E5" s="106">
        <f t="shared" si="0"/>
        <v>83156476</v>
      </c>
      <c r="F5" s="106">
        <f t="shared" si="0"/>
        <v>83893677</v>
      </c>
      <c r="G5" s="106">
        <f t="shared" si="0"/>
        <v>226951</v>
      </c>
      <c r="H5" s="106">
        <f t="shared" si="0"/>
        <v>4430090</v>
      </c>
      <c r="I5" s="106">
        <f t="shared" si="0"/>
        <v>13811127</v>
      </c>
      <c r="J5" s="106">
        <f t="shared" si="0"/>
        <v>18468168</v>
      </c>
      <c r="K5" s="106">
        <f t="shared" si="0"/>
        <v>3389771</v>
      </c>
      <c r="L5" s="106">
        <f t="shared" si="0"/>
        <v>6361387</v>
      </c>
      <c r="M5" s="106">
        <f t="shared" si="0"/>
        <v>9810998</v>
      </c>
      <c r="N5" s="106">
        <f t="shared" si="0"/>
        <v>19562156</v>
      </c>
      <c r="O5" s="106">
        <f t="shared" si="0"/>
        <v>560549</v>
      </c>
      <c r="P5" s="106">
        <f t="shared" si="0"/>
        <v>1460353</v>
      </c>
      <c r="Q5" s="106">
        <f t="shared" si="0"/>
        <v>6817496</v>
      </c>
      <c r="R5" s="106">
        <f t="shared" si="0"/>
        <v>8838398</v>
      </c>
      <c r="S5" s="106">
        <f t="shared" si="0"/>
        <v>2859845</v>
      </c>
      <c r="T5" s="106">
        <f t="shared" si="0"/>
        <v>6744131</v>
      </c>
      <c r="U5" s="106">
        <f t="shared" si="0"/>
        <v>19790374</v>
      </c>
      <c r="V5" s="106">
        <f t="shared" si="0"/>
        <v>29394350</v>
      </c>
      <c r="W5" s="106">
        <f t="shared" si="0"/>
        <v>76263072</v>
      </c>
      <c r="X5" s="106">
        <f t="shared" si="0"/>
        <v>83893677</v>
      </c>
      <c r="Y5" s="106">
        <f t="shared" si="0"/>
        <v>-7630605</v>
      </c>
      <c r="Z5" s="201">
        <f>+IF(X5&lt;&gt;0,+(Y5/X5)*100,0)</f>
        <v>-9.095566284453117</v>
      </c>
      <c r="AA5" s="199">
        <f>SUM(AA11:AA18)</f>
        <v>83893677</v>
      </c>
    </row>
    <row r="6" spans="1:27" ht="13.5">
      <c r="A6" s="291" t="s">
        <v>205</v>
      </c>
      <c r="B6" s="142"/>
      <c r="C6" s="62">
        <v>1320292</v>
      </c>
      <c r="D6" s="156"/>
      <c r="E6" s="60">
        <v>14979027</v>
      </c>
      <c r="F6" s="60">
        <v>16330827</v>
      </c>
      <c r="G6" s="60">
        <v>226951</v>
      </c>
      <c r="H6" s="60">
        <v>372431</v>
      </c>
      <c r="I6" s="60">
        <v>1608577</v>
      </c>
      <c r="J6" s="60">
        <v>2207959</v>
      </c>
      <c r="K6" s="60">
        <v>793336</v>
      </c>
      <c r="L6" s="60">
        <v>1362919</v>
      </c>
      <c r="M6" s="60">
        <v>2205577</v>
      </c>
      <c r="N6" s="60">
        <v>4361832</v>
      </c>
      <c r="O6" s="60">
        <v>257741</v>
      </c>
      <c r="P6" s="60">
        <v>869714</v>
      </c>
      <c r="Q6" s="60">
        <v>1563785</v>
      </c>
      <c r="R6" s="60">
        <v>2691240</v>
      </c>
      <c r="S6" s="60">
        <v>2518090</v>
      </c>
      <c r="T6" s="60">
        <v>2019629</v>
      </c>
      <c r="U6" s="60">
        <v>2516895</v>
      </c>
      <c r="V6" s="60">
        <v>7054614</v>
      </c>
      <c r="W6" s="60">
        <v>16315645</v>
      </c>
      <c r="X6" s="60">
        <v>16330827</v>
      </c>
      <c r="Y6" s="60">
        <v>-15182</v>
      </c>
      <c r="Z6" s="140">
        <v>-0.09</v>
      </c>
      <c r="AA6" s="155">
        <v>16330827</v>
      </c>
    </row>
    <row r="7" spans="1:27" ht="13.5">
      <c r="A7" s="291" t="s">
        <v>206</v>
      </c>
      <c r="B7" s="142"/>
      <c r="C7" s="62">
        <v>10581389</v>
      </c>
      <c r="D7" s="156"/>
      <c r="E7" s="60">
        <v>21726431</v>
      </c>
      <c r="F7" s="60">
        <v>22891417</v>
      </c>
      <c r="G7" s="60"/>
      <c r="H7" s="60"/>
      <c r="I7" s="60">
        <v>2290164</v>
      </c>
      <c r="J7" s="60">
        <v>2290164</v>
      </c>
      <c r="K7" s="60">
        <v>848141</v>
      </c>
      <c r="L7" s="60">
        <v>792327</v>
      </c>
      <c r="M7" s="60">
        <v>3223010</v>
      </c>
      <c r="N7" s="60">
        <v>4863478</v>
      </c>
      <c r="O7" s="60"/>
      <c r="P7" s="60">
        <v>147108</v>
      </c>
      <c r="Q7" s="60">
        <v>2607215</v>
      </c>
      <c r="R7" s="60">
        <v>2754323</v>
      </c>
      <c r="S7" s="60"/>
      <c r="T7" s="60">
        <v>3756632</v>
      </c>
      <c r="U7" s="60">
        <v>4570331</v>
      </c>
      <c r="V7" s="60">
        <v>8326963</v>
      </c>
      <c r="W7" s="60">
        <v>18234928</v>
      </c>
      <c r="X7" s="60">
        <v>22891417</v>
      </c>
      <c r="Y7" s="60">
        <v>-4656489</v>
      </c>
      <c r="Z7" s="140">
        <v>-20.34</v>
      </c>
      <c r="AA7" s="155">
        <v>22891417</v>
      </c>
    </row>
    <row r="8" spans="1:27" ht="13.5">
      <c r="A8" s="291" t="s">
        <v>207</v>
      </c>
      <c r="B8" s="142"/>
      <c r="C8" s="62">
        <v>470455</v>
      </c>
      <c r="D8" s="156"/>
      <c r="E8" s="60">
        <v>4737384</v>
      </c>
      <c r="F8" s="60">
        <v>4737384</v>
      </c>
      <c r="G8" s="60"/>
      <c r="H8" s="60">
        <v>46670</v>
      </c>
      <c r="I8" s="60"/>
      <c r="J8" s="60">
        <v>46670</v>
      </c>
      <c r="K8" s="60">
        <v>2100</v>
      </c>
      <c r="L8" s="60">
        <v>323498</v>
      </c>
      <c r="M8" s="60">
        <v>106043</v>
      </c>
      <c r="N8" s="60">
        <v>431641</v>
      </c>
      <c r="O8" s="60">
        <v>2990</v>
      </c>
      <c r="P8" s="60"/>
      <c r="Q8" s="60"/>
      <c r="R8" s="60">
        <v>2990</v>
      </c>
      <c r="S8" s="60"/>
      <c r="T8" s="60"/>
      <c r="U8" s="60">
        <v>3290683</v>
      </c>
      <c r="V8" s="60">
        <v>3290683</v>
      </c>
      <c r="W8" s="60">
        <v>3771984</v>
      </c>
      <c r="X8" s="60">
        <v>4737384</v>
      </c>
      <c r="Y8" s="60">
        <v>-965400</v>
      </c>
      <c r="Z8" s="140">
        <v>-20.38</v>
      </c>
      <c r="AA8" s="155">
        <v>4737384</v>
      </c>
    </row>
    <row r="9" spans="1:27" ht="13.5">
      <c r="A9" s="291" t="s">
        <v>208</v>
      </c>
      <c r="B9" s="142"/>
      <c r="C9" s="62">
        <v>8833217</v>
      </c>
      <c r="D9" s="156"/>
      <c r="E9" s="60">
        <v>3420000</v>
      </c>
      <c r="F9" s="60">
        <v>3413300</v>
      </c>
      <c r="G9" s="60"/>
      <c r="H9" s="60"/>
      <c r="I9" s="60"/>
      <c r="J9" s="60"/>
      <c r="K9" s="60"/>
      <c r="L9" s="60">
        <v>340388</v>
      </c>
      <c r="M9" s="60"/>
      <c r="N9" s="60">
        <v>340388</v>
      </c>
      <c r="O9" s="60"/>
      <c r="P9" s="60"/>
      <c r="Q9" s="60">
        <v>69350</v>
      </c>
      <c r="R9" s="60">
        <v>69350</v>
      </c>
      <c r="S9" s="60">
        <v>100000</v>
      </c>
      <c r="T9" s="60">
        <v>289926</v>
      </c>
      <c r="U9" s="60">
        <v>3087707</v>
      </c>
      <c r="V9" s="60">
        <v>3477633</v>
      </c>
      <c r="W9" s="60">
        <v>3887371</v>
      </c>
      <c r="X9" s="60">
        <v>3413300</v>
      </c>
      <c r="Y9" s="60">
        <v>474071</v>
      </c>
      <c r="Z9" s="140">
        <v>13.89</v>
      </c>
      <c r="AA9" s="155">
        <v>3413300</v>
      </c>
    </row>
    <row r="10" spans="1:27" ht="13.5">
      <c r="A10" s="291" t="s">
        <v>209</v>
      </c>
      <c r="B10" s="142"/>
      <c r="C10" s="62">
        <v>41061308</v>
      </c>
      <c r="D10" s="156"/>
      <c r="E10" s="60">
        <v>10000</v>
      </c>
      <c r="F10" s="60">
        <v>14900</v>
      </c>
      <c r="G10" s="60"/>
      <c r="H10" s="60">
        <v>4008239</v>
      </c>
      <c r="I10" s="60">
        <v>9535160</v>
      </c>
      <c r="J10" s="60">
        <v>13543399</v>
      </c>
      <c r="K10" s="60">
        <v>1120182</v>
      </c>
      <c r="L10" s="60">
        <v>3060367</v>
      </c>
      <c r="M10" s="60">
        <v>3071431</v>
      </c>
      <c r="N10" s="60">
        <v>7251980</v>
      </c>
      <c r="O10" s="60">
        <v>41069</v>
      </c>
      <c r="P10" s="60">
        <v>215194</v>
      </c>
      <c r="Q10" s="60">
        <v>2254973</v>
      </c>
      <c r="R10" s="60">
        <v>2511236</v>
      </c>
      <c r="S10" s="60"/>
      <c r="T10" s="60"/>
      <c r="U10" s="60">
        <v>-23020435</v>
      </c>
      <c r="V10" s="60">
        <v>-23020435</v>
      </c>
      <c r="W10" s="60">
        <v>286180</v>
      </c>
      <c r="X10" s="60">
        <v>14900</v>
      </c>
      <c r="Y10" s="60">
        <v>271280</v>
      </c>
      <c r="Z10" s="140">
        <v>1820.67</v>
      </c>
      <c r="AA10" s="155">
        <v>14900</v>
      </c>
    </row>
    <row r="11" spans="1:27" ht="13.5">
      <c r="A11" s="292" t="s">
        <v>210</v>
      </c>
      <c r="B11" s="142"/>
      <c r="C11" s="293">
        <f aca="true" t="shared" si="1" ref="C11:Y11">SUM(C6:C10)</f>
        <v>62266661</v>
      </c>
      <c r="D11" s="294">
        <f t="shared" si="1"/>
        <v>0</v>
      </c>
      <c r="E11" s="295">
        <f t="shared" si="1"/>
        <v>44872842</v>
      </c>
      <c r="F11" s="295">
        <f t="shared" si="1"/>
        <v>47387828</v>
      </c>
      <c r="G11" s="295">
        <f t="shared" si="1"/>
        <v>226951</v>
      </c>
      <c r="H11" s="295">
        <f t="shared" si="1"/>
        <v>4427340</v>
      </c>
      <c r="I11" s="295">
        <f t="shared" si="1"/>
        <v>13433901</v>
      </c>
      <c r="J11" s="295">
        <f t="shared" si="1"/>
        <v>18088192</v>
      </c>
      <c r="K11" s="295">
        <f t="shared" si="1"/>
        <v>2763759</v>
      </c>
      <c r="L11" s="295">
        <f t="shared" si="1"/>
        <v>5879499</v>
      </c>
      <c r="M11" s="295">
        <f t="shared" si="1"/>
        <v>8606061</v>
      </c>
      <c r="N11" s="295">
        <f t="shared" si="1"/>
        <v>17249319</v>
      </c>
      <c r="O11" s="295">
        <f t="shared" si="1"/>
        <v>301800</v>
      </c>
      <c r="P11" s="295">
        <f t="shared" si="1"/>
        <v>1232016</v>
      </c>
      <c r="Q11" s="295">
        <f t="shared" si="1"/>
        <v>6495323</v>
      </c>
      <c r="R11" s="295">
        <f t="shared" si="1"/>
        <v>8029139</v>
      </c>
      <c r="S11" s="295">
        <f t="shared" si="1"/>
        <v>2618090</v>
      </c>
      <c r="T11" s="295">
        <f t="shared" si="1"/>
        <v>6066187</v>
      </c>
      <c r="U11" s="295">
        <f t="shared" si="1"/>
        <v>-9554819</v>
      </c>
      <c r="V11" s="295">
        <f t="shared" si="1"/>
        <v>-870542</v>
      </c>
      <c r="W11" s="295">
        <f t="shared" si="1"/>
        <v>42496108</v>
      </c>
      <c r="X11" s="295">
        <f t="shared" si="1"/>
        <v>47387828</v>
      </c>
      <c r="Y11" s="295">
        <f t="shared" si="1"/>
        <v>-4891720</v>
      </c>
      <c r="Z11" s="296">
        <f>+IF(X11&lt;&gt;0,+(Y11/X11)*100,0)</f>
        <v>-10.322735196894865</v>
      </c>
      <c r="AA11" s="297">
        <f>SUM(AA6:AA10)</f>
        <v>47387828</v>
      </c>
    </row>
    <row r="12" spans="1:27" ht="13.5">
      <c r="A12" s="298" t="s">
        <v>211</v>
      </c>
      <c r="B12" s="136"/>
      <c r="C12" s="62">
        <v>5258051</v>
      </c>
      <c r="D12" s="156"/>
      <c r="E12" s="60">
        <v>35610604</v>
      </c>
      <c r="F12" s="60">
        <v>31767819</v>
      </c>
      <c r="G12" s="60"/>
      <c r="H12" s="60">
        <v>2750</v>
      </c>
      <c r="I12" s="60">
        <v>347795</v>
      </c>
      <c r="J12" s="60">
        <v>350545</v>
      </c>
      <c r="K12" s="60">
        <v>350210</v>
      </c>
      <c r="L12" s="60">
        <v>305001</v>
      </c>
      <c r="M12" s="60">
        <v>1142395</v>
      </c>
      <c r="N12" s="60">
        <v>1797606</v>
      </c>
      <c r="O12" s="60">
        <v>21150</v>
      </c>
      <c r="P12" s="60">
        <v>155536</v>
      </c>
      <c r="Q12" s="60">
        <v>291244</v>
      </c>
      <c r="R12" s="60">
        <v>467930</v>
      </c>
      <c r="S12" s="60">
        <v>166468</v>
      </c>
      <c r="T12" s="60">
        <v>255287</v>
      </c>
      <c r="U12" s="60">
        <v>26615061</v>
      </c>
      <c r="V12" s="60">
        <v>27036816</v>
      </c>
      <c r="W12" s="60">
        <v>29652897</v>
      </c>
      <c r="X12" s="60">
        <v>31767819</v>
      </c>
      <c r="Y12" s="60">
        <v>-2114922</v>
      </c>
      <c r="Z12" s="140">
        <v>-6.66</v>
      </c>
      <c r="AA12" s="155">
        <v>31767819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8238494</v>
      </c>
      <c r="D15" s="156"/>
      <c r="E15" s="60">
        <v>2673030</v>
      </c>
      <c r="F15" s="60">
        <v>4738030</v>
      </c>
      <c r="G15" s="60"/>
      <c r="H15" s="60"/>
      <c r="I15" s="60">
        <v>29431</v>
      </c>
      <c r="J15" s="60">
        <v>29431</v>
      </c>
      <c r="K15" s="60">
        <v>275802</v>
      </c>
      <c r="L15" s="60">
        <v>176887</v>
      </c>
      <c r="M15" s="60">
        <v>62542</v>
      </c>
      <c r="N15" s="60">
        <v>515231</v>
      </c>
      <c r="O15" s="60">
        <v>237599</v>
      </c>
      <c r="P15" s="60">
        <v>72801</v>
      </c>
      <c r="Q15" s="60">
        <v>30929</v>
      </c>
      <c r="R15" s="60">
        <v>341329</v>
      </c>
      <c r="S15" s="60">
        <v>75287</v>
      </c>
      <c r="T15" s="60">
        <v>422657</v>
      </c>
      <c r="U15" s="60">
        <v>2730132</v>
      </c>
      <c r="V15" s="60">
        <v>3228076</v>
      </c>
      <c r="W15" s="60">
        <v>4114067</v>
      </c>
      <c r="X15" s="60">
        <v>4738030</v>
      </c>
      <c r="Y15" s="60">
        <v>-623963</v>
      </c>
      <c r="Z15" s="140">
        <v>-13.17</v>
      </c>
      <c r="AA15" s="155">
        <v>4738030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32726862</v>
      </c>
      <c r="D20" s="154">
        <f t="shared" si="2"/>
        <v>0</v>
      </c>
      <c r="E20" s="100">
        <f t="shared" si="2"/>
        <v>20757615</v>
      </c>
      <c r="F20" s="100">
        <f t="shared" si="2"/>
        <v>19492615</v>
      </c>
      <c r="G20" s="100">
        <f t="shared" si="2"/>
        <v>0</v>
      </c>
      <c r="H20" s="100">
        <f t="shared" si="2"/>
        <v>5358037</v>
      </c>
      <c r="I20" s="100">
        <f t="shared" si="2"/>
        <v>800836</v>
      </c>
      <c r="J20" s="100">
        <f t="shared" si="2"/>
        <v>6158873</v>
      </c>
      <c r="K20" s="100">
        <f t="shared" si="2"/>
        <v>0</v>
      </c>
      <c r="L20" s="100">
        <f t="shared" si="2"/>
        <v>92506</v>
      </c>
      <c r="M20" s="100">
        <f t="shared" si="2"/>
        <v>2273276</v>
      </c>
      <c r="N20" s="100">
        <f t="shared" si="2"/>
        <v>2365782</v>
      </c>
      <c r="O20" s="100">
        <f t="shared" si="2"/>
        <v>1236035</v>
      </c>
      <c r="P20" s="100">
        <f t="shared" si="2"/>
        <v>0</v>
      </c>
      <c r="Q20" s="100">
        <f t="shared" si="2"/>
        <v>221874</v>
      </c>
      <c r="R20" s="100">
        <f t="shared" si="2"/>
        <v>1457909</v>
      </c>
      <c r="S20" s="100">
        <f t="shared" si="2"/>
        <v>265507</v>
      </c>
      <c r="T20" s="100">
        <f t="shared" si="2"/>
        <v>1079438</v>
      </c>
      <c r="U20" s="100">
        <f t="shared" si="2"/>
        <v>4560663</v>
      </c>
      <c r="V20" s="100">
        <f t="shared" si="2"/>
        <v>5905608</v>
      </c>
      <c r="W20" s="100">
        <f t="shared" si="2"/>
        <v>15888172</v>
      </c>
      <c r="X20" s="100">
        <f t="shared" si="2"/>
        <v>19492615</v>
      </c>
      <c r="Y20" s="100">
        <f t="shared" si="2"/>
        <v>-3604443</v>
      </c>
      <c r="Z20" s="137">
        <f>+IF(X20&lt;&gt;0,+(Y20/X20)*100,0)</f>
        <v>-18.4913260740029</v>
      </c>
      <c r="AA20" s="153">
        <f>SUM(AA26:AA33)</f>
        <v>19492615</v>
      </c>
    </row>
    <row r="21" spans="1:27" ht="13.5">
      <c r="A21" s="291" t="s">
        <v>205</v>
      </c>
      <c r="B21" s="142"/>
      <c r="C21" s="62">
        <v>6300254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>
        <v>3100321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>
        <v>15804561</v>
      </c>
      <c r="D23" s="156"/>
      <c r="E23" s="60">
        <v>11652800</v>
      </c>
      <c r="F23" s="60">
        <v>11652800</v>
      </c>
      <c r="G23" s="60"/>
      <c r="H23" s="60">
        <v>5358037</v>
      </c>
      <c r="I23" s="60">
        <v>635077</v>
      </c>
      <c r="J23" s="60">
        <v>5993114</v>
      </c>
      <c r="K23" s="60"/>
      <c r="L23" s="60"/>
      <c r="M23" s="60">
        <v>1948918</v>
      </c>
      <c r="N23" s="60">
        <v>1948918</v>
      </c>
      <c r="O23" s="60">
        <v>1236035</v>
      </c>
      <c r="P23" s="60"/>
      <c r="Q23" s="60"/>
      <c r="R23" s="60">
        <v>1236035</v>
      </c>
      <c r="S23" s="60">
        <v>181220</v>
      </c>
      <c r="T23" s="60">
        <v>344813</v>
      </c>
      <c r="U23" s="60">
        <v>756238</v>
      </c>
      <c r="V23" s="60">
        <v>1282271</v>
      </c>
      <c r="W23" s="60">
        <v>10460338</v>
      </c>
      <c r="X23" s="60">
        <v>11652800</v>
      </c>
      <c r="Y23" s="60">
        <v>-1192462</v>
      </c>
      <c r="Z23" s="140">
        <v>-10.23</v>
      </c>
      <c r="AA23" s="155">
        <v>11652800</v>
      </c>
    </row>
    <row r="24" spans="1:27" ht="13.5">
      <c r="A24" s="291" t="s">
        <v>208</v>
      </c>
      <c r="B24" s="142"/>
      <c r="C24" s="62">
        <v>3067372</v>
      </c>
      <c r="D24" s="156"/>
      <c r="E24" s="60">
        <v>4947200</v>
      </c>
      <c r="F24" s="60">
        <v>4947200</v>
      </c>
      <c r="G24" s="60"/>
      <c r="H24" s="60"/>
      <c r="I24" s="60">
        <v>165759</v>
      </c>
      <c r="J24" s="60">
        <v>165759</v>
      </c>
      <c r="K24" s="60"/>
      <c r="L24" s="60">
        <v>61161</v>
      </c>
      <c r="M24" s="60"/>
      <c r="N24" s="60">
        <v>61161</v>
      </c>
      <c r="O24" s="60"/>
      <c r="P24" s="60"/>
      <c r="Q24" s="60">
        <v>140892</v>
      </c>
      <c r="R24" s="60">
        <v>140892</v>
      </c>
      <c r="S24" s="60">
        <v>84287</v>
      </c>
      <c r="T24" s="60">
        <v>734625</v>
      </c>
      <c r="U24" s="60">
        <v>1344726</v>
      </c>
      <c r="V24" s="60">
        <v>2163638</v>
      </c>
      <c r="W24" s="60">
        <v>2531450</v>
      </c>
      <c r="X24" s="60">
        <v>4947200</v>
      </c>
      <c r="Y24" s="60">
        <v>-2415750</v>
      </c>
      <c r="Z24" s="140">
        <v>-48.83</v>
      </c>
      <c r="AA24" s="155">
        <v>4947200</v>
      </c>
    </row>
    <row r="25" spans="1:27" ht="13.5">
      <c r="A25" s="291" t="s">
        <v>209</v>
      </c>
      <c r="B25" s="142"/>
      <c r="C25" s="62">
        <v>2888984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31161492</v>
      </c>
      <c r="D26" s="294">
        <f t="shared" si="3"/>
        <v>0</v>
      </c>
      <c r="E26" s="295">
        <f t="shared" si="3"/>
        <v>16600000</v>
      </c>
      <c r="F26" s="295">
        <f t="shared" si="3"/>
        <v>16600000</v>
      </c>
      <c r="G26" s="295">
        <f t="shared" si="3"/>
        <v>0</v>
      </c>
      <c r="H26" s="295">
        <f t="shared" si="3"/>
        <v>5358037</v>
      </c>
      <c r="I26" s="295">
        <f t="shared" si="3"/>
        <v>800836</v>
      </c>
      <c r="J26" s="295">
        <f t="shared" si="3"/>
        <v>6158873</v>
      </c>
      <c r="K26" s="295">
        <f t="shared" si="3"/>
        <v>0</v>
      </c>
      <c r="L26" s="295">
        <f t="shared" si="3"/>
        <v>61161</v>
      </c>
      <c r="M26" s="295">
        <f t="shared" si="3"/>
        <v>1948918</v>
      </c>
      <c r="N26" s="295">
        <f t="shared" si="3"/>
        <v>2010079</v>
      </c>
      <c r="O26" s="295">
        <f t="shared" si="3"/>
        <v>1236035</v>
      </c>
      <c r="P26" s="295">
        <f t="shared" si="3"/>
        <v>0</v>
      </c>
      <c r="Q26" s="295">
        <f t="shared" si="3"/>
        <v>140892</v>
      </c>
      <c r="R26" s="295">
        <f t="shared" si="3"/>
        <v>1376927</v>
      </c>
      <c r="S26" s="295">
        <f t="shared" si="3"/>
        <v>265507</v>
      </c>
      <c r="T26" s="295">
        <f t="shared" si="3"/>
        <v>1079438</v>
      </c>
      <c r="U26" s="295">
        <f t="shared" si="3"/>
        <v>2100964</v>
      </c>
      <c r="V26" s="295">
        <f t="shared" si="3"/>
        <v>3445909</v>
      </c>
      <c r="W26" s="295">
        <f t="shared" si="3"/>
        <v>12991788</v>
      </c>
      <c r="X26" s="295">
        <f t="shared" si="3"/>
        <v>16600000</v>
      </c>
      <c r="Y26" s="295">
        <f t="shared" si="3"/>
        <v>-3608212</v>
      </c>
      <c r="Z26" s="296">
        <f>+IF(X26&lt;&gt;0,+(Y26/X26)*100,0)</f>
        <v>-21.736216867469878</v>
      </c>
      <c r="AA26" s="297">
        <f>SUM(AA21:AA25)</f>
        <v>16600000</v>
      </c>
    </row>
    <row r="27" spans="1:27" ht="13.5">
      <c r="A27" s="298" t="s">
        <v>211</v>
      </c>
      <c r="B27" s="147"/>
      <c r="C27" s="62">
        <v>1565370</v>
      </c>
      <c r="D27" s="156"/>
      <c r="E27" s="60">
        <v>4157615</v>
      </c>
      <c r="F27" s="60">
        <v>2892615</v>
      </c>
      <c r="G27" s="60"/>
      <c r="H27" s="60"/>
      <c r="I27" s="60"/>
      <c r="J27" s="60"/>
      <c r="K27" s="60"/>
      <c r="L27" s="60">
        <v>31345</v>
      </c>
      <c r="M27" s="60">
        <v>324358</v>
      </c>
      <c r="N27" s="60">
        <v>355703</v>
      </c>
      <c r="O27" s="60"/>
      <c r="P27" s="60"/>
      <c r="Q27" s="60">
        <v>80982</v>
      </c>
      <c r="R27" s="60">
        <v>80982</v>
      </c>
      <c r="S27" s="60"/>
      <c r="T27" s="60"/>
      <c r="U27" s="60">
        <v>2459699</v>
      </c>
      <c r="V27" s="60">
        <v>2459699</v>
      </c>
      <c r="W27" s="60">
        <v>2896384</v>
      </c>
      <c r="X27" s="60">
        <v>2892615</v>
      </c>
      <c r="Y27" s="60">
        <v>3769</v>
      </c>
      <c r="Z27" s="140">
        <v>0.13</v>
      </c>
      <c r="AA27" s="155">
        <v>2892615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7620546</v>
      </c>
      <c r="D36" s="156">
        <f t="shared" si="4"/>
        <v>0</v>
      </c>
      <c r="E36" s="60">
        <f t="shared" si="4"/>
        <v>14979027</v>
      </c>
      <c r="F36" s="60">
        <f t="shared" si="4"/>
        <v>16330827</v>
      </c>
      <c r="G36" s="60">
        <f t="shared" si="4"/>
        <v>226951</v>
      </c>
      <c r="H36" s="60">
        <f t="shared" si="4"/>
        <v>372431</v>
      </c>
      <c r="I36" s="60">
        <f t="shared" si="4"/>
        <v>1608577</v>
      </c>
      <c r="J36" s="60">
        <f t="shared" si="4"/>
        <v>2207959</v>
      </c>
      <c r="K36" s="60">
        <f t="shared" si="4"/>
        <v>793336</v>
      </c>
      <c r="L36" s="60">
        <f t="shared" si="4"/>
        <v>1362919</v>
      </c>
      <c r="M36" s="60">
        <f t="shared" si="4"/>
        <v>2205577</v>
      </c>
      <c r="N36" s="60">
        <f t="shared" si="4"/>
        <v>4361832</v>
      </c>
      <c r="O36" s="60">
        <f t="shared" si="4"/>
        <v>257741</v>
      </c>
      <c r="P36" s="60">
        <f t="shared" si="4"/>
        <v>869714</v>
      </c>
      <c r="Q36" s="60">
        <f t="shared" si="4"/>
        <v>1563785</v>
      </c>
      <c r="R36" s="60">
        <f t="shared" si="4"/>
        <v>2691240</v>
      </c>
      <c r="S36" s="60">
        <f t="shared" si="4"/>
        <v>2518090</v>
      </c>
      <c r="T36" s="60">
        <f t="shared" si="4"/>
        <v>2019629</v>
      </c>
      <c r="U36" s="60">
        <f t="shared" si="4"/>
        <v>2516895</v>
      </c>
      <c r="V36" s="60">
        <f t="shared" si="4"/>
        <v>7054614</v>
      </c>
      <c r="W36" s="60">
        <f t="shared" si="4"/>
        <v>16315645</v>
      </c>
      <c r="X36" s="60">
        <f t="shared" si="4"/>
        <v>16330827</v>
      </c>
      <c r="Y36" s="60">
        <f t="shared" si="4"/>
        <v>-15182</v>
      </c>
      <c r="Z36" s="140">
        <f aca="true" t="shared" si="5" ref="Z36:Z49">+IF(X36&lt;&gt;0,+(Y36/X36)*100,0)</f>
        <v>-0.09296528583641232</v>
      </c>
      <c r="AA36" s="155">
        <f>AA6+AA21</f>
        <v>16330827</v>
      </c>
    </row>
    <row r="37" spans="1:27" ht="13.5">
      <c r="A37" s="291" t="s">
        <v>206</v>
      </c>
      <c r="B37" s="142"/>
      <c r="C37" s="62">
        <f t="shared" si="4"/>
        <v>13681710</v>
      </c>
      <c r="D37" s="156">
        <f t="shared" si="4"/>
        <v>0</v>
      </c>
      <c r="E37" s="60">
        <f t="shared" si="4"/>
        <v>21726431</v>
      </c>
      <c r="F37" s="60">
        <f t="shared" si="4"/>
        <v>22891417</v>
      </c>
      <c r="G37" s="60">
        <f t="shared" si="4"/>
        <v>0</v>
      </c>
      <c r="H37" s="60">
        <f t="shared" si="4"/>
        <v>0</v>
      </c>
      <c r="I37" s="60">
        <f t="shared" si="4"/>
        <v>2290164</v>
      </c>
      <c r="J37" s="60">
        <f t="shared" si="4"/>
        <v>2290164</v>
      </c>
      <c r="K37" s="60">
        <f t="shared" si="4"/>
        <v>848141</v>
      </c>
      <c r="L37" s="60">
        <f t="shared" si="4"/>
        <v>792327</v>
      </c>
      <c r="M37" s="60">
        <f t="shared" si="4"/>
        <v>3223010</v>
      </c>
      <c r="N37" s="60">
        <f t="shared" si="4"/>
        <v>4863478</v>
      </c>
      <c r="O37" s="60">
        <f t="shared" si="4"/>
        <v>0</v>
      </c>
      <c r="P37" s="60">
        <f t="shared" si="4"/>
        <v>147108</v>
      </c>
      <c r="Q37" s="60">
        <f t="shared" si="4"/>
        <v>2607215</v>
      </c>
      <c r="R37" s="60">
        <f t="shared" si="4"/>
        <v>2754323</v>
      </c>
      <c r="S37" s="60">
        <f t="shared" si="4"/>
        <v>0</v>
      </c>
      <c r="T37" s="60">
        <f t="shared" si="4"/>
        <v>3756632</v>
      </c>
      <c r="U37" s="60">
        <f t="shared" si="4"/>
        <v>4570331</v>
      </c>
      <c r="V37" s="60">
        <f t="shared" si="4"/>
        <v>8326963</v>
      </c>
      <c r="W37" s="60">
        <f t="shared" si="4"/>
        <v>18234928</v>
      </c>
      <c r="X37" s="60">
        <f t="shared" si="4"/>
        <v>22891417</v>
      </c>
      <c r="Y37" s="60">
        <f t="shared" si="4"/>
        <v>-4656489</v>
      </c>
      <c r="Z37" s="140">
        <f t="shared" si="5"/>
        <v>-20.34163721712815</v>
      </c>
      <c r="AA37" s="155">
        <f>AA7+AA22</f>
        <v>22891417</v>
      </c>
    </row>
    <row r="38" spans="1:27" ht="13.5">
      <c r="A38" s="291" t="s">
        <v>207</v>
      </c>
      <c r="B38" s="142"/>
      <c r="C38" s="62">
        <f t="shared" si="4"/>
        <v>16275016</v>
      </c>
      <c r="D38" s="156">
        <f t="shared" si="4"/>
        <v>0</v>
      </c>
      <c r="E38" s="60">
        <f t="shared" si="4"/>
        <v>16390184</v>
      </c>
      <c r="F38" s="60">
        <f t="shared" si="4"/>
        <v>16390184</v>
      </c>
      <c r="G38" s="60">
        <f t="shared" si="4"/>
        <v>0</v>
      </c>
      <c r="H38" s="60">
        <f t="shared" si="4"/>
        <v>5404707</v>
      </c>
      <c r="I38" s="60">
        <f t="shared" si="4"/>
        <v>635077</v>
      </c>
      <c r="J38" s="60">
        <f t="shared" si="4"/>
        <v>6039784</v>
      </c>
      <c r="K38" s="60">
        <f t="shared" si="4"/>
        <v>2100</v>
      </c>
      <c r="L38" s="60">
        <f t="shared" si="4"/>
        <v>323498</v>
      </c>
      <c r="M38" s="60">
        <f t="shared" si="4"/>
        <v>2054961</v>
      </c>
      <c r="N38" s="60">
        <f t="shared" si="4"/>
        <v>2380559</v>
      </c>
      <c r="O38" s="60">
        <f t="shared" si="4"/>
        <v>1239025</v>
      </c>
      <c r="P38" s="60">
        <f t="shared" si="4"/>
        <v>0</v>
      </c>
      <c r="Q38" s="60">
        <f t="shared" si="4"/>
        <v>0</v>
      </c>
      <c r="R38" s="60">
        <f t="shared" si="4"/>
        <v>1239025</v>
      </c>
      <c r="S38" s="60">
        <f t="shared" si="4"/>
        <v>181220</v>
      </c>
      <c r="T38" s="60">
        <f t="shared" si="4"/>
        <v>344813</v>
      </c>
      <c r="U38" s="60">
        <f t="shared" si="4"/>
        <v>4046921</v>
      </c>
      <c r="V38" s="60">
        <f t="shared" si="4"/>
        <v>4572954</v>
      </c>
      <c r="W38" s="60">
        <f t="shared" si="4"/>
        <v>14232322</v>
      </c>
      <c r="X38" s="60">
        <f t="shared" si="4"/>
        <v>16390184</v>
      </c>
      <c r="Y38" s="60">
        <f t="shared" si="4"/>
        <v>-2157862</v>
      </c>
      <c r="Z38" s="140">
        <f t="shared" si="5"/>
        <v>-13.165575200376031</v>
      </c>
      <c r="AA38" s="155">
        <f>AA8+AA23</f>
        <v>16390184</v>
      </c>
    </row>
    <row r="39" spans="1:27" ht="13.5">
      <c r="A39" s="291" t="s">
        <v>208</v>
      </c>
      <c r="B39" s="142"/>
      <c r="C39" s="62">
        <f t="shared" si="4"/>
        <v>11900589</v>
      </c>
      <c r="D39" s="156">
        <f t="shared" si="4"/>
        <v>0</v>
      </c>
      <c r="E39" s="60">
        <f t="shared" si="4"/>
        <v>8367200</v>
      </c>
      <c r="F39" s="60">
        <f t="shared" si="4"/>
        <v>8360500</v>
      </c>
      <c r="G39" s="60">
        <f t="shared" si="4"/>
        <v>0</v>
      </c>
      <c r="H39" s="60">
        <f t="shared" si="4"/>
        <v>0</v>
      </c>
      <c r="I39" s="60">
        <f t="shared" si="4"/>
        <v>165759</v>
      </c>
      <c r="J39" s="60">
        <f t="shared" si="4"/>
        <v>165759</v>
      </c>
      <c r="K39" s="60">
        <f t="shared" si="4"/>
        <v>0</v>
      </c>
      <c r="L39" s="60">
        <f t="shared" si="4"/>
        <v>401549</v>
      </c>
      <c r="M39" s="60">
        <f t="shared" si="4"/>
        <v>0</v>
      </c>
      <c r="N39" s="60">
        <f t="shared" si="4"/>
        <v>401549</v>
      </c>
      <c r="O39" s="60">
        <f t="shared" si="4"/>
        <v>0</v>
      </c>
      <c r="P39" s="60">
        <f t="shared" si="4"/>
        <v>0</v>
      </c>
      <c r="Q39" s="60">
        <f t="shared" si="4"/>
        <v>210242</v>
      </c>
      <c r="R39" s="60">
        <f t="shared" si="4"/>
        <v>210242</v>
      </c>
      <c r="S39" s="60">
        <f t="shared" si="4"/>
        <v>184287</v>
      </c>
      <c r="T39" s="60">
        <f t="shared" si="4"/>
        <v>1024551</v>
      </c>
      <c r="U39" s="60">
        <f t="shared" si="4"/>
        <v>4432433</v>
      </c>
      <c r="V39" s="60">
        <f t="shared" si="4"/>
        <v>5641271</v>
      </c>
      <c r="W39" s="60">
        <f t="shared" si="4"/>
        <v>6418821</v>
      </c>
      <c r="X39" s="60">
        <f t="shared" si="4"/>
        <v>8360500</v>
      </c>
      <c r="Y39" s="60">
        <f t="shared" si="4"/>
        <v>-1941679</v>
      </c>
      <c r="Z39" s="140">
        <f t="shared" si="5"/>
        <v>-23.22443633753962</v>
      </c>
      <c r="AA39" s="155">
        <f>AA9+AA24</f>
        <v>8360500</v>
      </c>
    </row>
    <row r="40" spans="1:27" ht="13.5">
      <c r="A40" s="291" t="s">
        <v>209</v>
      </c>
      <c r="B40" s="142"/>
      <c r="C40" s="62">
        <f t="shared" si="4"/>
        <v>43950292</v>
      </c>
      <c r="D40" s="156">
        <f t="shared" si="4"/>
        <v>0</v>
      </c>
      <c r="E40" s="60">
        <f t="shared" si="4"/>
        <v>10000</v>
      </c>
      <c r="F40" s="60">
        <f t="shared" si="4"/>
        <v>14900</v>
      </c>
      <c r="G40" s="60">
        <f t="shared" si="4"/>
        <v>0</v>
      </c>
      <c r="H40" s="60">
        <f t="shared" si="4"/>
        <v>4008239</v>
      </c>
      <c r="I40" s="60">
        <f t="shared" si="4"/>
        <v>9535160</v>
      </c>
      <c r="J40" s="60">
        <f t="shared" si="4"/>
        <v>13543399</v>
      </c>
      <c r="K40" s="60">
        <f t="shared" si="4"/>
        <v>1120182</v>
      </c>
      <c r="L40" s="60">
        <f t="shared" si="4"/>
        <v>3060367</v>
      </c>
      <c r="M40" s="60">
        <f t="shared" si="4"/>
        <v>3071431</v>
      </c>
      <c r="N40" s="60">
        <f t="shared" si="4"/>
        <v>7251980</v>
      </c>
      <c r="O40" s="60">
        <f t="shared" si="4"/>
        <v>41069</v>
      </c>
      <c r="P40" s="60">
        <f t="shared" si="4"/>
        <v>215194</v>
      </c>
      <c r="Q40" s="60">
        <f t="shared" si="4"/>
        <v>2254973</v>
      </c>
      <c r="R40" s="60">
        <f t="shared" si="4"/>
        <v>2511236</v>
      </c>
      <c r="S40" s="60">
        <f t="shared" si="4"/>
        <v>0</v>
      </c>
      <c r="T40" s="60">
        <f t="shared" si="4"/>
        <v>0</v>
      </c>
      <c r="U40" s="60">
        <f t="shared" si="4"/>
        <v>-23020435</v>
      </c>
      <c r="V40" s="60">
        <f t="shared" si="4"/>
        <v>-23020435</v>
      </c>
      <c r="W40" s="60">
        <f t="shared" si="4"/>
        <v>286180</v>
      </c>
      <c r="X40" s="60">
        <f t="shared" si="4"/>
        <v>14900</v>
      </c>
      <c r="Y40" s="60">
        <f t="shared" si="4"/>
        <v>271280</v>
      </c>
      <c r="Z40" s="140">
        <f t="shared" si="5"/>
        <v>1820.671140939597</v>
      </c>
      <c r="AA40" s="155">
        <f>AA10+AA25</f>
        <v>14900</v>
      </c>
    </row>
    <row r="41" spans="1:27" ht="13.5">
      <c r="A41" s="292" t="s">
        <v>210</v>
      </c>
      <c r="B41" s="142"/>
      <c r="C41" s="293">
        <f aca="true" t="shared" si="6" ref="C41:Y41">SUM(C36:C40)</f>
        <v>93428153</v>
      </c>
      <c r="D41" s="294">
        <f t="shared" si="6"/>
        <v>0</v>
      </c>
      <c r="E41" s="295">
        <f t="shared" si="6"/>
        <v>61472842</v>
      </c>
      <c r="F41" s="295">
        <f t="shared" si="6"/>
        <v>63987828</v>
      </c>
      <c r="G41" s="295">
        <f t="shared" si="6"/>
        <v>226951</v>
      </c>
      <c r="H41" s="295">
        <f t="shared" si="6"/>
        <v>9785377</v>
      </c>
      <c r="I41" s="295">
        <f t="shared" si="6"/>
        <v>14234737</v>
      </c>
      <c r="J41" s="295">
        <f t="shared" si="6"/>
        <v>24247065</v>
      </c>
      <c r="K41" s="295">
        <f t="shared" si="6"/>
        <v>2763759</v>
      </c>
      <c r="L41" s="295">
        <f t="shared" si="6"/>
        <v>5940660</v>
      </c>
      <c r="M41" s="295">
        <f t="shared" si="6"/>
        <v>10554979</v>
      </c>
      <c r="N41" s="295">
        <f t="shared" si="6"/>
        <v>19259398</v>
      </c>
      <c r="O41" s="295">
        <f t="shared" si="6"/>
        <v>1537835</v>
      </c>
      <c r="P41" s="295">
        <f t="shared" si="6"/>
        <v>1232016</v>
      </c>
      <c r="Q41" s="295">
        <f t="shared" si="6"/>
        <v>6636215</v>
      </c>
      <c r="R41" s="295">
        <f t="shared" si="6"/>
        <v>9406066</v>
      </c>
      <c r="S41" s="295">
        <f t="shared" si="6"/>
        <v>2883597</v>
      </c>
      <c r="T41" s="295">
        <f t="shared" si="6"/>
        <v>7145625</v>
      </c>
      <c r="U41" s="295">
        <f t="shared" si="6"/>
        <v>-7453855</v>
      </c>
      <c r="V41" s="295">
        <f t="shared" si="6"/>
        <v>2575367</v>
      </c>
      <c r="W41" s="295">
        <f t="shared" si="6"/>
        <v>55487896</v>
      </c>
      <c r="X41" s="295">
        <f t="shared" si="6"/>
        <v>63987828</v>
      </c>
      <c r="Y41" s="295">
        <f t="shared" si="6"/>
        <v>-8499932</v>
      </c>
      <c r="Z41" s="296">
        <f t="shared" si="5"/>
        <v>-13.283670138014372</v>
      </c>
      <c r="AA41" s="297">
        <f>SUM(AA36:AA40)</f>
        <v>63987828</v>
      </c>
    </row>
    <row r="42" spans="1:27" ht="13.5">
      <c r="A42" s="298" t="s">
        <v>211</v>
      </c>
      <c r="B42" s="136"/>
      <c r="C42" s="95">
        <f aca="true" t="shared" si="7" ref="C42:Y48">C12+C27</f>
        <v>6823421</v>
      </c>
      <c r="D42" s="129">
        <f t="shared" si="7"/>
        <v>0</v>
      </c>
      <c r="E42" s="54">
        <f t="shared" si="7"/>
        <v>39768219</v>
      </c>
      <c r="F42" s="54">
        <f t="shared" si="7"/>
        <v>34660434</v>
      </c>
      <c r="G42" s="54">
        <f t="shared" si="7"/>
        <v>0</v>
      </c>
      <c r="H42" s="54">
        <f t="shared" si="7"/>
        <v>2750</v>
      </c>
      <c r="I42" s="54">
        <f t="shared" si="7"/>
        <v>347795</v>
      </c>
      <c r="J42" s="54">
        <f t="shared" si="7"/>
        <v>350545</v>
      </c>
      <c r="K42" s="54">
        <f t="shared" si="7"/>
        <v>350210</v>
      </c>
      <c r="L42" s="54">
        <f t="shared" si="7"/>
        <v>336346</v>
      </c>
      <c r="M42" s="54">
        <f t="shared" si="7"/>
        <v>1466753</v>
      </c>
      <c r="N42" s="54">
        <f t="shared" si="7"/>
        <v>2153309</v>
      </c>
      <c r="O42" s="54">
        <f t="shared" si="7"/>
        <v>21150</v>
      </c>
      <c r="P42" s="54">
        <f t="shared" si="7"/>
        <v>155536</v>
      </c>
      <c r="Q42" s="54">
        <f t="shared" si="7"/>
        <v>372226</v>
      </c>
      <c r="R42" s="54">
        <f t="shared" si="7"/>
        <v>548912</v>
      </c>
      <c r="S42" s="54">
        <f t="shared" si="7"/>
        <v>166468</v>
      </c>
      <c r="T42" s="54">
        <f t="shared" si="7"/>
        <v>255287</v>
      </c>
      <c r="U42" s="54">
        <f t="shared" si="7"/>
        <v>29074760</v>
      </c>
      <c r="V42" s="54">
        <f t="shared" si="7"/>
        <v>29496515</v>
      </c>
      <c r="W42" s="54">
        <f t="shared" si="7"/>
        <v>32549281</v>
      </c>
      <c r="X42" s="54">
        <f t="shared" si="7"/>
        <v>34660434</v>
      </c>
      <c r="Y42" s="54">
        <f t="shared" si="7"/>
        <v>-2111153</v>
      </c>
      <c r="Z42" s="184">
        <f t="shared" si="5"/>
        <v>-6.090959507316036</v>
      </c>
      <c r="AA42" s="130">
        <f aca="true" t="shared" si="8" ref="AA42:AA48">AA12+AA27</f>
        <v>34660434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8238494</v>
      </c>
      <c r="D45" s="129">
        <f t="shared" si="7"/>
        <v>0</v>
      </c>
      <c r="E45" s="54">
        <f t="shared" si="7"/>
        <v>2673030</v>
      </c>
      <c r="F45" s="54">
        <f t="shared" si="7"/>
        <v>4738030</v>
      </c>
      <c r="G45" s="54">
        <f t="shared" si="7"/>
        <v>0</v>
      </c>
      <c r="H45" s="54">
        <f t="shared" si="7"/>
        <v>0</v>
      </c>
      <c r="I45" s="54">
        <f t="shared" si="7"/>
        <v>29431</v>
      </c>
      <c r="J45" s="54">
        <f t="shared" si="7"/>
        <v>29431</v>
      </c>
      <c r="K45" s="54">
        <f t="shared" si="7"/>
        <v>275802</v>
      </c>
      <c r="L45" s="54">
        <f t="shared" si="7"/>
        <v>176887</v>
      </c>
      <c r="M45" s="54">
        <f t="shared" si="7"/>
        <v>62542</v>
      </c>
      <c r="N45" s="54">
        <f t="shared" si="7"/>
        <v>515231</v>
      </c>
      <c r="O45" s="54">
        <f t="shared" si="7"/>
        <v>237599</v>
      </c>
      <c r="P45" s="54">
        <f t="shared" si="7"/>
        <v>72801</v>
      </c>
      <c r="Q45" s="54">
        <f t="shared" si="7"/>
        <v>30929</v>
      </c>
      <c r="R45" s="54">
        <f t="shared" si="7"/>
        <v>341329</v>
      </c>
      <c r="S45" s="54">
        <f t="shared" si="7"/>
        <v>75287</v>
      </c>
      <c r="T45" s="54">
        <f t="shared" si="7"/>
        <v>422657</v>
      </c>
      <c r="U45" s="54">
        <f t="shared" si="7"/>
        <v>2730132</v>
      </c>
      <c r="V45" s="54">
        <f t="shared" si="7"/>
        <v>3228076</v>
      </c>
      <c r="W45" s="54">
        <f t="shared" si="7"/>
        <v>4114067</v>
      </c>
      <c r="X45" s="54">
        <f t="shared" si="7"/>
        <v>4738030</v>
      </c>
      <c r="Y45" s="54">
        <f t="shared" si="7"/>
        <v>-623963</v>
      </c>
      <c r="Z45" s="184">
        <f t="shared" si="5"/>
        <v>-13.169249667055718</v>
      </c>
      <c r="AA45" s="130">
        <f t="shared" si="8"/>
        <v>4738030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108490068</v>
      </c>
      <c r="D49" s="218">
        <f t="shared" si="9"/>
        <v>0</v>
      </c>
      <c r="E49" s="220">
        <f t="shared" si="9"/>
        <v>103914091</v>
      </c>
      <c r="F49" s="220">
        <f t="shared" si="9"/>
        <v>103386292</v>
      </c>
      <c r="G49" s="220">
        <f t="shared" si="9"/>
        <v>226951</v>
      </c>
      <c r="H49" s="220">
        <f t="shared" si="9"/>
        <v>9788127</v>
      </c>
      <c r="I49" s="220">
        <f t="shared" si="9"/>
        <v>14611963</v>
      </c>
      <c r="J49" s="220">
        <f t="shared" si="9"/>
        <v>24627041</v>
      </c>
      <c r="K49" s="220">
        <f t="shared" si="9"/>
        <v>3389771</v>
      </c>
      <c r="L49" s="220">
        <f t="shared" si="9"/>
        <v>6453893</v>
      </c>
      <c r="M49" s="220">
        <f t="shared" si="9"/>
        <v>12084274</v>
      </c>
      <c r="N49" s="220">
        <f t="shared" si="9"/>
        <v>21927938</v>
      </c>
      <c r="O49" s="220">
        <f t="shared" si="9"/>
        <v>1796584</v>
      </c>
      <c r="P49" s="220">
        <f t="shared" si="9"/>
        <v>1460353</v>
      </c>
      <c r="Q49" s="220">
        <f t="shared" si="9"/>
        <v>7039370</v>
      </c>
      <c r="R49" s="220">
        <f t="shared" si="9"/>
        <v>10296307</v>
      </c>
      <c r="S49" s="220">
        <f t="shared" si="9"/>
        <v>3125352</v>
      </c>
      <c r="T49" s="220">
        <f t="shared" si="9"/>
        <v>7823569</v>
      </c>
      <c r="U49" s="220">
        <f t="shared" si="9"/>
        <v>24351037</v>
      </c>
      <c r="V49" s="220">
        <f t="shared" si="9"/>
        <v>35299958</v>
      </c>
      <c r="W49" s="220">
        <f t="shared" si="9"/>
        <v>92151244</v>
      </c>
      <c r="X49" s="220">
        <f t="shared" si="9"/>
        <v>103386292</v>
      </c>
      <c r="Y49" s="220">
        <f t="shared" si="9"/>
        <v>-11235048</v>
      </c>
      <c r="Z49" s="221">
        <f t="shared" si="5"/>
        <v>-10.86705769465066</v>
      </c>
      <c r="AA49" s="222">
        <f>SUM(AA41:AA48)</f>
        <v>103386292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158025799</v>
      </c>
      <c r="D51" s="129">
        <f t="shared" si="10"/>
        <v>0</v>
      </c>
      <c r="E51" s="54">
        <f t="shared" si="10"/>
        <v>121077256</v>
      </c>
      <c r="F51" s="54">
        <f t="shared" si="10"/>
        <v>121077256</v>
      </c>
      <c r="G51" s="54">
        <f t="shared" si="10"/>
        <v>4080160</v>
      </c>
      <c r="H51" s="54">
        <f t="shared" si="10"/>
        <v>7220675</v>
      </c>
      <c r="I51" s="54">
        <f t="shared" si="10"/>
        <v>8701095</v>
      </c>
      <c r="J51" s="54">
        <f t="shared" si="10"/>
        <v>20001930</v>
      </c>
      <c r="K51" s="54">
        <f t="shared" si="10"/>
        <v>8996400</v>
      </c>
      <c r="L51" s="54">
        <f t="shared" si="10"/>
        <v>9591698</v>
      </c>
      <c r="M51" s="54">
        <f t="shared" si="10"/>
        <v>13612092</v>
      </c>
      <c r="N51" s="54">
        <f t="shared" si="10"/>
        <v>32200190</v>
      </c>
      <c r="O51" s="54">
        <f t="shared" si="10"/>
        <v>6434062</v>
      </c>
      <c r="P51" s="54">
        <f t="shared" si="10"/>
        <v>7214620</v>
      </c>
      <c r="Q51" s="54">
        <f t="shared" si="10"/>
        <v>9937523</v>
      </c>
      <c r="R51" s="54">
        <f t="shared" si="10"/>
        <v>23586205</v>
      </c>
      <c r="S51" s="54">
        <f t="shared" si="10"/>
        <v>7862068</v>
      </c>
      <c r="T51" s="54">
        <f t="shared" si="10"/>
        <v>12352351</v>
      </c>
      <c r="U51" s="54">
        <f t="shared" si="10"/>
        <v>13374718</v>
      </c>
      <c r="V51" s="54">
        <f t="shared" si="10"/>
        <v>33589137</v>
      </c>
      <c r="W51" s="54">
        <f t="shared" si="10"/>
        <v>109377462</v>
      </c>
      <c r="X51" s="54">
        <f t="shared" si="10"/>
        <v>121077256</v>
      </c>
      <c r="Y51" s="54">
        <f t="shared" si="10"/>
        <v>-11699794</v>
      </c>
      <c r="Z51" s="184">
        <f>+IF(X51&lt;&gt;0,+(Y51/X51)*100,0)</f>
        <v>-9.663081561742693</v>
      </c>
      <c r="AA51" s="130">
        <f>SUM(AA57:AA61)</f>
        <v>121077256</v>
      </c>
    </row>
    <row r="52" spans="1:27" ht="13.5">
      <c r="A52" s="310" t="s">
        <v>205</v>
      </c>
      <c r="B52" s="142"/>
      <c r="C52" s="62">
        <v>65725987</v>
      </c>
      <c r="D52" s="156"/>
      <c r="E52" s="60">
        <v>57089697</v>
      </c>
      <c r="F52" s="60">
        <v>57089697</v>
      </c>
      <c r="G52" s="60">
        <v>1620655</v>
      </c>
      <c r="H52" s="60">
        <v>3709858</v>
      </c>
      <c r="I52" s="60">
        <v>3455548</v>
      </c>
      <c r="J52" s="60">
        <v>8786061</v>
      </c>
      <c r="K52" s="60">
        <v>3711535</v>
      </c>
      <c r="L52" s="60">
        <v>1993170</v>
      </c>
      <c r="M52" s="60">
        <v>6269515</v>
      </c>
      <c r="N52" s="60">
        <v>11974220</v>
      </c>
      <c r="O52" s="60">
        <v>2285529</v>
      </c>
      <c r="P52" s="60">
        <v>2956688</v>
      </c>
      <c r="Q52" s="60">
        <v>5839258</v>
      </c>
      <c r="R52" s="60">
        <v>11081475</v>
      </c>
      <c r="S52" s="60">
        <v>3693825</v>
      </c>
      <c r="T52" s="60">
        <v>8383349</v>
      </c>
      <c r="U52" s="60">
        <v>6861693</v>
      </c>
      <c r="V52" s="60">
        <v>18938867</v>
      </c>
      <c r="W52" s="60">
        <v>50780623</v>
      </c>
      <c r="X52" s="60">
        <v>57089697</v>
      </c>
      <c r="Y52" s="60">
        <v>-6309074</v>
      </c>
      <c r="Z52" s="140">
        <v>-11.05</v>
      </c>
      <c r="AA52" s="155">
        <v>57089697</v>
      </c>
    </row>
    <row r="53" spans="1:27" ht="13.5">
      <c r="A53" s="310" t="s">
        <v>206</v>
      </c>
      <c r="B53" s="142"/>
      <c r="C53" s="62">
        <v>26275939</v>
      </c>
      <c r="D53" s="156"/>
      <c r="E53" s="60">
        <v>16834970</v>
      </c>
      <c r="F53" s="60">
        <v>16834970</v>
      </c>
      <c r="G53" s="60">
        <v>805802</v>
      </c>
      <c r="H53" s="60">
        <v>1002676</v>
      </c>
      <c r="I53" s="60">
        <v>1407836</v>
      </c>
      <c r="J53" s="60">
        <v>3216314</v>
      </c>
      <c r="K53" s="60">
        <v>1195478</v>
      </c>
      <c r="L53" s="60">
        <v>1274615</v>
      </c>
      <c r="M53" s="60">
        <v>2541602</v>
      </c>
      <c r="N53" s="60">
        <v>5011695</v>
      </c>
      <c r="O53" s="60">
        <v>1113238</v>
      </c>
      <c r="P53" s="60">
        <v>1216405</v>
      </c>
      <c r="Q53" s="60">
        <v>1232467</v>
      </c>
      <c r="R53" s="60">
        <v>3562110</v>
      </c>
      <c r="S53" s="60">
        <v>1187370</v>
      </c>
      <c r="T53" s="60">
        <v>1304533</v>
      </c>
      <c r="U53" s="60">
        <v>2689985</v>
      </c>
      <c r="V53" s="60">
        <v>5181888</v>
      </c>
      <c r="W53" s="60">
        <v>16972007</v>
      </c>
      <c r="X53" s="60">
        <v>16834970</v>
      </c>
      <c r="Y53" s="60">
        <v>137037</v>
      </c>
      <c r="Z53" s="140">
        <v>0.81</v>
      </c>
      <c r="AA53" s="155">
        <v>16834970</v>
      </c>
    </row>
    <row r="54" spans="1:27" ht="13.5">
      <c r="A54" s="310" t="s">
        <v>207</v>
      </c>
      <c r="B54" s="142"/>
      <c r="C54" s="62">
        <v>25810787</v>
      </c>
      <c r="D54" s="156"/>
      <c r="E54" s="60">
        <v>22873804</v>
      </c>
      <c r="F54" s="60">
        <v>22873804</v>
      </c>
      <c r="G54" s="60">
        <v>808034</v>
      </c>
      <c r="H54" s="60">
        <v>1253068</v>
      </c>
      <c r="I54" s="60">
        <v>1866936</v>
      </c>
      <c r="J54" s="60">
        <v>3928038</v>
      </c>
      <c r="K54" s="60">
        <v>2150311</v>
      </c>
      <c r="L54" s="60">
        <v>2651497</v>
      </c>
      <c r="M54" s="60">
        <v>2344414</v>
      </c>
      <c r="N54" s="60">
        <v>7146222</v>
      </c>
      <c r="O54" s="60">
        <v>854518</v>
      </c>
      <c r="P54" s="60">
        <v>1137648</v>
      </c>
      <c r="Q54" s="60">
        <v>1019325</v>
      </c>
      <c r="R54" s="60">
        <v>3011491</v>
      </c>
      <c r="S54" s="60">
        <v>1381324</v>
      </c>
      <c r="T54" s="60">
        <v>874888</v>
      </c>
      <c r="U54" s="60">
        <v>1713703</v>
      </c>
      <c r="V54" s="60">
        <v>3969915</v>
      </c>
      <c r="W54" s="60">
        <v>18055666</v>
      </c>
      <c r="X54" s="60">
        <v>22873804</v>
      </c>
      <c r="Y54" s="60">
        <v>-4818138</v>
      </c>
      <c r="Z54" s="140">
        <v>-21.06</v>
      </c>
      <c r="AA54" s="155">
        <v>22873804</v>
      </c>
    </row>
    <row r="55" spans="1:27" ht="13.5">
      <c r="A55" s="310" t="s">
        <v>208</v>
      </c>
      <c r="B55" s="142"/>
      <c r="C55" s="62">
        <v>16060161</v>
      </c>
      <c r="D55" s="156"/>
      <c r="E55" s="60">
        <v>12159103</v>
      </c>
      <c r="F55" s="60">
        <v>12159103</v>
      </c>
      <c r="G55" s="60">
        <v>393075</v>
      </c>
      <c r="H55" s="60">
        <v>641939</v>
      </c>
      <c r="I55" s="60">
        <v>1136474</v>
      </c>
      <c r="J55" s="60">
        <v>2171488</v>
      </c>
      <c r="K55" s="60">
        <v>990838</v>
      </c>
      <c r="L55" s="60">
        <v>1980104</v>
      </c>
      <c r="M55" s="60">
        <v>1122125</v>
      </c>
      <c r="N55" s="60">
        <v>4093067</v>
      </c>
      <c r="O55" s="60">
        <v>1041437</v>
      </c>
      <c r="P55" s="60">
        <v>750275</v>
      </c>
      <c r="Q55" s="60">
        <v>708325</v>
      </c>
      <c r="R55" s="60">
        <v>2500037</v>
      </c>
      <c r="S55" s="60">
        <v>833346</v>
      </c>
      <c r="T55" s="60">
        <v>807759</v>
      </c>
      <c r="U55" s="60">
        <v>936036</v>
      </c>
      <c r="V55" s="60">
        <v>2577141</v>
      </c>
      <c r="W55" s="60">
        <v>11341733</v>
      </c>
      <c r="X55" s="60">
        <v>12159103</v>
      </c>
      <c r="Y55" s="60">
        <v>-817370</v>
      </c>
      <c r="Z55" s="140">
        <v>-6.72</v>
      </c>
      <c r="AA55" s="155">
        <v>12159103</v>
      </c>
    </row>
    <row r="56" spans="1:27" ht="13.5">
      <c r="A56" s="310" t="s">
        <v>209</v>
      </c>
      <c r="B56" s="142"/>
      <c r="C56" s="62">
        <v>2136105</v>
      </c>
      <c r="D56" s="156"/>
      <c r="E56" s="60">
        <v>2491734</v>
      </c>
      <c r="F56" s="60">
        <v>2491734</v>
      </c>
      <c r="G56" s="60">
        <v>101520</v>
      </c>
      <c r="H56" s="60">
        <v>148083</v>
      </c>
      <c r="I56" s="60">
        <v>201572</v>
      </c>
      <c r="J56" s="60">
        <v>451175</v>
      </c>
      <c r="K56" s="60">
        <v>139960</v>
      </c>
      <c r="L56" s="60">
        <v>884034</v>
      </c>
      <c r="M56" s="60">
        <v>191312</v>
      </c>
      <c r="N56" s="60">
        <v>1215306</v>
      </c>
      <c r="O56" s="60">
        <v>191440</v>
      </c>
      <c r="P56" s="60">
        <v>299355</v>
      </c>
      <c r="Q56" s="60">
        <v>279798</v>
      </c>
      <c r="R56" s="60">
        <v>770593</v>
      </c>
      <c r="S56" s="60"/>
      <c r="T56" s="60">
        <v>205114</v>
      </c>
      <c r="U56" s="60">
        <v>44012</v>
      </c>
      <c r="V56" s="60">
        <v>249126</v>
      </c>
      <c r="W56" s="60">
        <v>2686200</v>
      </c>
      <c r="X56" s="60">
        <v>2491734</v>
      </c>
      <c r="Y56" s="60">
        <v>194466</v>
      </c>
      <c r="Z56" s="140">
        <v>7.8</v>
      </c>
      <c r="AA56" s="155">
        <v>2491734</v>
      </c>
    </row>
    <row r="57" spans="1:27" ht="13.5">
      <c r="A57" s="138" t="s">
        <v>210</v>
      </c>
      <c r="B57" s="142"/>
      <c r="C57" s="293">
        <f aca="true" t="shared" si="11" ref="C57:Y57">SUM(C52:C56)</f>
        <v>136008979</v>
      </c>
      <c r="D57" s="294">
        <f t="shared" si="11"/>
        <v>0</v>
      </c>
      <c r="E57" s="295">
        <f t="shared" si="11"/>
        <v>111449308</v>
      </c>
      <c r="F57" s="295">
        <f t="shared" si="11"/>
        <v>111449308</v>
      </c>
      <c r="G57" s="295">
        <f t="shared" si="11"/>
        <v>3729086</v>
      </c>
      <c r="H57" s="295">
        <f t="shared" si="11"/>
        <v>6755624</v>
      </c>
      <c r="I57" s="295">
        <f t="shared" si="11"/>
        <v>8068366</v>
      </c>
      <c r="J57" s="295">
        <f t="shared" si="11"/>
        <v>18553076</v>
      </c>
      <c r="K57" s="295">
        <f t="shared" si="11"/>
        <v>8188122</v>
      </c>
      <c r="L57" s="295">
        <f t="shared" si="11"/>
        <v>8783420</v>
      </c>
      <c r="M57" s="295">
        <f t="shared" si="11"/>
        <v>12468968</v>
      </c>
      <c r="N57" s="295">
        <f t="shared" si="11"/>
        <v>29440510</v>
      </c>
      <c r="O57" s="295">
        <f t="shared" si="11"/>
        <v>5486162</v>
      </c>
      <c r="P57" s="295">
        <f t="shared" si="11"/>
        <v>6360371</v>
      </c>
      <c r="Q57" s="295">
        <f t="shared" si="11"/>
        <v>9079173</v>
      </c>
      <c r="R57" s="295">
        <f t="shared" si="11"/>
        <v>20925706</v>
      </c>
      <c r="S57" s="295">
        <f t="shared" si="11"/>
        <v>7095865</v>
      </c>
      <c r="T57" s="295">
        <f t="shared" si="11"/>
        <v>11575643</v>
      </c>
      <c r="U57" s="295">
        <f t="shared" si="11"/>
        <v>12245429</v>
      </c>
      <c r="V57" s="295">
        <f t="shared" si="11"/>
        <v>30916937</v>
      </c>
      <c r="W57" s="295">
        <f t="shared" si="11"/>
        <v>99836229</v>
      </c>
      <c r="X57" s="295">
        <f t="shared" si="11"/>
        <v>111449308</v>
      </c>
      <c r="Y57" s="295">
        <f t="shared" si="11"/>
        <v>-11613079</v>
      </c>
      <c r="Z57" s="296">
        <f>+IF(X57&lt;&gt;0,+(Y57/X57)*100,0)</f>
        <v>-10.420054828873411</v>
      </c>
      <c r="AA57" s="297">
        <f>SUM(AA52:AA56)</f>
        <v>111449308</v>
      </c>
    </row>
    <row r="58" spans="1:27" ht="13.5">
      <c r="A58" s="311" t="s">
        <v>211</v>
      </c>
      <c r="B58" s="136"/>
      <c r="C58" s="62">
        <v>8468791</v>
      </c>
      <c r="D58" s="156"/>
      <c r="E58" s="60">
        <v>4546460</v>
      </c>
      <c r="F58" s="60">
        <v>4546460</v>
      </c>
      <c r="G58" s="60">
        <v>70882</v>
      </c>
      <c r="H58" s="60">
        <v>180613</v>
      </c>
      <c r="I58" s="60">
        <v>304579</v>
      </c>
      <c r="J58" s="60">
        <v>556074</v>
      </c>
      <c r="K58" s="60">
        <v>397162</v>
      </c>
      <c r="L58" s="60">
        <v>397162</v>
      </c>
      <c r="M58" s="60">
        <v>618514</v>
      </c>
      <c r="N58" s="60">
        <v>1412838</v>
      </c>
      <c r="O58" s="60">
        <v>502866</v>
      </c>
      <c r="P58" s="60">
        <v>420912</v>
      </c>
      <c r="Q58" s="60">
        <v>454800</v>
      </c>
      <c r="R58" s="60">
        <v>1378578</v>
      </c>
      <c r="S58" s="60">
        <v>338896</v>
      </c>
      <c r="T58" s="60">
        <v>313445</v>
      </c>
      <c r="U58" s="60">
        <v>531548</v>
      </c>
      <c r="V58" s="60">
        <v>1183889</v>
      </c>
      <c r="W58" s="60">
        <v>4531379</v>
      </c>
      <c r="X58" s="60">
        <v>4546460</v>
      </c>
      <c r="Y58" s="60">
        <v>-15081</v>
      </c>
      <c r="Z58" s="140">
        <v>-0.33</v>
      </c>
      <c r="AA58" s="155">
        <v>4546460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13548029</v>
      </c>
      <c r="D61" s="156"/>
      <c r="E61" s="60">
        <v>5081488</v>
      </c>
      <c r="F61" s="60">
        <v>5081488</v>
      </c>
      <c r="G61" s="60">
        <v>280192</v>
      </c>
      <c r="H61" s="60">
        <v>284438</v>
      </c>
      <c r="I61" s="60">
        <v>328150</v>
      </c>
      <c r="J61" s="60">
        <v>892780</v>
      </c>
      <c r="K61" s="60">
        <v>411116</v>
      </c>
      <c r="L61" s="60">
        <v>411116</v>
      </c>
      <c r="M61" s="60">
        <v>524610</v>
      </c>
      <c r="N61" s="60">
        <v>1346842</v>
      </c>
      <c r="O61" s="60">
        <v>445034</v>
      </c>
      <c r="P61" s="60">
        <v>433337</v>
      </c>
      <c r="Q61" s="60">
        <v>403550</v>
      </c>
      <c r="R61" s="60">
        <v>1281921</v>
      </c>
      <c r="S61" s="60">
        <v>427307</v>
      </c>
      <c r="T61" s="60">
        <v>463263</v>
      </c>
      <c r="U61" s="60">
        <v>597741</v>
      </c>
      <c r="V61" s="60">
        <v>1488311</v>
      </c>
      <c r="W61" s="60">
        <v>5009854</v>
      </c>
      <c r="X61" s="60">
        <v>5081488</v>
      </c>
      <c r="Y61" s="60">
        <v>-71634</v>
      </c>
      <c r="Z61" s="140">
        <v>-1.41</v>
      </c>
      <c r="AA61" s="155">
        <v>5081488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700218</v>
      </c>
      <c r="D65" s="156"/>
      <c r="E65" s="60"/>
      <c r="F65" s="60"/>
      <c r="G65" s="60">
        <v>2539947</v>
      </c>
      <c r="H65" s="60">
        <v>2976260</v>
      </c>
      <c r="I65" s="60">
        <v>3547953</v>
      </c>
      <c r="J65" s="60">
        <v>9064160</v>
      </c>
      <c r="K65" s="60">
        <v>3224074</v>
      </c>
      <c r="L65" s="60">
        <v>3605885</v>
      </c>
      <c r="M65" s="60">
        <v>3263918</v>
      </c>
      <c r="N65" s="60">
        <v>10093877</v>
      </c>
      <c r="O65" s="60">
        <v>3355290</v>
      </c>
      <c r="P65" s="60">
        <v>3304960</v>
      </c>
      <c r="Q65" s="60">
        <v>3454418</v>
      </c>
      <c r="R65" s="60">
        <v>10114668</v>
      </c>
      <c r="S65" s="60">
        <v>3371556</v>
      </c>
      <c r="T65" s="60">
        <v>3326983</v>
      </c>
      <c r="U65" s="60">
        <v>3497484</v>
      </c>
      <c r="V65" s="60">
        <v>10196023</v>
      </c>
      <c r="W65" s="60">
        <v>39468728</v>
      </c>
      <c r="X65" s="60"/>
      <c r="Y65" s="60">
        <v>39468728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1750000</v>
      </c>
      <c r="F66" s="275">
        <v>1750000</v>
      </c>
      <c r="G66" s="275">
        <v>630243</v>
      </c>
      <c r="H66" s="275">
        <v>674581</v>
      </c>
      <c r="I66" s="275">
        <v>1106751</v>
      </c>
      <c r="J66" s="275">
        <v>2411575</v>
      </c>
      <c r="K66" s="275">
        <v>1207598</v>
      </c>
      <c r="L66" s="275">
        <v>1207598</v>
      </c>
      <c r="M66" s="275">
        <v>3166258</v>
      </c>
      <c r="N66" s="275">
        <v>5581454</v>
      </c>
      <c r="O66" s="275">
        <v>750693</v>
      </c>
      <c r="P66" s="275">
        <v>935076</v>
      </c>
      <c r="Q66" s="275">
        <v>1162147</v>
      </c>
      <c r="R66" s="275">
        <v>2847916</v>
      </c>
      <c r="S66" s="275">
        <v>949305</v>
      </c>
      <c r="T66" s="275">
        <v>1202030</v>
      </c>
      <c r="U66" s="275">
        <v>409004</v>
      </c>
      <c r="V66" s="275">
        <v>2560339</v>
      </c>
      <c r="W66" s="275">
        <v>13401284</v>
      </c>
      <c r="X66" s="275">
        <v>1750000</v>
      </c>
      <c r="Y66" s="275">
        <v>11651284</v>
      </c>
      <c r="Z66" s="140">
        <v>665.79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158446</v>
      </c>
      <c r="H67" s="60">
        <v>2401854</v>
      </c>
      <c r="I67" s="60">
        <v>2351476</v>
      </c>
      <c r="J67" s="60">
        <v>4911776</v>
      </c>
      <c r="K67" s="60">
        <v>2581415</v>
      </c>
      <c r="L67" s="60">
        <v>1502160</v>
      </c>
      <c r="M67" s="60">
        <v>5089640</v>
      </c>
      <c r="N67" s="60">
        <v>9173215</v>
      </c>
      <c r="O67" s="60">
        <v>482681</v>
      </c>
      <c r="P67" s="60">
        <v>1401004</v>
      </c>
      <c r="Q67" s="60">
        <v>3864847</v>
      </c>
      <c r="R67" s="60">
        <v>5748532</v>
      </c>
      <c r="S67" s="60">
        <v>1916178</v>
      </c>
      <c r="T67" s="60">
        <v>6492681</v>
      </c>
      <c r="U67" s="60">
        <v>3492317</v>
      </c>
      <c r="V67" s="60">
        <v>11901176</v>
      </c>
      <c r="W67" s="60">
        <v>31734699</v>
      </c>
      <c r="X67" s="60"/>
      <c r="Y67" s="60">
        <v>31734699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751531</v>
      </c>
      <c r="H68" s="60">
        <v>1167979</v>
      </c>
      <c r="I68" s="60">
        <v>1694915</v>
      </c>
      <c r="J68" s="60">
        <v>3614425</v>
      </c>
      <c r="K68" s="60">
        <v>1983312</v>
      </c>
      <c r="L68" s="60">
        <v>3276056</v>
      </c>
      <c r="M68" s="60">
        <v>2092275</v>
      </c>
      <c r="N68" s="60">
        <v>7351643</v>
      </c>
      <c r="O68" s="60">
        <v>1845398</v>
      </c>
      <c r="P68" s="60">
        <v>1573580</v>
      </c>
      <c r="Q68" s="60">
        <v>1456111</v>
      </c>
      <c r="R68" s="60">
        <v>4875089</v>
      </c>
      <c r="S68" s="60">
        <v>1625029</v>
      </c>
      <c r="T68" s="60">
        <v>1330659</v>
      </c>
      <c r="U68" s="60">
        <v>5975913</v>
      </c>
      <c r="V68" s="60">
        <v>8931601</v>
      </c>
      <c r="W68" s="60">
        <v>24772758</v>
      </c>
      <c r="X68" s="60"/>
      <c r="Y68" s="60">
        <v>24772758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700218</v>
      </c>
      <c r="D69" s="218">
        <f t="shared" si="12"/>
        <v>0</v>
      </c>
      <c r="E69" s="220">
        <f t="shared" si="12"/>
        <v>1750000</v>
      </c>
      <c r="F69" s="220">
        <f t="shared" si="12"/>
        <v>1750000</v>
      </c>
      <c r="G69" s="220">
        <f t="shared" si="12"/>
        <v>4080167</v>
      </c>
      <c r="H69" s="220">
        <f t="shared" si="12"/>
        <v>7220674</v>
      </c>
      <c r="I69" s="220">
        <f t="shared" si="12"/>
        <v>8701095</v>
      </c>
      <c r="J69" s="220">
        <f t="shared" si="12"/>
        <v>20001936</v>
      </c>
      <c r="K69" s="220">
        <f t="shared" si="12"/>
        <v>8996399</v>
      </c>
      <c r="L69" s="220">
        <f t="shared" si="12"/>
        <v>9591699</v>
      </c>
      <c r="M69" s="220">
        <f t="shared" si="12"/>
        <v>13612091</v>
      </c>
      <c r="N69" s="220">
        <f t="shared" si="12"/>
        <v>32200189</v>
      </c>
      <c r="O69" s="220">
        <f t="shared" si="12"/>
        <v>6434062</v>
      </c>
      <c r="P69" s="220">
        <f t="shared" si="12"/>
        <v>7214620</v>
      </c>
      <c r="Q69" s="220">
        <f t="shared" si="12"/>
        <v>9937523</v>
      </c>
      <c r="R69" s="220">
        <f t="shared" si="12"/>
        <v>23586205</v>
      </c>
      <c r="S69" s="220">
        <f t="shared" si="12"/>
        <v>7862068</v>
      </c>
      <c r="T69" s="220">
        <f t="shared" si="12"/>
        <v>12352353</v>
      </c>
      <c r="U69" s="220">
        <f t="shared" si="12"/>
        <v>13374718</v>
      </c>
      <c r="V69" s="220">
        <f t="shared" si="12"/>
        <v>33589139</v>
      </c>
      <c r="W69" s="220">
        <f t="shared" si="12"/>
        <v>109377469</v>
      </c>
      <c r="X69" s="220">
        <f t="shared" si="12"/>
        <v>1750000</v>
      </c>
      <c r="Y69" s="220">
        <f t="shared" si="12"/>
        <v>107627469</v>
      </c>
      <c r="Z69" s="221">
        <f>+IF(X69&lt;&gt;0,+(Y69/X69)*100,0)</f>
        <v>6150.1410857142855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62266661</v>
      </c>
      <c r="D5" s="357">
        <f t="shared" si="0"/>
        <v>0</v>
      </c>
      <c r="E5" s="356">
        <f t="shared" si="0"/>
        <v>44872842</v>
      </c>
      <c r="F5" s="358">
        <f t="shared" si="0"/>
        <v>47387828</v>
      </c>
      <c r="G5" s="358">
        <f t="shared" si="0"/>
        <v>226951</v>
      </c>
      <c r="H5" s="356">
        <f t="shared" si="0"/>
        <v>4427340</v>
      </c>
      <c r="I5" s="356">
        <f t="shared" si="0"/>
        <v>13433901</v>
      </c>
      <c r="J5" s="358">
        <f t="shared" si="0"/>
        <v>18088192</v>
      </c>
      <c r="K5" s="358">
        <f t="shared" si="0"/>
        <v>2763759</v>
      </c>
      <c r="L5" s="356">
        <f t="shared" si="0"/>
        <v>5879499</v>
      </c>
      <c r="M5" s="356">
        <f t="shared" si="0"/>
        <v>8606061</v>
      </c>
      <c r="N5" s="358">
        <f t="shared" si="0"/>
        <v>17249319</v>
      </c>
      <c r="O5" s="358">
        <f t="shared" si="0"/>
        <v>301800</v>
      </c>
      <c r="P5" s="356">
        <f t="shared" si="0"/>
        <v>1232016</v>
      </c>
      <c r="Q5" s="356">
        <f t="shared" si="0"/>
        <v>6495323</v>
      </c>
      <c r="R5" s="358">
        <f t="shared" si="0"/>
        <v>8029139</v>
      </c>
      <c r="S5" s="358">
        <f t="shared" si="0"/>
        <v>2618090</v>
      </c>
      <c r="T5" s="356">
        <f t="shared" si="0"/>
        <v>6066187</v>
      </c>
      <c r="U5" s="356">
        <f t="shared" si="0"/>
        <v>-9554819</v>
      </c>
      <c r="V5" s="358">
        <f t="shared" si="0"/>
        <v>-870542</v>
      </c>
      <c r="W5" s="358">
        <f t="shared" si="0"/>
        <v>42496108</v>
      </c>
      <c r="X5" s="356">
        <f t="shared" si="0"/>
        <v>47387828</v>
      </c>
      <c r="Y5" s="358">
        <f t="shared" si="0"/>
        <v>-4891720</v>
      </c>
      <c r="Z5" s="359">
        <f>+IF(X5&lt;&gt;0,+(Y5/X5)*100,0)</f>
        <v>-10.322735196894865</v>
      </c>
      <c r="AA5" s="360">
        <f>+AA6+AA8+AA11+AA13+AA15</f>
        <v>47387828</v>
      </c>
    </row>
    <row r="6" spans="1:27" ht="13.5">
      <c r="A6" s="361" t="s">
        <v>205</v>
      </c>
      <c r="B6" s="142"/>
      <c r="C6" s="60">
        <f>+C7</f>
        <v>1320292</v>
      </c>
      <c r="D6" s="340">
        <f aca="true" t="shared" si="1" ref="D6:AA6">+D7</f>
        <v>0</v>
      </c>
      <c r="E6" s="60">
        <f t="shared" si="1"/>
        <v>14979027</v>
      </c>
      <c r="F6" s="59">
        <f t="shared" si="1"/>
        <v>16330827</v>
      </c>
      <c r="G6" s="59">
        <f t="shared" si="1"/>
        <v>226951</v>
      </c>
      <c r="H6" s="60">
        <f t="shared" si="1"/>
        <v>372431</v>
      </c>
      <c r="I6" s="60">
        <f t="shared" si="1"/>
        <v>1608577</v>
      </c>
      <c r="J6" s="59">
        <f t="shared" si="1"/>
        <v>2207959</v>
      </c>
      <c r="K6" s="59">
        <f t="shared" si="1"/>
        <v>793336</v>
      </c>
      <c r="L6" s="60">
        <f t="shared" si="1"/>
        <v>1362919</v>
      </c>
      <c r="M6" s="60">
        <f t="shared" si="1"/>
        <v>2205577</v>
      </c>
      <c r="N6" s="59">
        <f t="shared" si="1"/>
        <v>4361832</v>
      </c>
      <c r="O6" s="59">
        <f t="shared" si="1"/>
        <v>257741</v>
      </c>
      <c r="P6" s="60">
        <f t="shared" si="1"/>
        <v>869714</v>
      </c>
      <c r="Q6" s="60">
        <f t="shared" si="1"/>
        <v>1563785</v>
      </c>
      <c r="R6" s="59">
        <f t="shared" si="1"/>
        <v>2691240</v>
      </c>
      <c r="S6" s="59">
        <f t="shared" si="1"/>
        <v>2518090</v>
      </c>
      <c r="T6" s="60">
        <f t="shared" si="1"/>
        <v>2019629</v>
      </c>
      <c r="U6" s="60">
        <f t="shared" si="1"/>
        <v>2516895</v>
      </c>
      <c r="V6" s="59">
        <f t="shared" si="1"/>
        <v>7054614</v>
      </c>
      <c r="W6" s="59">
        <f t="shared" si="1"/>
        <v>16315645</v>
      </c>
      <c r="X6" s="60">
        <f t="shared" si="1"/>
        <v>16330827</v>
      </c>
      <c r="Y6" s="59">
        <f t="shared" si="1"/>
        <v>-15182</v>
      </c>
      <c r="Z6" s="61">
        <f>+IF(X6&lt;&gt;0,+(Y6/X6)*100,0)</f>
        <v>-0.09296528583641232</v>
      </c>
      <c r="AA6" s="62">
        <f t="shared" si="1"/>
        <v>16330827</v>
      </c>
    </row>
    <row r="7" spans="1:27" ht="13.5">
      <c r="A7" s="291" t="s">
        <v>229</v>
      </c>
      <c r="B7" s="142"/>
      <c r="C7" s="60">
        <v>1320292</v>
      </c>
      <c r="D7" s="340"/>
      <c r="E7" s="60">
        <v>14979027</v>
      </c>
      <c r="F7" s="59">
        <v>16330827</v>
      </c>
      <c r="G7" s="59">
        <v>226951</v>
      </c>
      <c r="H7" s="60">
        <v>372431</v>
      </c>
      <c r="I7" s="60">
        <v>1608577</v>
      </c>
      <c r="J7" s="59">
        <v>2207959</v>
      </c>
      <c r="K7" s="59">
        <v>793336</v>
      </c>
      <c r="L7" s="60">
        <v>1362919</v>
      </c>
      <c r="M7" s="60">
        <v>2205577</v>
      </c>
      <c r="N7" s="59">
        <v>4361832</v>
      </c>
      <c r="O7" s="59">
        <v>257741</v>
      </c>
      <c r="P7" s="60">
        <v>869714</v>
      </c>
      <c r="Q7" s="60">
        <v>1563785</v>
      </c>
      <c r="R7" s="59">
        <v>2691240</v>
      </c>
      <c r="S7" s="59">
        <v>2518090</v>
      </c>
      <c r="T7" s="60">
        <v>2019629</v>
      </c>
      <c r="U7" s="60">
        <v>2516895</v>
      </c>
      <c r="V7" s="59">
        <v>7054614</v>
      </c>
      <c r="W7" s="59">
        <v>16315645</v>
      </c>
      <c r="X7" s="60">
        <v>16330827</v>
      </c>
      <c r="Y7" s="59">
        <v>-15182</v>
      </c>
      <c r="Z7" s="61">
        <v>-0.09</v>
      </c>
      <c r="AA7" s="62">
        <v>16330827</v>
      </c>
    </row>
    <row r="8" spans="1:27" ht="13.5">
      <c r="A8" s="361" t="s">
        <v>206</v>
      </c>
      <c r="B8" s="142"/>
      <c r="C8" s="60">
        <f aca="true" t="shared" si="2" ref="C8:Y8">SUM(C9:C10)</f>
        <v>10581389</v>
      </c>
      <c r="D8" s="340">
        <f t="shared" si="2"/>
        <v>0</v>
      </c>
      <c r="E8" s="60">
        <f t="shared" si="2"/>
        <v>21726431</v>
      </c>
      <c r="F8" s="59">
        <f t="shared" si="2"/>
        <v>22891417</v>
      </c>
      <c r="G8" s="59">
        <f t="shared" si="2"/>
        <v>0</v>
      </c>
      <c r="H8" s="60">
        <f t="shared" si="2"/>
        <v>0</v>
      </c>
      <c r="I8" s="60">
        <f t="shared" si="2"/>
        <v>2290164</v>
      </c>
      <c r="J8" s="59">
        <f t="shared" si="2"/>
        <v>2290164</v>
      </c>
      <c r="K8" s="59">
        <f t="shared" si="2"/>
        <v>848141</v>
      </c>
      <c r="L8" s="60">
        <f t="shared" si="2"/>
        <v>792327</v>
      </c>
      <c r="M8" s="60">
        <f t="shared" si="2"/>
        <v>3223010</v>
      </c>
      <c r="N8" s="59">
        <f t="shared" si="2"/>
        <v>4863478</v>
      </c>
      <c r="O8" s="59">
        <f t="shared" si="2"/>
        <v>0</v>
      </c>
      <c r="P8" s="60">
        <f t="shared" si="2"/>
        <v>147108</v>
      </c>
      <c r="Q8" s="60">
        <f t="shared" si="2"/>
        <v>2607215</v>
      </c>
      <c r="R8" s="59">
        <f t="shared" si="2"/>
        <v>2754323</v>
      </c>
      <c r="S8" s="59">
        <f t="shared" si="2"/>
        <v>0</v>
      </c>
      <c r="T8" s="60">
        <f t="shared" si="2"/>
        <v>3756632</v>
      </c>
      <c r="U8" s="60">
        <f t="shared" si="2"/>
        <v>4570331</v>
      </c>
      <c r="V8" s="59">
        <f t="shared" si="2"/>
        <v>8326963</v>
      </c>
      <c r="W8" s="59">
        <f t="shared" si="2"/>
        <v>18234928</v>
      </c>
      <c r="X8" s="60">
        <f t="shared" si="2"/>
        <v>22891417</v>
      </c>
      <c r="Y8" s="59">
        <f t="shared" si="2"/>
        <v>-4656489</v>
      </c>
      <c r="Z8" s="61">
        <f>+IF(X8&lt;&gt;0,+(Y8/X8)*100,0)</f>
        <v>-20.34163721712815</v>
      </c>
      <c r="AA8" s="62">
        <f>SUM(AA9:AA10)</f>
        <v>22891417</v>
      </c>
    </row>
    <row r="9" spans="1:27" ht="13.5">
      <c r="A9" s="291" t="s">
        <v>230</v>
      </c>
      <c r="B9" s="142"/>
      <c r="C9" s="60">
        <v>10581389</v>
      </c>
      <c r="D9" s="340"/>
      <c r="E9" s="60">
        <v>21726431</v>
      </c>
      <c r="F9" s="59">
        <v>22891417</v>
      </c>
      <c r="G9" s="59"/>
      <c r="H9" s="60"/>
      <c r="I9" s="60">
        <v>2290164</v>
      </c>
      <c r="J9" s="59">
        <v>2290164</v>
      </c>
      <c r="K9" s="59">
        <v>848141</v>
      </c>
      <c r="L9" s="60">
        <v>792327</v>
      </c>
      <c r="M9" s="60">
        <v>3223010</v>
      </c>
      <c r="N9" s="59">
        <v>4863478</v>
      </c>
      <c r="O9" s="59"/>
      <c r="P9" s="60">
        <v>147108</v>
      </c>
      <c r="Q9" s="60">
        <v>2607215</v>
      </c>
      <c r="R9" s="59">
        <v>2754323</v>
      </c>
      <c r="S9" s="59"/>
      <c r="T9" s="60">
        <v>3756632</v>
      </c>
      <c r="U9" s="60">
        <v>4570331</v>
      </c>
      <c r="V9" s="59">
        <v>8326963</v>
      </c>
      <c r="W9" s="59">
        <v>18234928</v>
      </c>
      <c r="X9" s="60">
        <v>22891417</v>
      </c>
      <c r="Y9" s="59">
        <v>-4656489</v>
      </c>
      <c r="Z9" s="61">
        <v>-20.34</v>
      </c>
      <c r="AA9" s="62">
        <v>22891417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470455</v>
      </c>
      <c r="D11" s="363">
        <f aca="true" t="shared" si="3" ref="D11:AA11">+D12</f>
        <v>0</v>
      </c>
      <c r="E11" s="362">
        <f t="shared" si="3"/>
        <v>4737384</v>
      </c>
      <c r="F11" s="364">
        <f t="shared" si="3"/>
        <v>4737384</v>
      </c>
      <c r="G11" s="364">
        <f t="shared" si="3"/>
        <v>0</v>
      </c>
      <c r="H11" s="362">
        <f t="shared" si="3"/>
        <v>46670</v>
      </c>
      <c r="I11" s="362">
        <f t="shared" si="3"/>
        <v>0</v>
      </c>
      <c r="J11" s="364">
        <f t="shared" si="3"/>
        <v>46670</v>
      </c>
      <c r="K11" s="364">
        <f t="shared" si="3"/>
        <v>2100</v>
      </c>
      <c r="L11" s="362">
        <f t="shared" si="3"/>
        <v>323498</v>
      </c>
      <c r="M11" s="362">
        <f t="shared" si="3"/>
        <v>106043</v>
      </c>
      <c r="N11" s="364">
        <f t="shared" si="3"/>
        <v>431641</v>
      </c>
      <c r="O11" s="364">
        <f t="shared" si="3"/>
        <v>2990</v>
      </c>
      <c r="P11" s="362">
        <f t="shared" si="3"/>
        <v>0</v>
      </c>
      <c r="Q11" s="362">
        <f t="shared" si="3"/>
        <v>0</v>
      </c>
      <c r="R11" s="364">
        <f t="shared" si="3"/>
        <v>2990</v>
      </c>
      <c r="S11" s="364">
        <f t="shared" si="3"/>
        <v>0</v>
      </c>
      <c r="T11" s="362">
        <f t="shared" si="3"/>
        <v>0</v>
      </c>
      <c r="U11" s="362">
        <f t="shared" si="3"/>
        <v>3290683</v>
      </c>
      <c r="V11" s="364">
        <f t="shared" si="3"/>
        <v>3290683</v>
      </c>
      <c r="W11" s="364">
        <f t="shared" si="3"/>
        <v>3771984</v>
      </c>
      <c r="X11" s="362">
        <f t="shared" si="3"/>
        <v>4737384</v>
      </c>
      <c r="Y11" s="364">
        <f t="shared" si="3"/>
        <v>-965400</v>
      </c>
      <c r="Z11" s="365">
        <f>+IF(X11&lt;&gt;0,+(Y11/X11)*100,0)</f>
        <v>-20.378335385098612</v>
      </c>
      <c r="AA11" s="366">
        <f t="shared" si="3"/>
        <v>4737384</v>
      </c>
    </row>
    <row r="12" spans="1:27" ht="13.5">
      <c r="A12" s="291" t="s">
        <v>232</v>
      </c>
      <c r="B12" s="136"/>
      <c r="C12" s="60">
        <v>470455</v>
      </c>
      <c r="D12" s="340"/>
      <c r="E12" s="60">
        <v>4737384</v>
      </c>
      <c r="F12" s="59">
        <v>4737384</v>
      </c>
      <c r="G12" s="59"/>
      <c r="H12" s="60">
        <v>46670</v>
      </c>
      <c r="I12" s="60"/>
      <c r="J12" s="59">
        <v>46670</v>
      </c>
      <c r="K12" s="59">
        <v>2100</v>
      </c>
      <c r="L12" s="60">
        <v>323498</v>
      </c>
      <c r="M12" s="60">
        <v>106043</v>
      </c>
      <c r="N12" s="59">
        <v>431641</v>
      </c>
      <c r="O12" s="59">
        <v>2990</v>
      </c>
      <c r="P12" s="60"/>
      <c r="Q12" s="60"/>
      <c r="R12" s="59">
        <v>2990</v>
      </c>
      <c r="S12" s="59"/>
      <c r="T12" s="60"/>
      <c r="U12" s="60">
        <v>3290683</v>
      </c>
      <c r="V12" s="59">
        <v>3290683</v>
      </c>
      <c r="W12" s="59">
        <v>3771984</v>
      </c>
      <c r="X12" s="60">
        <v>4737384</v>
      </c>
      <c r="Y12" s="59">
        <v>-965400</v>
      </c>
      <c r="Z12" s="61">
        <v>-20.38</v>
      </c>
      <c r="AA12" s="62">
        <v>4737384</v>
      </c>
    </row>
    <row r="13" spans="1:27" ht="13.5">
      <c r="A13" s="361" t="s">
        <v>208</v>
      </c>
      <c r="B13" s="136"/>
      <c r="C13" s="275">
        <f>+C14</f>
        <v>8833217</v>
      </c>
      <c r="D13" s="341">
        <f aca="true" t="shared" si="4" ref="D13:AA13">+D14</f>
        <v>0</v>
      </c>
      <c r="E13" s="275">
        <f t="shared" si="4"/>
        <v>3420000</v>
      </c>
      <c r="F13" s="342">
        <f t="shared" si="4"/>
        <v>3413300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340388</v>
      </c>
      <c r="M13" s="275">
        <f t="shared" si="4"/>
        <v>0</v>
      </c>
      <c r="N13" s="342">
        <f t="shared" si="4"/>
        <v>340388</v>
      </c>
      <c r="O13" s="342">
        <f t="shared" si="4"/>
        <v>0</v>
      </c>
      <c r="P13" s="275">
        <f t="shared" si="4"/>
        <v>0</v>
      </c>
      <c r="Q13" s="275">
        <f t="shared" si="4"/>
        <v>69350</v>
      </c>
      <c r="R13" s="342">
        <f t="shared" si="4"/>
        <v>69350</v>
      </c>
      <c r="S13" s="342">
        <f t="shared" si="4"/>
        <v>100000</v>
      </c>
      <c r="T13" s="275">
        <f t="shared" si="4"/>
        <v>289926</v>
      </c>
      <c r="U13" s="275">
        <f t="shared" si="4"/>
        <v>3087707</v>
      </c>
      <c r="V13" s="342">
        <f t="shared" si="4"/>
        <v>3477633</v>
      </c>
      <c r="W13" s="342">
        <f t="shared" si="4"/>
        <v>3887371</v>
      </c>
      <c r="X13" s="275">
        <f t="shared" si="4"/>
        <v>3413300</v>
      </c>
      <c r="Y13" s="342">
        <f t="shared" si="4"/>
        <v>474071</v>
      </c>
      <c r="Z13" s="335">
        <f>+IF(X13&lt;&gt;0,+(Y13/X13)*100,0)</f>
        <v>13.888934462250607</v>
      </c>
      <c r="AA13" s="273">
        <f t="shared" si="4"/>
        <v>3413300</v>
      </c>
    </row>
    <row r="14" spans="1:27" ht="13.5">
      <c r="A14" s="291" t="s">
        <v>233</v>
      </c>
      <c r="B14" s="136"/>
      <c r="C14" s="60">
        <v>8833217</v>
      </c>
      <c r="D14" s="340"/>
      <c r="E14" s="60">
        <v>3420000</v>
      </c>
      <c r="F14" s="59">
        <v>3413300</v>
      </c>
      <c r="G14" s="59"/>
      <c r="H14" s="60"/>
      <c r="I14" s="60"/>
      <c r="J14" s="59"/>
      <c r="K14" s="59"/>
      <c r="L14" s="60">
        <v>340388</v>
      </c>
      <c r="M14" s="60"/>
      <c r="N14" s="59">
        <v>340388</v>
      </c>
      <c r="O14" s="59"/>
      <c r="P14" s="60"/>
      <c r="Q14" s="60">
        <v>69350</v>
      </c>
      <c r="R14" s="59">
        <v>69350</v>
      </c>
      <c r="S14" s="59">
        <v>100000</v>
      </c>
      <c r="T14" s="60">
        <v>289926</v>
      </c>
      <c r="U14" s="60">
        <v>3087707</v>
      </c>
      <c r="V14" s="59">
        <v>3477633</v>
      </c>
      <c r="W14" s="59">
        <v>3887371</v>
      </c>
      <c r="X14" s="60">
        <v>3413300</v>
      </c>
      <c r="Y14" s="59">
        <v>474071</v>
      </c>
      <c r="Z14" s="61">
        <v>13.89</v>
      </c>
      <c r="AA14" s="62">
        <v>3413300</v>
      </c>
    </row>
    <row r="15" spans="1:27" ht="13.5">
      <c r="A15" s="361" t="s">
        <v>209</v>
      </c>
      <c r="B15" s="136"/>
      <c r="C15" s="60">
        <f aca="true" t="shared" si="5" ref="C15:Y15">SUM(C16:C20)</f>
        <v>41061308</v>
      </c>
      <c r="D15" s="340">
        <f t="shared" si="5"/>
        <v>0</v>
      </c>
      <c r="E15" s="60">
        <f t="shared" si="5"/>
        <v>10000</v>
      </c>
      <c r="F15" s="59">
        <f t="shared" si="5"/>
        <v>14900</v>
      </c>
      <c r="G15" s="59">
        <f t="shared" si="5"/>
        <v>0</v>
      </c>
      <c r="H15" s="60">
        <f t="shared" si="5"/>
        <v>4008239</v>
      </c>
      <c r="I15" s="60">
        <f t="shared" si="5"/>
        <v>9535160</v>
      </c>
      <c r="J15" s="59">
        <f t="shared" si="5"/>
        <v>13543399</v>
      </c>
      <c r="K15" s="59">
        <f t="shared" si="5"/>
        <v>1120182</v>
      </c>
      <c r="L15" s="60">
        <f t="shared" si="5"/>
        <v>3060367</v>
      </c>
      <c r="M15" s="60">
        <f t="shared" si="5"/>
        <v>3071431</v>
      </c>
      <c r="N15" s="59">
        <f t="shared" si="5"/>
        <v>7251980</v>
      </c>
      <c r="O15" s="59">
        <f t="shared" si="5"/>
        <v>41069</v>
      </c>
      <c r="P15" s="60">
        <f t="shared" si="5"/>
        <v>215194</v>
      </c>
      <c r="Q15" s="60">
        <f t="shared" si="5"/>
        <v>2254973</v>
      </c>
      <c r="R15" s="59">
        <f t="shared" si="5"/>
        <v>2511236</v>
      </c>
      <c r="S15" s="59">
        <f t="shared" si="5"/>
        <v>0</v>
      </c>
      <c r="T15" s="60">
        <f t="shared" si="5"/>
        <v>0</v>
      </c>
      <c r="U15" s="60">
        <f t="shared" si="5"/>
        <v>-23020435</v>
      </c>
      <c r="V15" s="59">
        <f t="shared" si="5"/>
        <v>-23020435</v>
      </c>
      <c r="W15" s="59">
        <f t="shared" si="5"/>
        <v>286180</v>
      </c>
      <c r="X15" s="60">
        <f t="shared" si="5"/>
        <v>14900</v>
      </c>
      <c r="Y15" s="59">
        <f t="shared" si="5"/>
        <v>271280</v>
      </c>
      <c r="Z15" s="61">
        <f>+IF(X15&lt;&gt;0,+(Y15/X15)*100,0)</f>
        <v>1820.671140939597</v>
      </c>
      <c r="AA15" s="62">
        <f>SUM(AA16:AA20)</f>
        <v>14900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29471561</v>
      </c>
      <c r="D18" s="340"/>
      <c r="E18" s="60"/>
      <c r="F18" s="59"/>
      <c r="G18" s="59"/>
      <c r="H18" s="60">
        <v>4008239</v>
      </c>
      <c r="I18" s="60">
        <v>9531440</v>
      </c>
      <c r="J18" s="59">
        <v>13539679</v>
      </c>
      <c r="K18" s="59">
        <v>1120182</v>
      </c>
      <c r="L18" s="60">
        <v>3060367</v>
      </c>
      <c r="M18" s="60">
        <v>2907252</v>
      </c>
      <c r="N18" s="59">
        <v>7087801</v>
      </c>
      <c r="O18" s="59"/>
      <c r="P18" s="60">
        <v>215194</v>
      </c>
      <c r="Q18" s="60">
        <v>2254973</v>
      </c>
      <c r="R18" s="59">
        <v>2470167</v>
      </c>
      <c r="S18" s="59"/>
      <c r="T18" s="60"/>
      <c r="U18" s="60">
        <v>-23097647</v>
      </c>
      <c r="V18" s="59">
        <v>-23097647</v>
      </c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11589747</v>
      </c>
      <c r="D20" s="340"/>
      <c r="E20" s="60">
        <v>10000</v>
      </c>
      <c r="F20" s="59">
        <v>14900</v>
      </c>
      <c r="G20" s="59"/>
      <c r="H20" s="60"/>
      <c r="I20" s="60">
        <v>3720</v>
      </c>
      <c r="J20" s="59">
        <v>3720</v>
      </c>
      <c r="K20" s="59"/>
      <c r="L20" s="60"/>
      <c r="M20" s="60">
        <v>164179</v>
      </c>
      <c r="N20" s="59">
        <v>164179</v>
      </c>
      <c r="O20" s="59">
        <v>41069</v>
      </c>
      <c r="P20" s="60"/>
      <c r="Q20" s="60"/>
      <c r="R20" s="59">
        <v>41069</v>
      </c>
      <c r="S20" s="59"/>
      <c r="T20" s="60"/>
      <c r="U20" s="60">
        <v>77212</v>
      </c>
      <c r="V20" s="59">
        <v>77212</v>
      </c>
      <c r="W20" s="59">
        <v>286180</v>
      </c>
      <c r="X20" s="60">
        <v>14900</v>
      </c>
      <c r="Y20" s="59">
        <v>271280</v>
      </c>
      <c r="Z20" s="61">
        <v>1820.67</v>
      </c>
      <c r="AA20" s="62">
        <v>14900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5258051</v>
      </c>
      <c r="D22" s="344">
        <f t="shared" si="6"/>
        <v>0</v>
      </c>
      <c r="E22" s="343">
        <f t="shared" si="6"/>
        <v>35610604</v>
      </c>
      <c r="F22" s="345">
        <f t="shared" si="6"/>
        <v>31767819</v>
      </c>
      <c r="G22" s="345">
        <f t="shared" si="6"/>
        <v>0</v>
      </c>
      <c r="H22" s="343">
        <f t="shared" si="6"/>
        <v>2750</v>
      </c>
      <c r="I22" s="343">
        <f t="shared" si="6"/>
        <v>347795</v>
      </c>
      <c r="J22" s="345">
        <f t="shared" si="6"/>
        <v>350545</v>
      </c>
      <c r="K22" s="345">
        <f t="shared" si="6"/>
        <v>350210</v>
      </c>
      <c r="L22" s="343">
        <f t="shared" si="6"/>
        <v>305001</v>
      </c>
      <c r="M22" s="343">
        <f t="shared" si="6"/>
        <v>1142395</v>
      </c>
      <c r="N22" s="345">
        <f t="shared" si="6"/>
        <v>1797606</v>
      </c>
      <c r="O22" s="345">
        <f t="shared" si="6"/>
        <v>21150</v>
      </c>
      <c r="P22" s="343">
        <f t="shared" si="6"/>
        <v>155536</v>
      </c>
      <c r="Q22" s="343">
        <f t="shared" si="6"/>
        <v>291244</v>
      </c>
      <c r="R22" s="345">
        <f t="shared" si="6"/>
        <v>467930</v>
      </c>
      <c r="S22" s="345">
        <f t="shared" si="6"/>
        <v>166468</v>
      </c>
      <c r="T22" s="343">
        <f t="shared" si="6"/>
        <v>255287</v>
      </c>
      <c r="U22" s="343">
        <f t="shared" si="6"/>
        <v>26615061</v>
      </c>
      <c r="V22" s="345">
        <f t="shared" si="6"/>
        <v>27036816</v>
      </c>
      <c r="W22" s="345">
        <f t="shared" si="6"/>
        <v>29652897</v>
      </c>
      <c r="X22" s="343">
        <f t="shared" si="6"/>
        <v>31767819</v>
      </c>
      <c r="Y22" s="345">
        <f t="shared" si="6"/>
        <v>-2114922</v>
      </c>
      <c r="Z22" s="336">
        <f>+IF(X22&lt;&gt;0,+(Y22/X22)*100,0)</f>
        <v>-6.657435312131438</v>
      </c>
      <c r="AA22" s="350">
        <f>SUM(AA23:AA32)</f>
        <v>31767819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1823000</v>
      </c>
      <c r="F24" s="59">
        <v>2173000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233386</v>
      </c>
      <c r="V24" s="59">
        <v>233386</v>
      </c>
      <c r="W24" s="59">
        <v>233386</v>
      </c>
      <c r="X24" s="60">
        <v>2173000</v>
      </c>
      <c r="Y24" s="59">
        <v>-1939614</v>
      </c>
      <c r="Z24" s="61">
        <v>-89.26</v>
      </c>
      <c r="AA24" s="62">
        <v>2173000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>
        <v>4800</v>
      </c>
      <c r="P25" s="60"/>
      <c r="Q25" s="60">
        <v>5700</v>
      </c>
      <c r="R25" s="59">
        <v>10500</v>
      </c>
      <c r="S25" s="59"/>
      <c r="T25" s="60">
        <v>136377</v>
      </c>
      <c r="U25" s="60"/>
      <c r="V25" s="59">
        <v>136377</v>
      </c>
      <c r="W25" s="59">
        <v>146877</v>
      </c>
      <c r="X25" s="60"/>
      <c r="Y25" s="59">
        <v>146877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>
        <v>3080000</v>
      </c>
      <c r="F26" s="364">
        <v>3034000</v>
      </c>
      <c r="G26" s="364"/>
      <c r="H26" s="362">
        <v>2750</v>
      </c>
      <c r="I26" s="362">
        <v>340885</v>
      </c>
      <c r="J26" s="364">
        <v>343635</v>
      </c>
      <c r="K26" s="364">
        <v>315239</v>
      </c>
      <c r="L26" s="362">
        <v>305001</v>
      </c>
      <c r="M26" s="362">
        <v>1138595</v>
      </c>
      <c r="N26" s="364">
        <v>1758835</v>
      </c>
      <c r="O26" s="364">
        <v>16350</v>
      </c>
      <c r="P26" s="362">
        <v>155536</v>
      </c>
      <c r="Q26" s="362">
        <v>285544</v>
      </c>
      <c r="R26" s="364">
        <v>457430</v>
      </c>
      <c r="S26" s="364">
        <v>166468</v>
      </c>
      <c r="T26" s="362"/>
      <c r="U26" s="362">
        <v>304288</v>
      </c>
      <c r="V26" s="364">
        <v>470756</v>
      </c>
      <c r="W26" s="364">
        <v>3030656</v>
      </c>
      <c r="X26" s="362">
        <v>3034000</v>
      </c>
      <c r="Y26" s="364">
        <v>-3344</v>
      </c>
      <c r="Z26" s="365">
        <v>-0.11</v>
      </c>
      <c r="AA26" s="366">
        <v>3034000</v>
      </c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5258051</v>
      </c>
      <c r="D32" s="340"/>
      <c r="E32" s="60">
        <v>30707604</v>
      </c>
      <c r="F32" s="59">
        <v>26560819</v>
      </c>
      <c r="G32" s="59"/>
      <c r="H32" s="60"/>
      <c r="I32" s="60">
        <v>6910</v>
      </c>
      <c r="J32" s="59">
        <v>6910</v>
      </c>
      <c r="K32" s="59">
        <v>34971</v>
      </c>
      <c r="L32" s="60"/>
      <c r="M32" s="60">
        <v>3800</v>
      </c>
      <c r="N32" s="59">
        <v>38771</v>
      </c>
      <c r="O32" s="59"/>
      <c r="P32" s="60"/>
      <c r="Q32" s="60"/>
      <c r="R32" s="59"/>
      <c r="S32" s="59"/>
      <c r="T32" s="60">
        <v>118910</v>
      </c>
      <c r="U32" s="60">
        <v>26077387</v>
      </c>
      <c r="V32" s="59">
        <v>26196297</v>
      </c>
      <c r="W32" s="59">
        <v>26241978</v>
      </c>
      <c r="X32" s="60">
        <v>26560819</v>
      </c>
      <c r="Y32" s="59">
        <v>-318841</v>
      </c>
      <c r="Z32" s="61">
        <v>-1.2</v>
      </c>
      <c r="AA32" s="62">
        <v>26560819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8238494</v>
      </c>
      <c r="D40" s="344">
        <f t="shared" si="9"/>
        <v>0</v>
      </c>
      <c r="E40" s="343">
        <f t="shared" si="9"/>
        <v>2673030</v>
      </c>
      <c r="F40" s="345">
        <f t="shared" si="9"/>
        <v>4738030</v>
      </c>
      <c r="G40" s="345">
        <f t="shared" si="9"/>
        <v>0</v>
      </c>
      <c r="H40" s="343">
        <f t="shared" si="9"/>
        <v>0</v>
      </c>
      <c r="I40" s="343">
        <f t="shared" si="9"/>
        <v>29431</v>
      </c>
      <c r="J40" s="345">
        <f t="shared" si="9"/>
        <v>29431</v>
      </c>
      <c r="K40" s="345">
        <f t="shared" si="9"/>
        <v>275802</v>
      </c>
      <c r="L40" s="343">
        <f t="shared" si="9"/>
        <v>176887</v>
      </c>
      <c r="M40" s="343">
        <f t="shared" si="9"/>
        <v>62542</v>
      </c>
      <c r="N40" s="345">
        <f t="shared" si="9"/>
        <v>515231</v>
      </c>
      <c r="O40" s="345">
        <f t="shared" si="9"/>
        <v>237599</v>
      </c>
      <c r="P40" s="343">
        <f t="shared" si="9"/>
        <v>72801</v>
      </c>
      <c r="Q40" s="343">
        <f t="shared" si="9"/>
        <v>30929</v>
      </c>
      <c r="R40" s="345">
        <f t="shared" si="9"/>
        <v>341329</v>
      </c>
      <c r="S40" s="345">
        <f t="shared" si="9"/>
        <v>75287</v>
      </c>
      <c r="T40" s="343">
        <f t="shared" si="9"/>
        <v>422657</v>
      </c>
      <c r="U40" s="343">
        <f t="shared" si="9"/>
        <v>2730132</v>
      </c>
      <c r="V40" s="345">
        <f t="shared" si="9"/>
        <v>3228076</v>
      </c>
      <c r="W40" s="345">
        <f t="shared" si="9"/>
        <v>4114067</v>
      </c>
      <c r="X40" s="343">
        <f t="shared" si="9"/>
        <v>4738030</v>
      </c>
      <c r="Y40" s="345">
        <f t="shared" si="9"/>
        <v>-623963</v>
      </c>
      <c r="Z40" s="336">
        <f>+IF(X40&lt;&gt;0,+(Y40/X40)*100,0)</f>
        <v>-13.169249667055718</v>
      </c>
      <c r="AA40" s="350">
        <f>SUM(AA41:AA49)</f>
        <v>4738030</v>
      </c>
    </row>
    <row r="41" spans="1:27" ht="13.5">
      <c r="A41" s="361" t="s">
        <v>248</v>
      </c>
      <c r="B41" s="142"/>
      <c r="C41" s="362">
        <v>3739400</v>
      </c>
      <c r="D41" s="363"/>
      <c r="E41" s="362">
        <v>120000</v>
      </c>
      <c r="F41" s="364">
        <v>720000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720000</v>
      </c>
      <c r="Y41" s="364">
        <v>-720000</v>
      </c>
      <c r="Z41" s="365">
        <v>-100</v>
      </c>
      <c r="AA41" s="366">
        <v>720000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1807961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5486</v>
      </c>
      <c r="R44" s="53">
        <v>5486</v>
      </c>
      <c r="S44" s="53"/>
      <c r="T44" s="54"/>
      <c r="U44" s="54"/>
      <c r="V44" s="53"/>
      <c r="W44" s="53">
        <v>5486</v>
      </c>
      <c r="X44" s="54"/>
      <c r="Y44" s="53">
        <v>5486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2691133</v>
      </c>
      <c r="D49" s="368"/>
      <c r="E49" s="54">
        <v>2553030</v>
      </c>
      <c r="F49" s="53">
        <v>4018030</v>
      </c>
      <c r="G49" s="53"/>
      <c r="H49" s="54"/>
      <c r="I49" s="54">
        <v>29431</v>
      </c>
      <c r="J49" s="53">
        <v>29431</v>
      </c>
      <c r="K49" s="53">
        <v>275802</v>
      </c>
      <c r="L49" s="54">
        <v>176887</v>
      </c>
      <c r="M49" s="54">
        <v>62542</v>
      </c>
      <c r="N49" s="53">
        <v>515231</v>
      </c>
      <c r="O49" s="53">
        <v>237599</v>
      </c>
      <c r="P49" s="54">
        <v>72801</v>
      </c>
      <c r="Q49" s="54">
        <v>25443</v>
      </c>
      <c r="R49" s="53">
        <v>335843</v>
      </c>
      <c r="S49" s="53">
        <v>75287</v>
      </c>
      <c r="T49" s="54">
        <v>422657</v>
      </c>
      <c r="U49" s="54">
        <v>2730132</v>
      </c>
      <c r="V49" s="53">
        <v>3228076</v>
      </c>
      <c r="W49" s="53">
        <v>4108581</v>
      </c>
      <c r="X49" s="54">
        <v>4018030</v>
      </c>
      <c r="Y49" s="53">
        <v>90551</v>
      </c>
      <c r="Z49" s="94">
        <v>2.25</v>
      </c>
      <c r="AA49" s="95">
        <v>4018030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75763206</v>
      </c>
      <c r="D60" s="346">
        <f t="shared" si="14"/>
        <v>0</v>
      </c>
      <c r="E60" s="219">
        <f t="shared" si="14"/>
        <v>83156476</v>
      </c>
      <c r="F60" s="264">
        <f t="shared" si="14"/>
        <v>83893677</v>
      </c>
      <c r="G60" s="264">
        <f t="shared" si="14"/>
        <v>226951</v>
      </c>
      <c r="H60" s="219">
        <f t="shared" si="14"/>
        <v>4430090</v>
      </c>
      <c r="I60" s="219">
        <f t="shared" si="14"/>
        <v>13811127</v>
      </c>
      <c r="J60" s="264">
        <f t="shared" si="14"/>
        <v>18468168</v>
      </c>
      <c r="K60" s="264">
        <f t="shared" si="14"/>
        <v>3389771</v>
      </c>
      <c r="L60" s="219">
        <f t="shared" si="14"/>
        <v>6361387</v>
      </c>
      <c r="M60" s="219">
        <f t="shared" si="14"/>
        <v>9810998</v>
      </c>
      <c r="N60" s="264">
        <f t="shared" si="14"/>
        <v>19562156</v>
      </c>
      <c r="O60" s="264">
        <f t="shared" si="14"/>
        <v>560549</v>
      </c>
      <c r="P60" s="219">
        <f t="shared" si="14"/>
        <v>1460353</v>
      </c>
      <c r="Q60" s="219">
        <f t="shared" si="14"/>
        <v>6817496</v>
      </c>
      <c r="R60" s="264">
        <f t="shared" si="14"/>
        <v>8838398</v>
      </c>
      <c r="S60" s="264">
        <f t="shared" si="14"/>
        <v>2859845</v>
      </c>
      <c r="T60" s="219">
        <f t="shared" si="14"/>
        <v>6744131</v>
      </c>
      <c r="U60" s="219">
        <f t="shared" si="14"/>
        <v>19790374</v>
      </c>
      <c r="V60" s="264">
        <f t="shared" si="14"/>
        <v>29394350</v>
      </c>
      <c r="W60" s="264">
        <f t="shared" si="14"/>
        <v>76263072</v>
      </c>
      <c r="X60" s="219">
        <f t="shared" si="14"/>
        <v>83893677</v>
      </c>
      <c r="Y60" s="264">
        <f t="shared" si="14"/>
        <v>-7630605</v>
      </c>
      <c r="Z60" s="337">
        <f>+IF(X60&lt;&gt;0,+(Y60/X60)*100,0)</f>
        <v>-9.095566284453117</v>
      </c>
      <c r="AA60" s="232">
        <f>+AA57+AA54+AA51+AA40+AA37+AA34+AA22+AA5</f>
        <v>83893677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31161492</v>
      </c>
      <c r="D5" s="357">
        <f t="shared" si="0"/>
        <v>0</v>
      </c>
      <c r="E5" s="356">
        <f t="shared" si="0"/>
        <v>16600000</v>
      </c>
      <c r="F5" s="358">
        <f t="shared" si="0"/>
        <v>16600000</v>
      </c>
      <c r="G5" s="358">
        <f t="shared" si="0"/>
        <v>0</v>
      </c>
      <c r="H5" s="356">
        <f t="shared" si="0"/>
        <v>5358037</v>
      </c>
      <c r="I5" s="356">
        <f t="shared" si="0"/>
        <v>800836</v>
      </c>
      <c r="J5" s="358">
        <f t="shared" si="0"/>
        <v>6158873</v>
      </c>
      <c r="K5" s="358">
        <f t="shared" si="0"/>
        <v>0</v>
      </c>
      <c r="L5" s="356">
        <f t="shared" si="0"/>
        <v>61161</v>
      </c>
      <c r="M5" s="356">
        <f t="shared" si="0"/>
        <v>1948918</v>
      </c>
      <c r="N5" s="358">
        <f t="shared" si="0"/>
        <v>2010079</v>
      </c>
      <c r="O5" s="358">
        <f t="shared" si="0"/>
        <v>1236035</v>
      </c>
      <c r="P5" s="356">
        <f t="shared" si="0"/>
        <v>0</v>
      </c>
      <c r="Q5" s="356">
        <f t="shared" si="0"/>
        <v>140892</v>
      </c>
      <c r="R5" s="358">
        <f t="shared" si="0"/>
        <v>1376927</v>
      </c>
      <c r="S5" s="358">
        <f t="shared" si="0"/>
        <v>265507</v>
      </c>
      <c r="T5" s="356">
        <f t="shared" si="0"/>
        <v>1079438</v>
      </c>
      <c r="U5" s="356">
        <f t="shared" si="0"/>
        <v>2100964</v>
      </c>
      <c r="V5" s="358">
        <f t="shared" si="0"/>
        <v>3445909</v>
      </c>
      <c r="W5" s="358">
        <f t="shared" si="0"/>
        <v>12991788</v>
      </c>
      <c r="X5" s="356">
        <f t="shared" si="0"/>
        <v>16600000</v>
      </c>
      <c r="Y5" s="358">
        <f t="shared" si="0"/>
        <v>-3608212</v>
      </c>
      <c r="Z5" s="359">
        <f>+IF(X5&lt;&gt;0,+(Y5/X5)*100,0)</f>
        <v>-21.736216867469878</v>
      </c>
      <c r="AA5" s="360">
        <f>+AA6+AA8+AA11+AA13+AA15</f>
        <v>16600000</v>
      </c>
    </row>
    <row r="6" spans="1:27" ht="13.5">
      <c r="A6" s="361" t="s">
        <v>205</v>
      </c>
      <c r="B6" s="142"/>
      <c r="C6" s="60">
        <f>+C7</f>
        <v>6300254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6300254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3100321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3100321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15804561</v>
      </c>
      <c r="D11" s="363">
        <f aca="true" t="shared" si="3" ref="D11:AA11">+D12</f>
        <v>0</v>
      </c>
      <c r="E11" s="362">
        <f t="shared" si="3"/>
        <v>11652800</v>
      </c>
      <c r="F11" s="364">
        <f t="shared" si="3"/>
        <v>11652800</v>
      </c>
      <c r="G11" s="364">
        <f t="shared" si="3"/>
        <v>0</v>
      </c>
      <c r="H11" s="362">
        <f t="shared" si="3"/>
        <v>5358037</v>
      </c>
      <c r="I11" s="362">
        <f t="shared" si="3"/>
        <v>635077</v>
      </c>
      <c r="J11" s="364">
        <f t="shared" si="3"/>
        <v>5993114</v>
      </c>
      <c r="K11" s="364">
        <f t="shared" si="3"/>
        <v>0</v>
      </c>
      <c r="L11" s="362">
        <f t="shared" si="3"/>
        <v>0</v>
      </c>
      <c r="M11" s="362">
        <f t="shared" si="3"/>
        <v>1948918</v>
      </c>
      <c r="N11" s="364">
        <f t="shared" si="3"/>
        <v>1948918</v>
      </c>
      <c r="O11" s="364">
        <f t="shared" si="3"/>
        <v>1236035</v>
      </c>
      <c r="P11" s="362">
        <f t="shared" si="3"/>
        <v>0</v>
      </c>
      <c r="Q11" s="362">
        <f t="shared" si="3"/>
        <v>0</v>
      </c>
      <c r="R11" s="364">
        <f t="shared" si="3"/>
        <v>1236035</v>
      </c>
      <c r="S11" s="364">
        <f t="shared" si="3"/>
        <v>181220</v>
      </c>
      <c r="T11" s="362">
        <f t="shared" si="3"/>
        <v>344813</v>
      </c>
      <c r="U11" s="362">
        <f t="shared" si="3"/>
        <v>756238</v>
      </c>
      <c r="V11" s="364">
        <f t="shared" si="3"/>
        <v>1282271</v>
      </c>
      <c r="W11" s="364">
        <f t="shared" si="3"/>
        <v>10460338</v>
      </c>
      <c r="X11" s="362">
        <f t="shared" si="3"/>
        <v>11652800</v>
      </c>
      <c r="Y11" s="364">
        <f t="shared" si="3"/>
        <v>-1192462</v>
      </c>
      <c r="Z11" s="365">
        <f>+IF(X11&lt;&gt;0,+(Y11/X11)*100,0)</f>
        <v>-10.23326582452286</v>
      </c>
      <c r="AA11" s="366">
        <f t="shared" si="3"/>
        <v>11652800</v>
      </c>
    </row>
    <row r="12" spans="1:27" ht="13.5">
      <c r="A12" s="291" t="s">
        <v>232</v>
      </c>
      <c r="B12" s="136"/>
      <c r="C12" s="60">
        <v>15804561</v>
      </c>
      <c r="D12" s="340"/>
      <c r="E12" s="60">
        <v>11652800</v>
      </c>
      <c r="F12" s="59">
        <v>11652800</v>
      </c>
      <c r="G12" s="59"/>
      <c r="H12" s="60">
        <v>5358037</v>
      </c>
      <c r="I12" s="60">
        <v>635077</v>
      </c>
      <c r="J12" s="59">
        <v>5993114</v>
      </c>
      <c r="K12" s="59"/>
      <c r="L12" s="60"/>
      <c r="M12" s="60">
        <v>1948918</v>
      </c>
      <c r="N12" s="59">
        <v>1948918</v>
      </c>
      <c r="O12" s="59">
        <v>1236035</v>
      </c>
      <c r="P12" s="60"/>
      <c r="Q12" s="60"/>
      <c r="R12" s="59">
        <v>1236035</v>
      </c>
      <c r="S12" s="59">
        <v>181220</v>
      </c>
      <c r="T12" s="60">
        <v>344813</v>
      </c>
      <c r="U12" s="60">
        <v>756238</v>
      </c>
      <c r="V12" s="59">
        <v>1282271</v>
      </c>
      <c r="W12" s="59">
        <v>10460338</v>
      </c>
      <c r="X12" s="60">
        <v>11652800</v>
      </c>
      <c r="Y12" s="59">
        <v>-1192462</v>
      </c>
      <c r="Z12" s="61">
        <v>-10.23</v>
      </c>
      <c r="AA12" s="62">
        <v>11652800</v>
      </c>
    </row>
    <row r="13" spans="1:27" ht="13.5">
      <c r="A13" s="361" t="s">
        <v>208</v>
      </c>
      <c r="B13" s="136"/>
      <c r="C13" s="275">
        <f>+C14</f>
        <v>3067372</v>
      </c>
      <c r="D13" s="341">
        <f aca="true" t="shared" si="4" ref="D13:AA13">+D14</f>
        <v>0</v>
      </c>
      <c r="E13" s="275">
        <f t="shared" si="4"/>
        <v>4947200</v>
      </c>
      <c r="F13" s="342">
        <f t="shared" si="4"/>
        <v>4947200</v>
      </c>
      <c r="G13" s="342">
        <f t="shared" si="4"/>
        <v>0</v>
      </c>
      <c r="H13" s="275">
        <f t="shared" si="4"/>
        <v>0</v>
      </c>
      <c r="I13" s="275">
        <f t="shared" si="4"/>
        <v>165759</v>
      </c>
      <c r="J13" s="342">
        <f t="shared" si="4"/>
        <v>165759</v>
      </c>
      <c r="K13" s="342">
        <f t="shared" si="4"/>
        <v>0</v>
      </c>
      <c r="L13" s="275">
        <f t="shared" si="4"/>
        <v>61161</v>
      </c>
      <c r="M13" s="275">
        <f t="shared" si="4"/>
        <v>0</v>
      </c>
      <c r="N13" s="342">
        <f t="shared" si="4"/>
        <v>61161</v>
      </c>
      <c r="O13" s="342">
        <f t="shared" si="4"/>
        <v>0</v>
      </c>
      <c r="P13" s="275">
        <f t="shared" si="4"/>
        <v>0</v>
      </c>
      <c r="Q13" s="275">
        <f t="shared" si="4"/>
        <v>140892</v>
      </c>
      <c r="R13" s="342">
        <f t="shared" si="4"/>
        <v>140892</v>
      </c>
      <c r="S13" s="342">
        <f t="shared" si="4"/>
        <v>84287</v>
      </c>
      <c r="T13" s="275">
        <f t="shared" si="4"/>
        <v>734625</v>
      </c>
      <c r="U13" s="275">
        <f t="shared" si="4"/>
        <v>1344726</v>
      </c>
      <c r="V13" s="342">
        <f t="shared" si="4"/>
        <v>2163638</v>
      </c>
      <c r="W13" s="342">
        <f t="shared" si="4"/>
        <v>2531450</v>
      </c>
      <c r="X13" s="275">
        <f t="shared" si="4"/>
        <v>4947200</v>
      </c>
      <c r="Y13" s="342">
        <f t="shared" si="4"/>
        <v>-2415750</v>
      </c>
      <c r="Z13" s="335">
        <f>+IF(X13&lt;&gt;0,+(Y13/X13)*100,0)</f>
        <v>-48.83065168175938</v>
      </c>
      <c r="AA13" s="273">
        <f t="shared" si="4"/>
        <v>4947200</v>
      </c>
    </row>
    <row r="14" spans="1:27" ht="13.5">
      <c r="A14" s="291" t="s">
        <v>233</v>
      </c>
      <c r="B14" s="136"/>
      <c r="C14" s="60">
        <v>3067372</v>
      </c>
      <c r="D14" s="340"/>
      <c r="E14" s="60">
        <v>4947200</v>
      </c>
      <c r="F14" s="59">
        <v>4947200</v>
      </c>
      <c r="G14" s="59"/>
      <c r="H14" s="60"/>
      <c r="I14" s="60">
        <v>165759</v>
      </c>
      <c r="J14" s="59">
        <v>165759</v>
      </c>
      <c r="K14" s="59"/>
      <c r="L14" s="60">
        <v>61161</v>
      </c>
      <c r="M14" s="60"/>
      <c r="N14" s="59">
        <v>61161</v>
      </c>
      <c r="O14" s="59"/>
      <c r="P14" s="60"/>
      <c r="Q14" s="60">
        <v>140892</v>
      </c>
      <c r="R14" s="59">
        <v>140892</v>
      </c>
      <c r="S14" s="59">
        <v>84287</v>
      </c>
      <c r="T14" s="60">
        <v>734625</v>
      </c>
      <c r="U14" s="60">
        <v>1344726</v>
      </c>
      <c r="V14" s="59">
        <v>2163638</v>
      </c>
      <c r="W14" s="59">
        <v>2531450</v>
      </c>
      <c r="X14" s="60">
        <v>4947200</v>
      </c>
      <c r="Y14" s="59">
        <v>-2415750</v>
      </c>
      <c r="Z14" s="61">
        <v>-48.83</v>
      </c>
      <c r="AA14" s="62">
        <v>4947200</v>
      </c>
    </row>
    <row r="15" spans="1:27" ht="13.5">
      <c r="A15" s="361" t="s">
        <v>209</v>
      </c>
      <c r="B15" s="136"/>
      <c r="C15" s="60">
        <f aca="true" t="shared" si="5" ref="C15:Y15">SUM(C16:C20)</f>
        <v>2888984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2888984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1565370</v>
      </c>
      <c r="D22" s="344">
        <f t="shared" si="6"/>
        <v>0</v>
      </c>
      <c r="E22" s="343">
        <f t="shared" si="6"/>
        <v>4157615</v>
      </c>
      <c r="F22" s="345">
        <f t="shared" si="6"/>
        <v>2892615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31345</v>
      </c>
      <c r="M22" s="343">
        <f t="shared" si="6"/>
        <v>324358</v>
      </c>
      <c r="N22" s="345">
        <f t="shared" si="6"/>
        <v>355703</v>
      </c>
      <c r="O22" s="345">
        <f t="shared" si="6"/>
        <v>0</v>
      </c>
      <c r="P22" s="343">
        <f t="shared" si="6"/>
        <v>0</v>
      </c>
      <c r="Q22" s="343">
        <f t="shared" si="6"/>
        <v>80982</v>
      </c>
      <c r="R22" s="345">
        <f t="shared" si="6"/>
        <v>80982</v>
      </c>
      <c r="S22" s="345">
        <f t="shared" si="6"/>
        <v>0</v>
      </c>
      <c r="T22" s="343">
        <f t="shared" si="6"/>
        <v>0</v>
      </c>
      <c r="U22" s="343">
        <f t="shared" si="6"/>
        <v>2459699</v>
      </c>
      <c r="V22" s="345">
        <f t="shared" si="6"/>
        <v>2459699</v>
      </c>
      <c r="W22" s="345">
        <f t="shared" si="6"/>
        <v>2896384</v>
      </c>
      <c r="X22" s="343">
        <f t="shared" si="6"/>
        <v>2892615</v>
      </c>
      <c r="Y22" s="345">
        <f t="shared" si="6"/>
        <v>3769</v>
      </c>
      <c r="Z22" s="336">
        <f>+IF(X22&lt;&gt;0,+(Y22/X22)*100,0)</f>
        <v>0.1302973261218655</v>
      </c>
      <c r="AA22" s="350">
        <f>SUM(AA23:AA32)</f>
        <v>2892615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1565370</v>
      </c>
      <c r="D24" s="340"/>
      <c r="E24" s="60">
        <v>4157615</v>
      </c>
      <c r="F24" s="59">
        <v>2892615</v>
      </c>
      <c r="G24" s="59"/>
      <c r="H24" s="60"/>
      <c r="I24" s="60"/>
      <c r="J24" s="59"/>
      <c r="K24" s="59"/>
      <c r="L24" s="60">
        <v>27576</v>
      </c>
      <c r="M24" s="60">
        <v>324358</v>
      </c>
      <c r="N24" s="59">
        <v>351934</v>
      </c>
      <c r="O24" s="59"/>
      <c r="P24" s="60"/>
      <c r="Q24" s="60">
        <v>80982</v>
      </c>
      <c r="R24" s="59">
        <v>80982</v>
      </c>
      <c r="S24" s="59"/>
      <c r="T24" s="60"/>
      <c r="U24" s="60">
        <v>2459699</v>
      </c>
      <c r="V24" s="59">
        <v>2459699</v>
      </c>
      <c r="W24" s="59">
        <v>2892615</v>
      </c>
      <c r="X24" s="60">
        <v>2892615</v>
      </c>
      <c r="Y24" s="59"/>
      <c r="Z24" s="61"/>
      <c r="AA24" s="62">
        <v>2892615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3769</v>
      </c>
      <c r="M32" s="60"/>
      <c r="N32" s="59">
        <v>3769</v>
      </c>
      <c r="O32" s="59"/>
      <c r="P32" s="60"/>
      <c r="Q32" s="60"/>
      <c r="R32" s="59"/>
      <c r="S32" s="59"/>
      <c r="T32" s="60"/>
      <c r="U32" s="60"/>
      <c r="V32" s="59"/>
      <c r="W32" s="59">
        <v>3769</v>
      </c>
      <c r="X32" s="60"/>
      <c r="Y32" s="59">
        <v>3769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32726862</v>
      </c>
      <c r="D60" s="346">
        <f t="shared" si="14"/>
        <v>0</v>
      </c>
      <c r="E60" s="219">
        <f t="shared" si="14"/>
        <v>20757615</v>
      </c>
      <c r="F60" s="264">
        <f t="shared" si="14"/>
        <v>19492615</v>
      </c>
      <c r="G60" s="264">
        <f t="shared" si="14"/>
        <v>0</v>
      </c>
      <c r="H60" s="219">
        <f t="shared" si="14"/>
        <v>5358037</v>
      </c>
      <c r="I60" s="219">
        <f t="shared" si="14"/>
        <v>800836</v>
      </c>
      <c r="J60" s="264">
        <f t="shared" si="14"/>
        <v>6158873</v>
      </c>
      <c r="K60" s="264">
        <f t="shared" si="14"/>
        <v>0</v>
      </c>
      <c r="L60" s="219">
        <f t="shared" si="14"/>
        <v>92506</v>
      </c>
      <c r="M60" s="219">
        <f t="shared" si="14"/>
        <v>2273276</v>
      </c>
      <c r="N60" s="264">
        <f t="shared" si="14"/>
        <v>2365782</v>
      </c>
      <c r="O60" s="264">
        <f t="shared" si="14"/>
        <v>1236035</v>
      </c>
      <c r="P60" s="219">
        <f t="shared" si="14"/>
        <v>0</v>
      </c>
      <c r="Q60" s="219">
        <f t="shared" si="14"/>
        <v>221874</v>
      </c>
      <c r="R60" s="264">
        <f t="shared" si="14"/>
        <v>1457909</v>
      </c>
      <c r="S60" s="264">
        <f t="shared" si="14"/>
        <v>265507</v>
      </c>
      <c r="T60" s="219">
        <f t="shared" si="14"/>
        <v>1079438</v>
      </c>
      <c r="U60" s="219">
        <f t="shared" si="14"/>
        <v>4560663</v>
      </c>
      <c r="V60" s="264">
        <f t="shared" si="14"/>
        <v>5905608</v>
      </c>
      <c r="W60" s="264">
        <f t="shared" si="14"/>
        <v>15888172</v>
      </c>
      <c r="X60" s="219">
        <f t="shared" si="14"/>
        <v>19492615</v>
      </c>
      <c r="Y60" s="264">
        <f t="shared" si="14"/>
        <v>-3604443</v>
      </c>
      <c r="Z60" s="337">
        <f>+IF(X60&lt;&gt;0,+(Y60/X60)*100,0)</f>
        <v>-18.4913260740029</v>
      </c>
      <c r="AA60" s="232">
        <f>+AA57+AA54+AA51+AA40+AA37+AA34+AA22+AA5</f>
        <v>19492615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2016-08-11T08:41:56Z</dcterms:created>
  <dcterms:modified xsi:type="dcterms:W3CDTF">2016-08-11T08:42:04Z</dcterms:modified>
  <cp:category/>
  <cp:version/>
  <cp:contentType/>
  <cp:contentStatus/>
</cp:coreProperties>
</file>