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<sst xmlns="http://schemas.openxmlformats.org/spreadsheetml/2006/main" count="857" uniqueCount="303">
  <si>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Swellendam(WC034) - Table C1 Schedule Quarterly Budget Statement Summary for 4th Quarter ended 30 June 2016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</si>
  <si>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</si>
  <si>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</si>
  <si>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</si>
  <si>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</si>
  <si>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</si>
  <si>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</si>
  <si>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</si>
  <si>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</si>
  <si>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</si>
  <si>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</si>
  <si>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</si>
  <si>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</si>
  <si>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</si>
  <si>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</si>
  <si>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</si>
  <si>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</si>
  <si>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</si>
  <si>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</si>
  <si>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</si>
  <si>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</si>
  <si>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</si>
  <si>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</si>
  <si>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</si>
  <si>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</si>
  <si>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</si>
  <si>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</si>
  <si>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</si>
  <si>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</si>
  <si>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</si>
  <si>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</si>
  <si>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</si>
  <si>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</si>
  <si>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</si>
  <si>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</si>
  <si>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</si>
  <si>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</si>
  <si>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</si>
  <si>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</si>
  <si>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</si>
  <si>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</si>
  <si>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</si>
  <si>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</si>
  <si>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</si>
  <si>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</si>
  <si>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</si>
  <si>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</si>
  <si>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</si>
  <si>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</si>
  <si>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</si>
  <si>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</si>
  <si>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</si>
  <si>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</si>
  <si>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</si>
  <si>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</si>
  <si>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</si>
  <si>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</si>
  <si>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</si>
  <si>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</si>
  <si>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</si>
  <si>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</si>
  <si>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</si>
  <si>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</si>
  <si>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</si>
  <si>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</si>
  <si>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</si>
  <si>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</si>
  <si>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</si>
  <si>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</si>
  <si>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</si>
  <si>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Swellendam(WC034) - Table C2 Quarterly Budget Statement - Financial Performance (standard classification) for 4th Quarter ended 30 June 2016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</si>
  <si>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</si>
  <si>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</si>
  <si>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</si>
  <si>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</si>
  <si>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</si>
  <si>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</si>
  <si>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</si>
  <si>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</si>
  <si>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</si>
  <si>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</si>
  <si>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</si>
  <si>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</si>
  <si>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</si>
  <si>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</si>
  <si>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</si>
  <si>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</si>
  <si>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</si>
  <si>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</si>
  <si>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</si>
  <si>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</si>
  <si>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</si>
  <si>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</si>
  <si>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</si>
  <si>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</si>
  <si>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</si>
  <si>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</si>
  <si>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</si>
  <si>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</si>
  <si>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</si>
  <si>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Swellendam(WC034) - Table C4 Quarterly Budget Statement - Financial Performance (revenue and expenditure) for 4th Quarter ended 30 June 2016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</si>
  <si>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</si>
  <si>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</si>
  <si>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</si>
  <si>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</si>
  <si>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</si>
  <si>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</si>
  <si>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</si>
  <si>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</si>
  <si>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</si>
  <si>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</si>
  <si>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</si>
  <si>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</si>
  <si>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</si>
  <si>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</si>
  <si>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</si>
  <si>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</si>
  <si>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</si>
  <si>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</si>
  <si>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</si>
  <si>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</si>
  <si>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</si>
  <si>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</si>
  <si>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</si>
  <si>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</si>
  <si>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</si>
  <si>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</si>
  <si>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</si>
  <si>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</si>
  <si>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Swellendam(WC034) - Table C5 Quarterly Budget Statement - Capital Expenditure by Standard Classification and Funding for 4th Quarter ended 30 June 2016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</si>
  <si>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</si>
  <si>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</si>
  <si>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</si>
  <si>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</si>
  <si>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</si>
  <si>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</si>
  <si>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</si>
  <si>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</si>
  <si>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</si>
  <si>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</si>
  <si>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Swellendam(WC034) - Table C6 Quarterly Budget Statement - Financial Position for 4th Quarter ended 30 June 2016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</si>
  <si>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</si>
  <si>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</si>
  <si>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</si>
  <si>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</si>
  <si>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</si>
  <si>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</si>
  <si>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</si>
  <si>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</si>
  <si>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</si>
  <si>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</si>
  <si>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</si>
  <si>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</si>
  <si>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</si>
  <si>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</si>
  <si>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</si>
  <si>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</si>
  <si>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</si>
  <si>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</si>
  <si>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</si>
  <si>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</si>
  <si>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</si>
  <si>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</si>
  <si>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</si>
  <si>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</si>
  <si>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</si>
  <si>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</si>
  <si>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</si>
  <si>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</si>
  <si>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</si>
  <si>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</si>
  <si>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</si>
  <si>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</si>
  <si>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</si>
  <si>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Swellendam(WC034) - Table C7 Quarterly Budget Statement - Cash Flows for 4th Quarter ended 30 June 2016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</si>
  <si>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</si>
  <si>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</si>
  <si>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</si>
  <si>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</si>
  <si>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</si>
  <si>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</si>
  <si>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</si>
  <si>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</si>
  <si>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</si>
  <si>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</si>
  <si>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</si>
  <si>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</si>
  <si>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</si>
  <si>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</si>
  <si>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</si>
  <si>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</si>
  <si>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</si>
  <si>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</si>
  <si>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</si>
  <si>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</si>
  <si>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</si>
  <si>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</si>
  <si>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</si>
  <si>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</si>
  <si>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</si>
  <si>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</si>
  <si>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</si>
  <si>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Swellendam(WC034) - Table C9 Quarterly Budget Statement - Capital Expenditure by Asset Clas for 4th Quarter ended 30 June 2016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</si>
  <si>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</si>
  <si>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</si>
  <si>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</si>
  <si>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</si>
  <si>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</si>
  <si>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</si>
  <si>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</si>
  <si>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</si>
  <si>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</si>
  <si>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</si>
  <si>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</si>
  <si>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</si>
  <si>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</si>
  <si>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</si>
  <si>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</si>
  <si>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</si>
  <si>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</si>
  <si>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</si>
  <si>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</si>
  <si>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</si>
  <si>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</si>
  <si>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</si>
  <si>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</si>
  <si>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</si>
  <si>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Swellendam(WC034) - Table SC13a Quarterly Budget Statement - Capital Expenditure on New Assets by Asset Class for 4th Quarter ended 30 June 2016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</si>
  <si>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</si>
  <si>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</si>
  <si>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</si>
  <si>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</si>
  <si>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</si>
  <si>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</si>
  <si>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</si>
  <si>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</si>
  <si>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</si>
  <si>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</si>
  <si>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</si>
  <si>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</si>
  <si>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</si>
  <si>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</si>
  <si>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</si>
  <si>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</si>
  <si>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</si>
  <si>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</si>
  <si>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</si>
  <si>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</si>
  <si>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</si>
  <si>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</si>
  <si>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</si>
  <si>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</si>
  <si>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</si>
  <si>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</si>
  <si>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</si>
  <si>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</si>
  <si>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</si>
  <si>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</si>
  <si>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</si>
  <si>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</si>
  <si>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</si>
  <si>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</si>
  <si>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</si>
  <si>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Swellendam(WC034) - Table SC13B Quarterly Budget Statement - Capital Expenditure on Renewal of existing assets by Asset Class for 4th Quarter ended 30 June 2016</t>
  </si>
  <si>
    <t>Capital Expenditure on Renewal of Existing Assets by Asset Class/Sub-class</t>
  </si>
  <si>
    <t>Total Capital Expenditure on Renewal of Existing Assets</t>
  </si>
  <si>
    <t>Western Cape: Swellendam(WC034) - Table SC13C Quarterly Budget Statement - Repairs and Maintenance Expenditure by Asset Class for 4th Quarter ended 30 June 2016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</si>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</sst>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26409280</v>
      </c>
      <c r="C5" s="19">
        <v>0</v>
      </c>
      <c r="D5" s="59">
        <v>29024530</v>
      </c>
      <c r="E5" s="60">
        <v>29216450</v>
      </c>
      <c r="F5" s="60">
        <v>33118862</v>
      </c>
      <c r="G5" s="60">
        <v>-2997480</v>
      </c>
      <c r="H5" s="60">
        <v>-267453</v>
      </c>
      <c r="I5" s="60">
        <v>29853929</v>
      </c>
      <c r="J5" s="60">
        <v>-73035</v>
      </c>
      <c r="K5" s="60">
        <v>-156388</v>
      </c>
      <c r="L5" s="60">
        <v>960</v>
      </c>
      <c r="M5" s="60">
        <v>-228463</v>
      </c>
      <c r="N5" s="60">
        <v>-16</v>
      </c>
      <c r="O5" s="60">
        <v>-149215</v>
      </c>
      <c r="P5" s="60">
        <v>-3026</v>
      </c>
      <c r="Q5" s="60">
        <v>-152257</v>
      </c>
      <c r="R5" s="60">
        <v>-13650</v>
      </c>
      <c r="S5" s="60">
        <v>-214950</v>
      </c>
      <c r="T5" s="60">
        <v>-8821</v>
      </c>
      <c r="U5" s="60">
        <v>-237421</v>
      </c>
      <c r="V5" s="60">
        <v>29235788</v>
      </c>
      <c r="W5" s="60">
        <v>29024529</v>
      </c>
      <c r="X5" s="60">
        <v>211259</v>
      </c>
      <c r="Y5" s="61">
        <v>0.73</v>
      </c>
      <c r="Z5" s="62">
        <v>29216450</v>
      </c>
    </row>
    <row r="6" spans="1:26" ht="13.5">
      <c r="A6" s="58" t="s">
        <v>32</v>
      </c>
      <c r="B6" s="19">
        <v>81727658</v>
      </c>
      <c r="C6" s="19">
        <v>0</v>
      </c>
      <c r="D6" s="59">
        <v>90876315</v>
      </c>
      <c r="E6" s="60">
        <v>89494015</v>
      </c>
      <c r="F6" s="60">
        <v>9502705</v>
      </c>
      <c r="G6" s="60">
        <v>6833236</v>
      </c>
      <c r="H6" s="60">
        <v>7545944</v>
      </c>
      <c r="I6" s="60">
        <v>23881885</v>
      </c>
      <c r="J6" s="60">
        <v>8065200</v>
      </c>
      <c r="K6" s="60">
        <v>7160427</v>
      </c>
      <c r="L6" s="60">
        <v>6422649</v>
      </c>
      <c r="M6" s="60">
        <v>21648276</v>
      </c>
      <c r="N6" s="60">
        <v>7051064</v>
      </c>
      <c r="O6" s="60">
        <v>7925096</v>
      </c>
      <c r="P6" s="60">
        <v>7470174</v>
      </c>
      <c r="Q6" s="60">
        <v>22446334</v>
      </c>
      <c r="R6" s="60">
        <v>7331167</v>
      </c>
      <c r="S6" s="60">
        <v>7368367</v>
      </c>
      <c r="T6" s="60">
        <v>7245748</v>
      </c>
      <c r="U6" s="60">
        <v>21945282</v>
      </c>
      <c r="V6" s="60">
        <v>89921777</v>
      </c>
      <c r="W6" s="60">
        <v>90876314</v>
      </c>
      <c r="X6" s="60">
        <v>-954537</v>
      </c>
      <c r="Y6" s="61">
        <v>-1.05</v>
      </c>
      <c r="Z6" s="62">
        <v>89494015</v>
      </c>
    </row>
    <row r="7" spans="1:26" ht="13.5">
      <c r="A7" s="58" t="s">
        <v>33</v>
      </c>
      <c r="B7" s="19">
        <v>1540411</v>
      </c>
      <c r="C7" s="19">
        <v>0</v>
      </c>
      <c r="D7" s="59">
        <v>1150000</v>
      </c>
      <c r="E7" s="60">
        <v>1900000</v>
      </c>
      <c r="F7" s="60">
        <v>121394</v>
      </c>
      <c r="G7" s="60">
        <v>132709</v>
      </c>
      <c r="H7" s="60">
        <v>137257</v>
      </c>
      <c r="I7" s="60">
        <v>391360</v>
      </c>
      <c r="J7" s="60">
        <v>139776</v>
      </c>
      <c r="K7" s="60">
        <v>178509</v>
      </c>
      <c r="L7" s="60">
        <v>192577</v>
      </c>
      <c r="M7" s="60">
        <v>510862</v>
      </c>
      <c r="N7" s="60">
        <v>140235</v>
      </c>
      <c r="O7" s="60">
        <v>155967</v>
      </c>
      <c r="P7" s="60">
        <v>193150</v>
      </c>
      <c r="Q7" s="60">
        <v>489352</v>
      </c>
      <c r="R7" s="60">
        <v>202359</v>
      </c>
      <c r="S7" s="60">
        <v>173268</v>
      </c>
      <c r="T7" s="60">
        <v>917628</v>
      </c>
      <c r="U7" s="60">
        <v>1293255</v>
      </c>
      <c r="V7" s="60">
        <v>2684829</v>
      </c>
      <c r="W7" s="60">
        <v>1149997</v>
      </c>
      <c r="X7" s="60">
        <v>1534832</v>
      </c>
      <c r="Y7" s="61">
        <v>133.46</v>
      </c>
      <c r="Z7" s="62">
        <v>1900000</v>
      </c>
    </row>
    <row r="8" spans="1:26" ht="13.5">
      <c r="A8" s="58" t="s">
        <v>34</v>
      </c>
      <c r="B8" s="19">
        <v>61560413</v>
      </c>
      <c r="C8" s="19">
        <v>0</v>
      </c>
      <c r="D8" s="59">
        <v>55521420</v>
      </c>
      <c r="E8" s="60">
        <v>50695884</v>
      </c>
      <c r="F8" s="60">
        <v>9302301</v>
      </c>
      <c r="G8" s="60">
        <v>828219</v>
      </c>
      <c r="H8" s="60">
        <v>3536896</v>
      </c>
      <c r="I8" s="60">
        <v>13667416</v>
      </c>
      <c r="J8" s="60">
        <v>708032</v>
      </c>
      <c r="K8" s="60">
        <v>10846605</v>
      </c>
      <c r="L8" s="60">
        <v>3254038</v>
      </c>
      <c r="M8" s="60">
        <v>14808675</v>
      </c>
      <c r="N8" s="60">
        <v>1470272</v>
      </c>
      <c r="O8" s="60">
        <v>495793</v>
      </c>
      <c r="P8" s="60">
        <v>6452409</v>
      </c>
      <c r="Q8" s="60">
        <v>8418474</v>
      </c>
      <c r="R8" s="60">
        <v>1307454</v>
      </c>
      <c r="S8" s="60">
        <v>1543658</v>
      </c>
      <c r="T8" s="60">
        <v>3141744</v>
      </c>
      <c r="U8" s="60">
        <v>5992856</v>
      </c>
      <c r="V8" s="60">
        <v>42887421</v>
      </c>
      <c r="W8" s="60">
        <v>55521421</v>
      </c>
      <c r="X8" s="60">
        <v>-12634000</v>
      </c>
      <c r="Y8" s="61">
        <v>-22.76</v>
      </c>
      <c r="Z8" s="62">
        <v>50695884</v>
      </c>
    </row>
    <row r="9" spans="1:26" ht="13.5">
      <c r="A9" s="58" t="s">
        <v>35</v>
      </c>
      <c r="B9" s="19">
        <v>31184621</v>
      </c>
      <c r="C9" s="19">
        <v>0</v>
      </c>
      <c r="D9" s="59">
        <v>26492970</v>
      </c>
      <c r="E9" s="60">
        <v>35949670</v>
      </c>
      <c r="F9" s="60">
        <v>987859</v>
      </c>
      <c r="G9" s="60">
        <v>1070603</v>
      </c>
      <c r="H9" s="60">
        <v>1220111</v>
      </c>
      <c r="I9" s="60">
        <v>3278573</v>
      </c>
      <c r="J9" s="60">
        <v>4039463</v>
      </c>
      <c r="K9" s="60">
        <v>1542474</v>
      </c>
      <c r="L9" s="60">
        <v>1192045</v>
      </c>
      <c r="M9" s="60">
        <v>6773982</v>
      </c>
      <c r="N9" s="60">
        <v>1215039</v>
      </c>
      <c r="O9" s="60">
        <v>1288644</v>
      </c>
      <c r="P9" s="60">
        <v>2234331</v>
      </c>
      <c r="Q9" s="60">
        <v>4738014</v>
      </c>
      <c r="R9" s="60">
        <v>1144401</v>
      </c>
      <c r="S9" s="60">
        <v>1307388</v>
      </c>
      <c r="T9" s="60">
        <v>1474135</v>
      </c>
      <c r="U9" s="60">
        <v>3925924</v>
      </c>
      <c r="V9" s="60">
        <v>18716493</v>
      </c>
      <c r="W9" s="60">
        <v>26492964</v>
      </c>
      <c r="X9" s="60">
        <v>-7776471</v>
      </c>
      <c r="Y9" s="61">
        <v>-29.35</v>
      </c>
      <c r="Z9" s="62">
        <v>35949670</v>
      </c>
    </row>
    <row r="10" spans="1:26" ht="25.5">
      <c r="A10" s="63" t="s">
        <v>278</v>
      </c>
      <c r="B10" s="64">
        <f>SUM(B5:B9)</f>
        <v>202422383</v>
      </c>
      <c r="C10" s="64">
        <f>SUM(C5:C9)</f>
        <v>0</v>
      </c>
      <c r="D10" s="65">
        <f aca="true" t="shared" si="0" ref="D10:Z10">SUM(D5:D9)</f>
        <v>203065235</v>
      </c>
      <c r="E10" s="66">
        <f t="shared" si="0"/>
        <v>207256019</v>
      </c>
      <c r="F10" s="66">
        <f t="shared" si="0"/>
        <v>53033121</v>
      </c>
      <c r="G10" s="66">
        <f t="shared" si="0"/>
        <v>5867287</v>
      </c>
      <c r="H10" s="66">
        <f t="shared" si="0"/>
        <v>12172755</v>
      </c>
      <c r="I10" s="66">
        <f t="shared" si="0"/>
        <v>71073163</v>
      </c>
      <c r="J10" s="66">
        <f t="shared" si="0"/>
        <v>12879436</v>
      </c>
      <c r="K10" s="66">
        <f t="shared" si="0"/>
        <v>19571627</v>
      </c>
      <c r="L10" s="66">
        <f t="shared" si="0"/>
        <v>11062269</v>
      </c>
      <c r="M10" s="66">
        <f t="shared" si="0"/>
        <v>43513332</v>
      </c>
      <c r="N10" s="66">
        <f t="shared" si="0"/>
        <v>9876594</v>
      </c>
      <c r="O10" s="66">
        <f t="shared" si="0"/>
        <v>9716285</v>
      </c>
      <c r="P10" s="66">
        <f t="shared" si="0"/>
        <v>16347038</v>
      </c>
      <c r="Q10" s="66">
        <f t="shared" si="0"/>
        <v>35939917</v>
      </c>
      <c r="R10" s="66">
        <f t="shared" si="0"/>
        <v>9971731</v>
      </c>
      <c r="S10" s="66">
        <f t="shared" si="0"/>
        <v>10177731</v>
      </c>
      <c r="T10" s="66">
        <f t="shared" si="0"/>
        <v>12770434</v>
      </c>
      <c r="U10" s="66">
        <f t="shared" si="0"/>
        <v>32919896</v>
      </c>
      <c r="V10" s="66">
        <f t="shared" si="0"/>
        <v>183446308</v>
      </c>
      <c r="W10" s="66">
        <f t="shared" si="0"/>
        <v>203065225</v>
      </c>
      <c r="X10" s="66">
        <f t="shared" si="0"/>
        <v>-19618917</v>
      </c>
      <c r="Y10" s="67">
        <f>+IF(W10&lt;&gt;0,(X10/W10)*100,0)</f>
        <v>-9.661386877048987</v>
      </c>
      <c r="Z10" s="68">
        <f t="shared" si="0"/>
        <v>207256019</v>
      </c>
    </row>
    <row r="11" spans="1:26" ht="13.5">
      <c r="A11" s="58" t="s">
        <v>37</v>
      </c>
      <c r="B11" s="19">
        <v>61587649</v>
      </c>
      <c r="C11" s="19">
        <v>0</v>
      </c>
      <c r="D11" s="59">
        <v>70383538</v>
      </c>
      <c r="E11" s="60">
        <v>69030675</v>
      </c>
      <c r="F11" s="60">
        <v>4510684</v>
      </c>
      <c r="G11" s="60">
        <v>4556250</v>
      </c>
      <c r="H11" s="60">
        <v>5578172</v>
      </c>
      <c r="I11" s="60">
        <v>14645106</v>
      </c>
      <c r="J11" s="60">
        <v>4953877</v>
      </c>
      <c r="K11" s="60">
        <v>4895093</v>
      </c>
      <c r="L11" s="60">
        <v>7834697</v>
      </c>
      <c r="M11" s="60">
        <v>17683667</v>
      </c>
      <c r="N11" s="60">
        <v>4917020</v>
      </c>
      <c r="O11" s="60">
        <v>4859311</v>
      </c>
      <c r="P11" s="60">
        <v>4783095</v>
      </c>
      <c r="Q11" s="60">
        <v>14559426</v>
      </c>
      <c r="R11" s="60">
        <v>4976771</v>
      </c>
      <c r="S11" s="60">
        <v>4990507</v>
      </c>
      <c r="T11" s="60">
        <v>5031574</v>
      </c>
      <c r="U11" s="60">
        <v>14998852</v>
      </c>
      <c r="V11" s="60">
        <v>61887051</v>
      </c>
      <c r="W11" s="60">
        <v>70383539</v>
      </c>
      <c r="X11" s="60">
        <v>-8496488</v>
      </c>
      <c r="Y11" s="61">
        <v>-12.07</v>
      </c>
      <c r="Z11" s="62">
        <v>69030675</v>
      </c>
    </row>
    <row r="12" spans="1:26" ht="13.5">
      <c r="A12" s="58" t="s">
        <v>38</v>
      </c>
      <c r="B12" s="19">
        <v>3398789</v>
      </c>
      <c r="C12" s="19">
        <v>0</v>
      </c>
      <c r="D12" s="59">
        <v>3772820</v>
      </c>
      <c r="E12" s="60">
        <v>3772820</v>
      </c>
      <c r="F12" s="60">
        <v>290689</v>
      </c>
      <c r="G12" s="60">
        <v>288819</v>
      </c>
      <c r="H12" s="60">
        <v>288817</v>
      </c>
      <c r="I12" s="60">
        <v>868325</v>
      </c>
      <c r="J12" s="60">
        <v>293139</v>
      </c>
      <c r="K12" s="60">
        <v>290259</v>
      </c>
      <c r="L12" s="60">
        <v>290259</v>
      </c>
      <c r="M12" s="60">
        <v>873657</v>
      </c>
      <c r="N12" s="60">
        <v>290259</v>
      </c>
      <c r="O12" s="60">
        <v>413264</v>
      </c>
      <c r="P12" s="60">
        <v>305635</v>
      </c>
      <c r="Q12" s="60">
        <v>1009158</v>
      </c>
      <c r="R12" s="60">
        <v>305635</v>
      </c>
      <c r="S12" s="60">
        <v>305635</v>
      </c>
      <c r="T12" s="60">
        <v>292390</v>
      </c>
      <c r="U12" s="60">
        <v>903660</v>
      </c>
      <c r="V12" s="60">
        <v>3654800</v>
      </c>
      <c r="W12" s="60">
        <v>3772821</v>
      </c>
      <c r="X12" s="60">
        <v>-118021</v>
      </c>
      <c r="Y12" s="61">
        <v>-3.13</v>
      </c>
      <c r="Z12" s="62">
        <v>3772820</v>
      </c>
    </row>
    <row r="13" spans="1:26" ht="13.5">
      <c r="A13" s="58" t="s">
        <v>279</v>
      </c>
      <c r="B13" s="19">
        <v>11031392</v>
      </c>
      <c r="C13" s="19">
        <v>0</v>
      </c>
      <c r="D13" s="59">
        <v>8869000</v>
      </c>
      <c r="E13" s="60">
        <v>9253100</v>
      </c>
      <c r="F13" s="60">
        <v>0</v>
      </c>
      <c r="G13" s="60">
        <v>0</v>
      </c>
      <c r="H13" s="60">
        <v>2142250</v>
      </c>
      <c r="I13" s="60">
        <v>2142250</v>
      </c>
      <c r="J13" s="60">
        <v>0</v>
      </c>
      <c r="K13" s="60">
        <v>0</v>
      </c>
      <c r="L13" s="60">
        <v>2142250</v>
      </c>
      <c r="M13" s="60">
        <v>2142250</v>
      </c>
      <c r="N13" s="60">
        <v>0</v>
      </c>
      <c r="O13" s="60">
        <v>0</v>
      </c>
      <c r="P13" s="60">
        <v>2142250</v>
      </c>
      <c r="Q13" s="60">
        <v>2142250</v>
      </c>
      <c r="R13" s="60">
        <v>0</v>
      </c>
      <c r="S13" s="60">
        <v>0</v>
      </c>
      <c r="T13" s="60">
        <v>2526350</v>
      </c>
      <c r="U13" s="60">
        <v>2526350</v>
      </c>
      <c r="V13" s="60">
        <v>8953100</v>
      </c>
      <c r="W13" s="60">
        <v>8869000</v>
      </c>
      <c r="X13" s="60">
        <v>84100</v>
      </c>
      <c r="Y13" s="61">
        <v>0.95</v>
      </c>
      <c r="Z13" s="62">
        <v>9253100</v>
      </c>
    </row>
    <row r="14" spans="1:26" ht="13.5">
      <c r="A14" s="58" t="s">
        <v>40</v>
      </c>
      <c r="B14" s="19">
        <v>8377247</v>
      </c>
      <c r="C14" s="19">
        <v>0</v>
      </c>
      <c r="D14" s="59">
        <v>5735320</v>
      </c>
      <c r="E14" s="60">
        <v>6035320</v>
      </c>
      <c r="F14" s="60">
        <v>299948</v>
      </c>
      <c r="G14" s="60">
        <v>0</v>
      </c>
      <c r="H14" s="60">
        <v>1345579</v>
      </c>
      <c r="I14" s="60">
        <v>1645527</v>
      </c>
      <c r="J14" s="60">
        <v>0</v>
      </c>
      <c r="K14" s="60">
        <v>0</v>
      </c>
      <c r="L14" s="60">
        <v>474270</v>
      </c>
      <c r="M14" s="60">
        <v>474270</v>
      </c>
      <c r="N14" s="60">
        <v>295166</v>
      </c>
      <c r="O14" s="60">
        <v>0</v>
      </c>
      <c r="P14" s="60">
        <v>1329253</v>
      </c>
      <c r="Q14" s="60">
        <v>1624419</v>
      </c>
      <c r="R14" s="60">
        <v>0</v>
      </c>
      <c r="S14" s="60">
        <v>0</v>
      </c>
      <c r="T14" s="60">
        <v>439544</v>
      </c>
      <c r="U14" s="60">
        <v>439544</v>
      </c>
      <c r="V14" s="60">
        <v>4183760</v>
      </c>
      <c r="W14" s="60">
        <v>5735319</v>
      </c>
      <c r="X14" s="60">
        <v>-1551559</v>
      </c>
      <c r="Y14" s="61">
        <v>-27.05</v>
      </c>
      <c r="Z14" s="62">
        <v>6035320</v>
      </c>
    </row>
    <row r="15" spans="1:26" ht="13.5">
      <c r="A15" s="58" t="s">
        <v>41</v>
      </c>
      <c r="B15" s="19">
        <v>40390577</v>
      </c>
      <c r="C15" s="19">
        <v>0</v>
      </c>
      <c r="D15" s="59">
        <v>47775019</v>
      </c>
      <c r="E15" s="60">
        <v>47662019</v>
      </c>
      <c r="F15" s="60">
        <v>687701</v>
      </c>
      <c r="G15" s="60">
        <v>5829399</v>
      </c>
      <c r="H15" s="60">
        <v>5140056</v>
      </c>
      <c r="I15" s="60">
        <v>11657156</v>
      </c>
      <c r="J15" s="60">
        <v>3417462</v>
      </c>
      <c r="K15" s="60">
        <v>3434078</v>
      </c>
      <c r="L15" s="60">
        <v>3508944</v>
      </c>
      <c r="M15" s="60">
        <v>10360484</v>
      </c>
      <c r="N15" s="60">
        <v>3324451</v>
      </c>
      <c r="O15" s="60">
        <v>3416757</v>
      </c>
      <c r="P15" s="60">
        <v>3085114</v>
      </c>
      <c r="Q15" s="60">
        <v>9826322</v>
      </c>
      <c r="R15" s="60">
        <v>3799507</v>
      </c>
      <c r="S15" s="60">
        <v>3404932</v>
      </c>
      <c r="T15" s="60">
        <v>3577194</v>
      </c>
      <c r="U15" s="60">
        <v>10781633</v>
      </c>
      <c r="V15" s="60">
        <v>42625595</v>
      </c>
      <c r="W15" s="60">
        <v>47775019</v>
      </c>
      <c r="X15" s="60">
        <v>-5149424</v>
      </c>
      <c r="Y15" s="61">
        <v>-10.78</v>
      </c>
      <c r="Z15" s="62">
        <v>47662019</v>
      </c>
    </row>
    <row r="16" spans="1:26" ht="13.5">
      <c r="A16" s="69" t="s">
        <v>42</v>
      </c>
      <c r="B16" s="19">
        <v>1390000</v>
      </c>
      <c r="C16" s="19">
        <v>0</v>
      </c>
      <c r="D16" s="59">
        <v>1453600</v>
      </c>
      <c r="E16" s="60">
        <v>1453600</v>
      </c>
      <c r="F16" s="60">
        <v>0</v>
      </c>
      <c r="G16" s="60">
        <v>0</v>
      </c>
      <c r="H16" s="60">
        <v>278250</v>
      </c>
      <c r="I16" s="60">
        <v>278250</v>
      </c>
      <c r="J16" s="60">
        <v>82500</v>
      </c>
      <c r="K16" s="60">
        <v>0</v>
      </c>
      <c r="L16" s="60">
        <v>0</v>
      </c>
      <c r="M16" s="60">
        <v>82500</v>
      </c>
      <c r="N16" s="60">
        <v>360750</v>
      </c>
      <c r="O16" s="60">
        <v>0</v>
      </c>
      <c r="P16" s="60">
        <v>278250</v>
      </c>
      <c r="Q16" s="60">
        <v>639000</v>
      </c>
      <c r="R16" s="60">
        <v>0</v>
      </c>
      <c r="S16" s="60">
        <v>175250</v>
      </c>
      <c r="T16" s="60">
        <v>92750</v>
      </c>
      <c r="U16" s="60">
        <v>268000</v>
      </c>
      <c r="V16" s="60">
        <v>1267750</v>
      </c>
      <c r="W16" s="60">
        <v>1453602</v>
      </c>
      <c r="X16" s="60">
        <v>-185852</v>
      </c>
      <c r="Y16" s="61">
        <v>-12.79</v>
      </c>
      <c r="Z16" s="62">
        <v>1453600</v>
      </c>
    </row>
    <row r="17" spans="1:26" ht="13.5">
      <c r="A17" s="58" t="s">
        <v>43</v>
      </c>
      <c r="B17" s="19">
        <v>82055424</v>
      </c>
      <c r="C17" s="19">
        <v>0</v>
      </c>
      <c r="D17" s="59">
        <v>76045225</v>
      </c>
      <c r="E17" s="60">
        <v>79945853</v>
      </c>
      <c r="F17" s="60">
        <v>1883939</v>
      </c>
      <c r="G17" s="60">
        <v>2417899</v>
      </c>
      <c r="H17" s="60">
        <v>6026981</v>
      </c>
      <c r="I17" s="60">
        <v>10328819</v>
      </c>
      <c r="J17" s="60">
        <v>4740505</v>
      </c>
      <c r="K17" s="60">
        <v>6438120</v>
      </c>
      <c r="L17" s="60">
        <v>5750228</v>
      </c>
      <c r="M17" s="60">
        <v>16928853</v>
      </c>
      <c r="N17" s="60">
        <v>3420440</v>
      </c>
      <c r="O17" s="60">
        <v>2192238</v>
      </c>
      <c r="P17" s="60">
        <v>3276301</v>
      </c>
      <c r="Q17" s="60">
        <v>8888979</v>
      </c>
      <c r="R17" s="60">
        <v>4795895</v>
      </c>
      <c r="S17" s="60">
        <v>3876763</v>
      </c>
      <c r="T17" s="60">
        <v>6324758</v>
      </c>
      <c r="U17" s="60">
        <v>14997416</v>
      </c>
      <c r="V17" s="60">
        <v>51144067</v>
      </c>
      <c r="W17" s="60">
        <v>76045225</v>
      </c>
      <c r="X17" s="60">
        <v>-24901158</v>
      </c>
      <c r="Y17" s="61">
        <v>-32.75</v>
      </c>
      <c r="Z17" s="62">
        <v>79945853</v>
      </c>
    </row>
    <row r="18" spans="1:26" ht="13.5">
      <c r="A18" s="70" t="s">
        <v>44</v>
      </c>
      <c r="B18" s="71">
        <f>SUM(B11:B17)</f>
        <v>208231078</v>
      </c>
      <c r="C18" s="71">
        <f>SUM(C11:C17)</f>
        <v>0</v>
      </c>
      <c r="D18" s="72">
        <f aca="true" t="shared" si="1" ref="D18:Z18">SUM(D11:D17)</f>
        <v>214034522</v>
      </c>
      <c r="E18" s="73">
        <f t="shared" si="1"/>
        <v>217153387</v>
      </c>
      <c r="F18" s="73">
        <f t="shared" si="1"/>
        <v>7672961</v>
      </c>
      <c r="G18" s="73">
        <f t="shared" si="1"/>
        <v>13092367</v>
      </c>
      <c r="H18" s="73">
        <f t="shared" si="1"/>
        <v>20800105</v>
      </c>
      <c r="I18" s="73">
        <f t="shared" si="1"/>
        <v>41565433</v>
      </c>
      <c r="J18" s="73">
        <f t="shared" si="1"/>
        <v>13487483</v>
      </c>
      <c r="K18" s="73">
        <f t="shared" si="1"/>
        <v>15057550</v>
      </c>
      <c r="L18" s="73">
        <f t="shared" si="1"/>
        <v>20000648</v>
      </c>
      <c r="M18" s="73">
        <f t="shared" si="1"/>
        <v>48545681</v>
      </c>
      <c r="N18" s="73">
        <f t="shared" si="1"/>
        <v>12608086</v>
      </c>
      <c r="O18" s="73">
        <f t="shared" si="1"/>
        <v>10881570</v>
      </c>
      <c r="P18" s="73">
        <f t="shared" si="1"/>
        <v>15199898</v>
      </c>
      <c r="Q18" s="73">
        <f t="shared" si="1"/>
        <v>38689554</v>
      </c>
      <c r="R18" s="73">
        <f t="shared" si="1"/>
        <v>13877808</v>
      </c>
      <c r="S18" s="73">
        <f t="shared" si="1"/>
        <v>12753087</v>
      </c>
      <c r="T18" s="73">
        <f t="shared" si="1"/>
        <v>18284560</v>
      </c>
      <c r="U18" s="73">
        <f t="shared" si="1"/>
        <v>44915455</v>
      </c>
      <c r="V18" s="73">
        <f t="shared" si="1"/>
        <v>173716123</v>
      </c>
      <c r="W18" s="73">
        <f t="shared" si="1"/>
        <v>214034525</v>
      </c>
      <c r="X18" s="73">
        <f t="shared" si="1"/>
        <v>-40318402</v>
      </c>
      <c r="Y18" s="67">
        <f>+IF(W18&lt;&gt;0,(X18/W18)*100,0)</f>
        <v>-18.837335705536294</v>
      </c>
      <c r="Z18" s="74">
        <f t="shared" si="1"/>
        <v>217153387</v>
      </c>
    </row>
    <row r="19" spans="1:26" ht="13.5">
      <c r="A19" s="70" t="s">
        <v>45</v>
      </c>
      <c r="B19" s="75">
        <f>+B10-B18</f>
        <v>-5808695</v>
      </c>
      <c r="C19" s="75">
        <f>+C10-C18</f>
        <v>0</v>
      </c>
      <c r="D19" s="76">
        <f aca="true" t="shared" si="2" ref="D19:Z19">+D10-D18</f>
        <v>-10969287</v>
      </c>
      <c r="E19" s="77">
        <f t="shared" si="2"/>
        <v>-9897368</v>
      </c>
      <c r="F19" s="77">
        <f t="shared" si="2"/>
        <v>45360160</v>
      </c>
      <c r="G19" s="77">
        <f t="shared" si="2"/>
        <v>-7225080</v>
      </c>
      <c r="H19" s="77">
        <f t="shared" si="2"/>
        <v>-8627350</v>
      </c>
      <c r="I19" s="77">
        <f t="shared" si="2"/>
        <v>29507730</v>
      </c>
      <c r="J19" s="77">
        <f t="shared" si="2"/>
        <v>-608047</v>
      </c>
      <c r="K19" s="77">
        <f t="shared" si="2"/>
        <v>4514077</v>
      </c>
      <c r="L19" s="77">
        <f t="shared" si="2"/>
        <v>-8938379</v>
      </c>
      <c r="M19" s="77">
        <f t="shared" si="2"/>
        <v>-5032349</v>
      </c>
      <c r="N19" s="77">
        <f t="shared" si="2"/>
        <v>-2731492</v>
      </c>
      <c r="O19" s="77">
        <f t="shared" si="2"/>
        <v>-1165285</v>
      </c>
      <c r="P19" s="77">
        <f t="shared" si="2"/>
        <v>1147140</v>
      </c>
      <c r="Q19" s="77">
        <f t="shared" si="2"/>
        <v>-2749637</v>
      </c>
      <c r="R19" s="77">
        <f t="shared" si="2"/>
        <v>-3906077</v>
      </c>
      <c r="S19" s="77">
        <f t="shared" si="2"/>
        <v>-2575356</v>
      </c>
      <c r="T19" s="77">
        <f t="shared" si="2"/>
        <v>-5514126</v>
      </c>
      <c r="U19" s="77">
        <f t="shared" si="2"/>
        <v>-11995559</v>
      </c>
      <c r="V19" s="77">
        <f t="shared" si="2"/>
        <v>9730185</v>
      </c>
      <c r="W19" s="77">
        <f>IF(E10=E18,0,W10-W18)</f>
        <v>-10969300</v>
      </c>
      <c r="X19" s="77">
        <f t="shared" si="2"/>
        <v>20699485</v>
      </c>
      <c r="Y19" s="78">
        <f>+IF(W19&lt;&gt;0,(X19/W19)*100,0)</f>
        <v>-188.70379149079704</v>
      </c>
      <c r="Z19" s="79">
        <f t="shared" si="2"/>
        <v>-9897368</v>
      </c>
    </row>
    <row r="20" spans="1:26" ht="13.5">
      <c r="A20" s="58" t="s">
        <v>46</v>
      </c>
      <c r="B20" s="19">
        <v>21755829</v>
      </c>
      <c r="C20" s="19">
        <v>0</v>
      </c>
      <c r="D20" s="59">
        <v>16701580</v>
      </c>
      <c r="E20" s="60">
        <v>14843029</v>
      </c>
      <c r="F20" s="60">
        <v>0</v>
      </c>
      <c r="G20" s="60">
        <v>0</v>
      </c>
      <c r="H20" s="60">
        <v>358647</v>
      </c>
      <c r="I20" s="60">
        <v>358647</v>
      </c>
      <c r="J20" s="60">
        <v>2054781</v>
      </c>
      <c r="K20" s="60">
        <v>784234</v>
      </c>
      <c r="L20" s="60">
        <v>3086272</v>
      </c>
      <c r="M20" s="60">
        <v>5925287</v>
      </c>
      <c r="N20" s="60">
        <v>155300</v>
      </c>
      <c r="O20" s="60">
        <v>1096993</v>
      </c>
      <c r="P20" s="60">
        <v>1616965</v>
      </c>
      <c r="Q20" s="60">
        <v>2869258</v>
      </c>
      <c r="R20" s="60">
        <v>427282</v>
      </c>
      <c r="S20" s="60">
        <v>2201621</v>
      </c>
      <c r="T20" s="60">
        <v>2935546</v>
      </c>
      <c r="U20" s="60">
        <v>5564449</v>
      </c>
      <c r="V20" s="60">
        <v>14717641</v>
      </c>
      <c r="W20" s="60">
        <v>16701581</v>
      </c>
      <c r="X20" s="60">
        <v>-1983940</v>
      </c>
      <c r="Y20" s="61">
        <v>-11.88</v>
      </c>
      <c r="Z20" s="62">
        <v>14843029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15947134</v>
      </c>
      <c r="C22" s="86">
        <f>SUM(C19:C21)</f>
        <v>0</v>
      </c>
      <c r="D22" s="87">
        <f aca="true" t="shared" si="3" ref="D22:Z22">SUM(D19:D21)</f>
        <v>5732293</v>
      </c>
      <c r="E22" s="88">
        <f t="shared" si="3"/>
        <v>4945661</v>
      </c>
      <c r="F22" s="88">
        <f t="shared" si="3"/>
        <v>45360160</v>
      </c>
      <c r="G22" s="88">
        <f t="shared" si="3"/>
        <v>-7225080</v>
      </c>
      <c r="H22" s="88">
        <f t="shared" si="3"/>
        <v>-8268703</v>
      </c>
      <c r="I22" s="88">
        <f t="shared" si="3"/>
        <v>29866377</v>
      </c>
      <c r="J22" s="88">
        <f t="shared" si="3"/>
        <v>1446734</v>
      </c>
      <c r="K22" s="88">
        <f t="shared" si="3"/>
        <v>5298311</v>
      </c>
      <c r="L22" s="88">
        <f t="shared" si="3"/>
        <v>-5852107</v>
      </c>
      <c r="M22" s="88">
        <f t="shared" si="3"/>
        <v>892938</v>
      </c>
      <c r="N22" s="88">
        <f t="shared" si="3"/>
        <v>-2576192</v>
      </c>
      <c r="O22" s="88">
        <f t="shared" si="3"/>
        <v>-68292</v>
      </c>
      <c r="P22" s="88">
        <f t="shared" si="3"/>
        <v>2764105</v>
      </c>
      <c r="Q22" s="88">
        <f t="shared" si="3"/>
        <v>119621</v>
      </c>
      <c r="R22" s="88">
        <f t="shared" si="3"/>
        <v>-3478795</v>
      </c>
      <c r="S22" s="88">
        <f t="shared" si="3"/>
        <v>-373735</v>
      </c>
      <c r="T22" s="88">
        <f t="shared" si="3"/>
        <v>-2578580</v>
      </c>
      <c r="U22" s="88">
        <f t="shared" si="3"/>
        <v>-6431110</v>
      </c>
      <c r="V22" s="88">
        <f t="shared" si="3"/>
        <v>24447826</v>
      </c>
      <c r="W22" s="88">
        <f t="shared" si="3"/>
        <v>5732281</v>
      </c>
      <c r="X22" s="88">
        <f t="shared" si="3"/>
        <v>18715545</v>
      </c>
      <c r="Y22" s="89">
        <f>+IF(W22&lt;&gt;0,(X22/W22)*100,0)</f>
        <v>326.49385122606515</v>
      </c>
      <c r="Z22" s="90">
        <f t="shared" si="3"/>
        <v>4945661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15947134</v>
      </c>
      <c r="C24" s="75">
        <f>SUM(C22:C23)</f>
        <v>0</v>
      </c>
      <c r="D24" s="76">
        <f aca="true" t="shared" si="4" ref="D24:Z24">SUM(D22:D23)</f>
        <v>5732293</v>
      </c>
      <c r="E24" s="77">
        <f t="shared" si="4"/>
        <v>4945661</v>
      </c>
      <c r="F24" s="77">
        <f t="shared" si="4"/>
        <v>45360160</v>
      </c>
      <c r="G24" s="77">
        <f t="shared" si="4"/>
        <v>-7225080</v>
      </c>
      <c r="H24" s="77">
        <f t="shared" si="4"/>
        <v>-8268703</v>
      </c>
      <c r="I24" s="77">
        <f t="shared" si="4"/>
        <v>29866377</v>
      </c>
      <c r="J24" s="77">
        <f t="shared" si="4"/>
        <v>1446734</v>
      </c>
      <c r="K24" s="77">
        <f t="shared" si="4"/>
        <v>5298311</v>
      </c>
      <c r="L24" s="77">
        <f t="shared" si="4"/>
        <v>-5852107</v>
      </c>
      <c r="M24" s="77">
        <f t="shared" si="4"/>
        <v>892938</v>
      </c>
      <c r="N24" s="77">
        <f t="shared" si="4"/>
        <v>-2576192</v>
      </c>
      <c r="O24" s="77">
        <f t="shared" si="4"/>
        <v>-68292</v>
      </c>
      <c r="P24" s="77">
        <f t="shared" si="4"/>
        <v>2764105</v>
      </c>
      <c r="Q24" s="77">
        <f t="shared" si="4"/>
        <v>119621</v>
      </c>
      <c r="R24" s="77">
        <f t="shared" si="4"/>
        <v>-3478795</v>
      </c>
      <c r="S24" s="77">
        <f t="shared" si="4"/>
        <v>-373735</v>
      </c>
      <c r="T24" s="77">
        <f t="shared" si="4"/>
        <v>-2578580</v>
      </c>
      <c r="U24" s="77">
        <f t="shared" si="4"/>
        <v>-6431110</v>
      </c>
      <c r="V24" s="77">
        <f t="shared" si="4"/>
        <v>24447826</v>
      </c>
      <c r="W24" s="77">
        <f t="shared" si="4"/>
        <v>5732281</v>
      </c>
      <c r="X24" s="77">
        <f t="shared" si="4"/>
        <v>18715545</v>
      </c>
      <c r="Y24" s="78">
        <f>+IF(W24&lt;&gt;0,(X24/W24)*100,0)</f>
        <v>326.49385122606515</v>
      </c>
      <c r="Z24" s="79">
        <f t="shared" si="4"/>
        <v>4945661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21992410</v>
      </c>
      <c r="C27" s="22">
        <v>0</v>
      </c>
      <c r="D27" s="99">
        <v>17796579</v>
      </c>
      <c r="E27" s="100">
        <v>19348011</v>
      </c>
      <c r="F27" s="100">
        <v>0</v>
      </c>
      <c r="G27" s="100">
        <v>59002</v>
      </c>
      <c r="H27" s="100">
        <v>595014</v>
      </c>
      <c r="I27" s="100">
        <v>654016</v>
      </c>
      <c r="J27" s="100">
        <v>1724320</v>
      </c>
      <c r="K27" s="100">
        <v>986351</v>
      </c>
      <c r="L27" s="100">
        <v>2945944</v>
      </c>
      <c r="M27" s="100">
        <v>5656615</v>
      </c>
      <c r="N27" s="100">
        <v>883133</v>
      </c>
      <c r="O27" s="100">
        <v>742613</v>
      </c>
      <c r="P27" s="100">
        <v>1068418</v>
      </c>
      <c r="Q27" s="100">
        <v>2694164</v>
      </c>
      <c r="R27" s="100">
        <v>422792</v>
      </c>
      <c r="S27" s="100">
        <v>2319080</v>
      </c>
      <c r="T27" s="100">
        <v>3487528</v>
      </c>
      <c r="U27" s="100">
        <v>6229400</v>
      </c>
      <c r="V27" s="100">
        <v>15234195</v>
      </c>
      <c r="W27" s="100">
        <v>17796586</v>
      </c>
      <c r="X27" s="100">
        <v>-2562391</v>
      </c>
      <c r="Y27" s="101">
        <v>-14.4</v>
      </c>
      <c r="Z27" s="102">
        <v>19348011</v>
      </c>
    </row>
    <row r="28" spans="1:26" ht="13.5">
      <c r="A28" s="103" t="s">
        <v>46</v>
      </c>
      <c r="B28" s="19">
        <v>19084061</v>
      </c>
      <c r="C28" s="19">
        <v>0</v>
      </c>
      <c r="D28" s="59">
        <v>16701579</v>
      </c>
      <c r="E28" s="60">
        <v>14843326</v>
      </c>
      <c r="F28" s="60">
        <v>0</v>
      </c>
      <c r="G28" s="60">
        <v>52161</v>
      </c>
      <c r="H28" s="60">
        <v>582184</v>
      </c>
      <c r="I28" s="60">
        <v>634345</v>
      </c>
      <c r="J28" s="60">
        <v>1720046</v>
      </c>
      <c r="K28" s="60">
        <v>980774</v>
      </c>
      <c r="L28" s="60">
        <v>2945944</v>
      </c>
      <c r="M28" s="60">
        <v>5646764</v>
      </c>
      <c r="N28" s="60">
        <v>550178</v>
      </c>
      <c r="O28" s="60">
        <v>713003</v>
      </c>
      <c r="P28" s="60">
        <v>1056317</v>
      </c>
      <c r="Q28" s="60">
        <v>2319498</v>
      </c>
      <c r="R28" s="60">
        <v>1218933</v>
      </c>
      <c r="S28" s="60">
        <v>2216592</v>
      </c>
      <c r="T28" s="60">
        <v>3306682</v>
      </c>
      <c r="U28" s="60">
        <v>6742207</v>
      </c>
      <c r="V28" s="60">
        <v>15342814</v>
      </c>
      <c r="W28" s="60">
        <v>16701577</v>
      </c>
      <c r="X28" s="60">
        <v>-1358763</v>
      </c>
      <c r="Y28" s="61">
        <v>-8.14</v>
      </c>
      <c r="Z28" s="62">
        <v>14843326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2546690</v>
      </c>
      <c r="C30" s="19">
        <v>0</v>
      </c>
      <c r="D30" s="59">
        <v>0</v>
      </c>
      <c r="E30" s="60">
        <v>2220262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2220262</v>
      </c>
    </row>
    <row r="31" spans="1:26" ht="13.5">
      <c r="A31" s="58" t="s">
        <v>53</v>
      </c>
      <c r="B31" s="19">
        <v>361659</v>
      </c>
      <c r="C31" s="19">
        <v>0</v>
      </c>
      <c r="D31" s="59">
        <v>1095000</v>
      </c>
      <c r="E31" s="60">
        <v>2284423</v>
      </c>
      <c r="F31" s="60">
        <v>0</v>
      </c>
      <c r="G31" s="60">
        <v>6841</v>
      </c>
      <c r="H31" s="60">
        <v>12830</v>
      </c>
      <c r="I31" s="60">
        <v>19671</v>
      </c>
      <c r="J31" s="60">
        <v>4274</v>
      </c>
      <c r="K31" s="60">
        <v>5577</v>
      </c>
      <c r="L31" s="60">
        <v>0</v>
      </c>
      <c r="M31" s="60">
        <v>9851</v>
      </c>
      <c r="N31" s="60">
        <v>332954</v>
      </c>
      <c r="O31" s="60">
        <v>29611</v>
      </c>
      <c r="P31" s="60">
        <v>12101</v>
      </c>
      <c r="Q31" s="60">
        <v>374666</v>
      </c>
      <c r="R31" s="60">
        <v>-796141</v>
      </c>
      <c r="S31" s="60">
        <v>102488</v>
      </c>
      <c r="T31" s="60">
        <v>180846</v>
      </c>
      <c r="U31" s="60">
        <v>-512807</v>
      </c>
      <c r="V31" s="60">
        <v>-108619</v>
      </c>
      <c r="W31" s="60">
        <v>1094998</v>
      </c>
      <c r="X31" s="60">
        <v>-1203617</v>
      </c>
      <c r="Y31" s="61">
        <v>-109.92</v>
      </c>
      <c r="Z31" s="62">
        <v>2284423</v>
      </c>
    </row>
    <row r="32" spans="1:26" ht="13.5">
      <c r="A32" s="70" t="s">
        <v>54</v>
      </c>
      <c r="B32" s="22">
        <f>SUM(B28:B31)</f>
        <v>21992410</v>
      </c>
      <c r="C32" s="22">
        <f>SUM(C28:C31)</f>
        <v>0</v>
      </c>
      <c r="D32" s="99">
        <f aca="true" t="shared" si="5" ref="D32:Z32">SUM(D28:D31)</f>
        <v>17796579</v>
      </c>
      <c r="E32" s="100">
        <f t="shared" si="5"/>
        <v>19348011</v>
      </c>
      <c r="F32" s="100">
        <f t="shared" si="5"/>
        <v>0</v>
      </c>
      <c r="G32" s="100">
        <f t="shared" si="5"/>
        <v>59002</v>
      </c>
      <c r="H32" s="100">
        <f t="shared" si="5"/>
        <v>595014</v>
      </c>
      <c r="I32" s="100">
        <f t="shared" si="5"/>
        <v>654016</v>
      </c>
      <c r="J32" s="100">
        <f t="shared" si="5"/>
        <v>1724320</v>
      </c>
      <c r="K32" s="100">
        <f t="shared" si="5"/>
        <v>986351</v>
      </c>
      <c r="L32" s="100">
        <f t="shared" si="5"/>
        <v>2945944</v>
      </c>
      <c r="M32" s="100">
        <f t="shared" si="5"/>
        <v>5656615</v>
      </c>
      <c r="N32" s="100">
        <f t="shared" si="5"/>
        <v>883132</v>
      </c>
      <c r="O32" s="100">
        <f t="shared" si="5"/>
        <v>742614</v>
      </c>
      <c r="P32" s="100">
        <f t="shared" si="5"/>
        <v>1068418</v>
      </c>
      <c r="Q32" s="100">
        <f t="shared" si="5"/>
        <v>2694164</v>
      </c>
      <c r="R32" s="100">
        <f t="shared" si="5"/>
        <v>422792</v>
      </c>
      <c r="S32" s="100">
        <f t="shared" si="5"/>
        <v>2319080</v>
      </c>
      <c r="T32" s="100">
        <f t="shared" si="5"/>
        <v>3487528</v>
      </c>
      <c r="U32" s="100">
        <f t="shared" si="5"/>
        <v>6229400</v>
      </c>
      <c r="V32" s="100">
        <f t="shared" si="5"/>
        <v>15234195</v>
      </c>
      <c r="W32" s="100">
        <f t="shared" si="5"/>
        <v>17796575</v>
      </c>
      <c r="X32" s="100">
        <f t="shared" si="5"/>
        <v>-2562380</v>
      </c>
      <c r="Y32" s="101">
        <f>+IF(W32&lt;&gt;0,(X32/W32)*100,0)</f>
        <v>-14.3981636916092</v>
      </c>
      <c r="Z32" s="102">
        <f t="shared" si="5"/>
        <v>19348011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66126714</v>
      </c>
      <c r="C35" s="19">
        <v>0</v>
      </c>
      <c r="D35" s="59">
        <v>32406274</v>
      </c>
      <c r="E35" s="60">
        <v>64777527</v>
      </c>
      <c r="F35" s="60">
        <v>62359652</v>
      </c>
      <c r="G35" s="60">
        <v>87865784</v>
      </c>
      <c r="H35" s="60">
        <v>77253651</v>
      </c>
      <c r="I35" s="60">
        <v>77253651</v>
      </c>
      <c r="J35" s="60">
        <v>77982556</v>
      </c>
      <c r="K35" s="60">
        <v>80326732</v>
      </c>
      <c r="L35" s="60">
        <v>67459740</v>
      </c>
      <c r="M35" s="60">
        <v>67459740</v>
      </c>
      <c r="N35" s="60">
        <v>63315258</v>
      </c>
      <c r="O35" s="60">
        <v>63826119</v>
      </c>
      <c r="P35" s="60">
        <v>66702074</v>
      </c>
      <c r="Q35" s="60">
        <v>66702074</v>
      </c>
      <c r="R35" s="60">
        <v>63482490</v>
      </c>
      <c r="S35" s="60">
        <v>56590367</v>
      </c>
      <c r="T35" s="60">
        <v>50174041</v>
      </c>
      <c r="U35" s="60">
        <v>50174041</v>
      </c>
      <c r="V35" s="60">
        <v>50174041</v>
      </c>
      <c r="W35" s="60">
        <v>64777527</v>
      </c>
      <c r="X35" s="60">
        <v>-14603486</v>
      </c>
      <c r="Y35" s="61">
        <v>-22.54</v>
      </c>
      <c r="Z35" s="62">
        <v>64777527</v>
      </c>
    </row>
    <row r="36" spans="1:26" ht="13.5">
      <c r="A36" s="58" t="s">
        <v>57</v>
      </c>
      <c r="B36" s="19">
        <v>266533287</v>
      </c>
      <c r="C36" s="19">
        <v>0</v>
      </c>
      <c r="D36" s="59">
        <v>260893074</v>
      </c>
      <c r="E36" s="60">
        <v>260659944</v>
      </c>
      <c r="F36" s="60">
        <v>257942845</v>
      </c>
      <c r="G36" s="60">
        <v>258042053</v>
      </c>
      <c r="H36" s="60">
        <v>255902659</v>
      </c>
      <c r="I36" s="60">
        <v>255902659</v>
      </c>
      <c r="J36" s="60">
        <v>278359440</v>
      </c>
      <c r="K36" s="60">
        <v>278362439</v>
      </c>
      <c r="L36" s="60">
        <v>276097468</v>
      </c>
      <c r="M36" s="60">
        <v>276097468</v>
      </c>
      <c r="N36" s="60">
        <v>276098919</v>
      </c>
      <c r="O36" s="60">
        <v>276098919</v>
      </c>
      <c r="P36" s="60">
        <v>273956670</v>
      </c>
      <c r="Q36" s="60">
        <v>273956670</v>
      </c>
      <c r="R36" s="60">
        <v>273970802</v>
      </c>
      <c r="S36" s="60">
        <v>273993887</v>
      </c>
      <c r="T36" s="60">
        <v>271473594</v>
      </c>
      <c r="U36" s="60">
        <v>271473594</v>
      </c>
      <c r="V36" s="60">
        <v>271473594</v>
      </c>
      <c r="W36" s="60">
        <v>260659944</v>
      </c>
      <c r="X36" s="60">
        <v>10813650</v>
      </c>
      <c r="Y36" s="61">
        <v>4.15</v>
      </c>
      <c r="Z36" s="62">
        <v>260659944</v>
      </c>
    </row>
    <row r="37" spans="1:26" ht="13.5">
      <c r="A37" s="58" t="s">
        <v>58</v>
      </c>
      <c r="B37" s="19">
        <v>44283993</v>
      </c>
      <c r="C37" s="19">
        <v>0</v>
      </c>
      <c r="D37" s="59">
        <v>30511615</v>
      </c>
      <c r="E37" s="60">
        <v>30278485</v>
      </c>
      <c r="F37" s="60">
        <v>59803925</v>
      </c>
      <c r="G37" s="60">
        <v>48621731</v>
      </c>
      <c r="H37" s="60">
        <v>46772661</v>
      </c>
      <c r="I37" s="60">
        <v>46772661</v>
      </c>
      <c r="J37" s="60">
        <v>51049054</v>
      </c>
      <c r="K37" s="60">
        <v>52298755</v>
      </c>
      <c r="L37" s="60">
        <v>45508045</v>
      </c>
      <c r="M37" s="60">
        <v>45508045</v>
      </c>
      <c r="N37" s="60">
        <v>45516394</v>
      </c>
      <c r="O37" s="60">
        <v>46823108</v>
      </c>
      <c r="P37" s="60">
        <v>51258343</v>
      </c>
      <c r="Q37" s="60">
        <v>51258343</v>
      </c>
      <c r="R37" s="60">
        <v>49002114</v>
      </c>
      <c r="S37" s="60">
        <v>45169120</v>
      </c>
      <c r="T37" s="60">
        <v>36654063</v>
      </c>
      <c r="U37" s="60">
        <v>36654063</v>
      </c>
      <c r="V37" s="60">
        <v>36654063</v>
      </c>
      <c r="W37" s="60">
        <v>30278485</v>
      </c>
      <c r="X37" s="60">
        <v>6375578</v>
      </c>
      <c r="Y37" s="61">
        <v>21.06</v>
      </c>
      <c r="Z37" s="62">
        <v>30278485</v>
      </c>
    </row>
    <row r="38" spans="1:26" ht="13.5">
      <c r="A38" s="58" t="s">
        <v>59</v>
      </c>
      <c r="B38" s="19">
        <v>72726555</v>
      </c>
      <c r="C38" s="19">
        <v>0</v>
      </c>
      <c r="D38" s="59">
        <v>64029633</v>
      </c>
      <c r="E38" s="60">
        <v>64029633</v>
      </c>
      <c r="F38" s="60">
        <v>45946712</v>
      </c>
      <c r="G38" s="60">
        <v>41265875</v>
      </c>
      <c r="H38" s="60">
        <v>40993559</v>
      </c>
      <c r="I38" s="60">
        <v>40993559</v>
      </c>
      <c r="J38" s="60">
        <v>41362483</v>
      </c>
      <c r="K38" s="60">
        <v>41362483</v>
      </c>
      <c r="L38" s="60">
        <v>40659133</v>
      </c>
      <c r="M38" s="60">
        <v>40659133</v>
      </c>
      <c r="N38" s="60">
        <v>40443370</v>
      </c>
      <c r="O38" s="60">
        <v>40443370</v>
      </c>
      <c r="P38" s="60">
        <v>40154727</v>
      </c>
      <c r="Q38" s="60">
        <v>40154727</v>
      </c>
      <c r="R38" s="60">
        <v>40154727</v>
      </c>
      <c r="S38" s="60">
        <v>40154727</v>
      </c>
      <c r="T38" s="60">
        <v>39419271</v>
      </c>
      <c r="U38" s="60">
        <v>39419271</v>
      </c>
      <c r="V38" s="60">
        <v>39419271</v>
      </c>
      <c r="W38" s="60">
        <v>64029633</v>
      </c>
      <c r="X38" s="60">
        <v>-24610362</v>
      </c>
      <c r="Y38" s="61">
        <v>-38.44</v>
      </c>
      <c r="Z38" s="62">
        <v>64029633</v>
      </c>
    </row>
    <row r="39" spans="1:26" ht="13.5">
      <c r="A39" s="58" t="s">
        <v>60</v>
      </c>
      <c r="B39" s="19">
        <v>215649453</v>
      </c>
      <c r="C39" s="19">
        <v>0</v>
      </c>
      <c r="D39" s="59">
        <v>198758101</v>
      </c>
      <c r="E39" s="60">
        <v>231129353</v>
      </c>
      <c r="F39" s="60">
        <v>214551860</v>
      </c>
      <c r="G39" s="60">
        <v>256020231</v>
      </c>
      <c r="H39" s="60">
        <v>245390090</v>
      </c>
      <c r="I39" s="60">
        <v>245390090</v>
      </c>
      <c r="J39" s="60">
        <v>263930461</v>
      </c>
      <c r="K39" s="60">
        <v>265027933</v>
      </c>
      <c r="L39" s="60">
        <v>257390030</v>
      </c>
      <c r="M39" s="60">
        <v>257390030</v>
      </c>
      <c r="N39" s="60">
        <v>253454414</v>
      </c>
      <c r="O39" s="60">
        <v>252658561</v>
      </c>
      <c r="P39" s="60">
        <v>249245674</v>
      </c>
      <c r="Q39" s="60">
        <v>249245674</v>
      </c>
      <c r="R39" s="60">
        <v>248296454</v>
      </c>
      <c r="S39" s="60">
        <v>245260408</v>
      </c>
      <c r="T39" s="60">
        <v>245574300</v>
      </c>
      <c r="U39" s="60">
        <v>245574300</v>
      </c>
      <c r="V39" s="60">
        <v>245574300</v>
      </c>
      <c r="W39" s="60">
        <v>231129353</v>
      </c>
      <c r="X39" s="60">
        <v>14444947</v>
      </c>
      <c r="Y39" s="61">
        <v>6.25</v>
      </c>
      <c r="Z39" s="62">
        <v>231129353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50896985</v>
      </c>
      <c r="C42" s="19">
        <v>0</v>
      </c>
      <c r="D42" s="59">
        <v>14066037</v>
      </c>
      <c r="E42" s="60">
        <v>13395988</v>
      </c>
      <c r="F42" s="60">
        <v>9458406</v>
      </c>
      <c r="G42" s="60">
        <v>2336098</v>
      </c>
      <c r="H42" s="60">
        <v>-4534454</v>
      </c>
      <c r="I42" s="60">
        <v>7260050</v>
      </c>
      <c r="J42" s="60">
        <v>6094286</v>
      </c>
      <c r="K42" s="60">
        <v>5671555</v>
      </c>
      <c r="L42" s="60">
        <v>-8884148</v>
      </c>
      <c r="M42" s="60">
        <v>2881693</v>
      </c>
      <c r="N42" s="60">
        <v>-379125</v>
      </c>
      <c r="O42" s="60">
        <v>3724589</v>
      </c>
      <c r="P42" s="60">
        <v>6958220</v>
      </c>
      <c r="Q42" s="60">
        <v>10303684</v>
      </c>
      <c r="R42" s="60">
        <v>-2700947</v>
      </c>
      <c r="S42" s="60">
        <v>-248888</v>
      </c>
      <c r="T42" s="60">
        <v>-1795269</v>
      </c>
      <c r="U42" s="60">
        <v>-4745104</v>
      </c>
      <c r="V42" s="60">
        <v>15700323</v>
      </c>
      <c r="W42" s="60">
        <v>13395988</v>
      </c>
      <c r="X42" s="60">
        <v>2304335</v>
      </c>
      <c r="Y42" s="61">
        <v>17.2</v>
      </c>
      <c r="Z42" s="62">
        <v>13395988</v>
      </c>
    </row>
    <row r="43" spans="1:26" ht="13.5">
      <c r="A43" s="58" t="s">
        <v>63</v>
      </c>
      <c r="B43" s="19">
        <v>-21050822</v>
      </c>
      <c r="C43" s="19">
        <v>0</v>
      </c>
      <c r="D43" s="59">
        <v>-12796579</v>
      </c>
      <c r="E43" s="60">
        <v>-15047702</v>
      </c>
      <c r="F43" s="60">
        <v>-20000000</v>
      </c>
      <c r="G43" s="60">
        <v>-59001</v>
      </c>
      <c r="H43" s="60">
        <v>-595015</v>
      </c>
      <c r="I43" s="60">
        <v>-20654016</v>
      </c>
      <c r="J43" s="60">
        <v>-1724322</v>
      </c>
      <c r="K43" s="60">
        <v>-986353</v>
      </c>
      <c r="L43" s="60">
        <v>-2945945</v>
      </c>
      <c r="M43" s="60">
        <v>-5656620</v>
      </c>
      <c r="N43" s="60">
        <v>-883135</v>
      </c>
      <c r="O43" s="60">
        <v>-742613</v>
      </c>
      <c r="P43" s="60">
        <v>-1440046</v>
      </c>
      <c r="Q43" s="60">
        <v>-3065794</v>
      </c>
      <c r="R43" s="60">
        <v>422791</v>
      </c>
      <c r="S43" s="60">
        <v>-7319083</v>
      </c>
      <c r="T43" s="60">
        <v>21512468</v>
      </c>
      <c r="U43" s="60">
        <v>14616176</v>
      </c>
      <c r="V43" s="60">
        <v>-14760254</v>
      </c>
      <c r="W43" s="60">
        <v>-15047702</v>
      </c>
      <c r="X43" s="60">
        <v>287448</v>
      </c>
      <c r="Y43" s="61">
        <v>-1.91</v>
      </c>
      <c r="Z43" s="62">
        <v>-15047702</v>
      </c>
    </row>
    <row r="44" spans="1:26" ht="13.5">
      <c r="A44" s="58" t="s">
        <v>64</v>
      </c>
      <c r="B44" s="19">
        <v>4892808</v>
      </c>
      <c r="C44" s="19">
        <v>0</v>
      </c>
      <c r="D44" s="59">
        <v>-2167301</v>
      </c>
      <c r="E44" s="60">
        <v>-2167297</v>
      </c>
      <c r="F44" s="60">
        <v>22037</v>
      </c>
      <c r="G44" s="60">
        <v>17676</v>
      </c>
      <c r="H44" s="60">
        <v>-467121</v>
      </c>
      <c r="I44" s="60">
        <v>-427408</v>
      </c>
      <c r="J44" s="60">
        <v>25721</v>
      </c>
      <c r="K44" s="60">
        <v>26847</v>
      </c>
      <c r="L44" s="60">
        <v>7875</v>
      </c>
      <c r="M44" s="60">
        <v>60443</v>
      </c>
      <c r="N44" s="60">
        <v>21439</v>
      </c>
      <c r="O44" s="60">
        <v>23847</v>
      </c>
      <c r="P44" s="60">
        <v>23240</v>
      </c>
      <c r="Q44" s="60">
        <v>68526</v>
      </c>
      <c r="R44" s="60">
        <v>25737</v>
      </c>
      <c r="S44" s="60">
        <v>31120</v>
      </c>
      <c r="T44" s="60">
        <v>15598</v>
      </c>
      <c r="U44" s="60">
        <v>72455</v>
      </c>
      <c r="V44" s="60">
        <v>-225984</v>
      </c>
      <c r="W44" s="60">
        <v>-2167297</v>
      </c>
      <c r="X44" s="60">
        <v>1941313</v>
      </c>
      <c r="Y44" s="61">
        <v>-89.57</v>
      </c>
      <c r="Z44" s="62">
        <v>-2167297</v>
      </c>
    </row>
    <row r="45" spans="1:26" ht="13.5">
      <c r="A45" s="70" t="s">
        <v>65</v>
      </c>
      <c r="B45" s="22">
        <v>36665589</v>
      </c>
      <c r="C45" s="22">
        <v>0</v>
      </c>
      <c r="D45" s="99">
        <v>476160</v>
      </c>
      <c r="E45" s="100">
        <v>32846578</v>
      </c>
      <c r="F45" s="100">
        <v>26146033</v>
      </c>
      <c r="G45" s="100">
        <v>28440806</v>
      </c>
      <c r="H45" s="100">
        <v>22844216</v>
      </c>
      <c r="I45" s="100">
        <v>22844216</v>
      </c>
      <c r="J45" s="100">
        <v>27239901</v>
      </c>
      <c r="K45" s="100">
        <v>31951950</v>
      </c>
      <c r="L45" s="100">
        <v>20129732</v>
      </c>
      <c r="M45" s="100">
        <v>20129732</v>
      </c>
      <c r="N45" s="100">
        <v>18888911</v>
      </c>
      <c r="O45" s="100">
        <v>21894734</v>
      </c>
      <c r="P45" s="100">
        <v>27436148</v>
      </c>
      <c r="Q45" s="100">
        <v>27436148</v>
      </c>
      <c r="R45" s="100">
        <v>25183729</v>
      </c>
      <c r="S45" s="100">
        <v>17646878</v>
      </c>
      <c r="T45" s="100">
        <v>37379675</v>
      </c>
      <c r="U45" s="100">
        <v>37379675</v>
      </c>
      <c r="V45" s="100">
        <v>37379675</v>
      </c>
      <c r="W45" s="100">
        <v>32846578</v>
      </c>
      <c r="X45" s="100">
        <v>4533097</v>
      </c>
      <c r="Y45" s="101">
        <v>13.8</v>
      </c>
      <c r="Z45" s="102">
        <v>32846578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9033212</v>
      </c>
      <c r="C49" s="52">
        <v>0</v>
      </c>
      <c r="D49" s="129">
        <v>902241</v>
      </c>
      <c r="E49" s="54">
        <v>707693</v>
      </c>
      <c r="F49" s="54">
        <v>0</v>
      </c>
      <c r="G49" s="54">
        <v>0</v>
      </c>
      <c r="H49" s="54">
        <v>0</v>
      </c>
      <c r="I49" s="54">
        <v>525346</v>
      </c>
      <c r="J49" s="54">
        <v>0</v>
      </c>
      <c r="K49" s="54">
        <v>0</v>
      </c>
      <c r="L49" s="54">
        <v>0</v>
      </c>
      <c r="M49" s="54">
        <v>455498</v>
      </c>
      <c r="N49" s="54">
        <v>0</v>
      </c>
      <c r="O49" s="54">
        <v>0</v>
      </c>
      <c r="P49" s="54">
        <v>0</v>
      </c>
      <c r="Q49" s="54">
        <v>386645</v>
      </c>
      <c r="R49" s="54">
        <v>0</v>
      </c>
      <c r="S49" s="54">
        <v>0</v>
      </c>
      <c r="T49" s="54">
        <v>0</v>
      </c>
      <c r="U49" s="54">
        <v>2521311</v>
      </c>
      <c r="V49" s="54">
        <v>17105934</v>
      </c>
      <c r="W49" s="54">
        <v>31637880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99.99992858938782</v>
      </c>
      <c r="C58" s="5">
        <f>IF(C67=0,0,+(C76/C67)*100)</f>
        <v>0</v>
      </c>
      <c r="D58" s="6">
        <f aca="true" t="shared" si="6" ref="D58:Z58">IF(D67=0,0,+(D76/D67)*100)</f>
        <v>99.00000611403227</v>
      </c>
      <c r="E58" s="7">
        <f t="shared" si="6"/>
        <v>98.03197508607566</v>
      </c>
      <c r="F58" s="7">
        <f t="shared" si="6"/>
        <v>23.180170245526426</v>
      </c>
      <c r="G58" s="7">
        <f t="shared" si="6"/>
        <v>276.129611390243</v>
      </c>
      <c r="H58" s="7">
        <f t="shared" si="6"/>
        <v>146.3591029614376</v>
      </c>
      <c r="I58" s="7">
        <f t="shared" si="6"/>
        <v>58.778565701357365</v>
      </c>
      <c r="J58" s="7">
        <f t="shared" si="6"/>
        <v>124.78082203888783</v>
      </c>
      <c r="K58" s="7">
        <f t="shared" si="6"/>
        <v>140.3125888545349</v>
      </c>
      <c r="L58" s="7">
        <f t="shared" si="6"/>
        <v>138.1640368397961</v>
      </c>
      <c r="M58" s="7">
        <f t="shared" si="6"/>
        <v>133.8858120177817</v>
      </c>
      <c r="N58" s="7">
        <f t="shared" si="6"/>
        <v>142.61104375955696</v>
      </c>
      <c r="O58" s="7">
        <f t="shared" si="6"/>
        <v>130.92664036711005</v>
      </c>
      <c r="P58" s="7">
        <f t="shared" si="6"/>
        <v>140.63593429834268</v>
      </c>
      <c r="Q58" s="7">
        <f t="shared" si="6"/>
        <v>137.87993931646741</v>
      </c>
      <c r="R58" s="7">
        <f t="shared" si="6"/>
        <v>133.54710197995465</v>
      </c>
      <c r="S58" s="7">
        <f t="shared" si="6"/>
        <v>136.3691082985174</v>
      </c>
      <c r="T58" s="7">
        <f t="shared" si="6"/>
        <v>140.01775671593356</v>
      </c>
      <c r="U58" s="7">
        <f t="shared" si="6"/>
        <v>136.63164700615653</v>
      </c>
      <c r="V58" s="7">
        <f t="shared" si="6"/>
        <v>101.48552379877691</v>
      </c>
      <c r="W58" s="7">
        <f t="shared" si="6"/>
        <v>97.03406312176428</v>
      </c>
      <c r="X58" s="7">
        <f t="shared" si="6"/>
        <v>0</v>
      </c>
      <c r="Y58" s="7">
        <f t="shared" si="6"/>
        <v>0</v>
      </c>
      <c r="Z58" s="8">
        <f t="shared" si="6"/>
        <v>98.03197508607566</v>
      </c>
    </row>
    <row r="59" spans="1:26" ht="13.5">
      <c r="A59" s="37" t="s">
        <v>31</v>
      </c>
      <c r="B59" s="9">
        <f aca="true" t="shared" si="7" ref="B59:Z66">IF(B68=0,0,+(B77/B68)*100)</f>
        <v>100.00000378654777</v>
      </c>
      <c r="C59" s="9">
        <f t="shared" si="7"/>
        <v>0</v>
      </c>
      <c r="D59" s="2">
        <f t="shared" si="7"/>
        <v>99.00001136969315</v>
      </c>
      <c r="E59" s="10">
        <f t="shared" si="7"/>
        <v>98.00000684545864</v>
      </c>
      <c r="F59" s="10">
        <f t="shared" si="7"/>
        <v>6.395403924204883</v>
      </c>
      <c r="G59" s="10">
        <f t="shared" si="7"/>
        <v>-106.49428853570333</v>
      </c>
      <c r="H59" s="10">
        <f t="shared" si="7"/>
        <v>-1118.442492699652</v>
      </c>
      <c r="I59" s="10">
        <f t="shared" si="7"/>
        <v>27.807187455962662</v>
      </c>
      <c r="J59" s="10">
        <f t="shared" si="7"/>
        <v>-2946.7392346135416</v>
      </c>
      <c r="K59" s="10">
        <f t="shared" si="7"/>
        <v>-1415.308079903829</v>
      </c>
      <c r="L59" s="10">
        <f t="shared" si="7"/>
        <v>209085.1041666667</v>
      </c>
      <c r="M59" s="10">
        <f t="shared" si="7"/>
        <v>-2789.3969701877327</v>
      </c>
      <c r="N59" s="10">
        <f t="shared" si="7"/>
        <v>-14083050</v>
      </c>
      <c r="O59" s="10">
        <f t="shared" si="7"/>
        <v>-1459.038970612874</v>
      </c>
      <c r="P59" s="10">
        <f t="shared" si="7"/>
        <v>-65850.72703238598</v>
      </c>
      <c r="Q59" s="10">
        <f t="shared" si="7"/>
        <v>-4218.548900871553</v>
      </c>
      <c r="R59" s="10">
        <f t="shared" si="7"/>
        <v>-14006.886446886447</v>
      </c>
      <c r="S59" s="10">
        <f t="shared" si="7"/>
        <v>-908.7620376831821</v>
      </c>
      <c r="T59" s="10">
        <f t="shared" si="7"/>
        <v>-24012.481578052375</v>
      </c>
      <c r="U59" s="10">
        <f t="shared" si="7"/>
        <v>-2520.191979647967</v>
      </c>
      <c r="V59" s="10">
        <f t="shared" si="7"/>
        <v>92.62886637432177</v>
      </c>
      <c r="W59" s="10">
        <f t="shared" si="7"/>
        <v>98.64801940455261</v>
      </c>
      <c r="X59" s="10">
        <f t="shared" si="7"/>
        <v>0</v>
      </c>
      <c r="Y59" s="10">
        <f t="shared" si="7"/>
        <v>0</v>
      </c>
      <c r="Z59" s="11">
        <f t="shared" si="7"/>
        <v>98.00000684545864</v>
      </c>
    </row>
    <row r="60" spans="1:26" ht="13.5">
      <c r="A60" s="38" t="s">
        <v>32</v>
      </c>
      <c r="B60" s="12">
        <f t="shared" si="7"/>
        <v>99.99990333749683</v>
      </c>
      <c r="C60" s="12">
        <f t="shared" si="7"/>
        <v>0</v>
      </c>
      <c r="D60" s="3">
        <f t="shared" si="7"/>
        <v>99.00000346624971</v>
      </c>
      <c r="E60" s="13">
        <f t="shared" si="7"/>
        <v>98.00063166235195</v>
      </c>
      <c r="F60" s="13">
        <f t="shared" si="7"/>
        <v>82.10589511091841</v>
      </c>
      <c r="G60" s="13">
        <f t="shared" si="7"/>
        <v>115.3464478615988</v>
      </c>
      <c r="H60" s="13">
        <f t="shared" si="7"/>
        <v>104.71212084266726</v>
      </c>
      <c r="I60" s="13">
        <f t="shared" si="7"/>
        <v>98.75976707868746</v>
      </c>
      <c r="J60" s="13">
        <f t="shared" si="7"/>
        <v>99.34483955760551</v>
      </c>
      <c r="K60" s="13">
        <f t="shared" si="7"/>
        <v>109.12874329980599</v>
      </c>
      <c r="L60" s="13">
        <f t="shared" si="7"/>
        <v>110.7418449926191</v>
      </c>
      <c r="M60" s="13">
        <f t="shared" si="7"/>
        <v>105.96226692601296</v>
      </c>
      <c r="N60" s="13">
        <f t="shared" si="7"/>
        <v>114.12106031089778</v>
      </c>
      <c r="O60" s="13">
        <f t="shared" si="7"/>
        <v>103.62741347234152</v>
      </c>
      <c r="P60" s="13">
        <f t="shared" si="7"/>
        <v>116.82934025365405</v>
      </c>
      <c r="Q60" s="13">
        <f t="shared" si="7"/>
        <v>111.31740265470522</v>
      </c>
      <c r="R60" s="13">
        <f t="shared" si="7"/>
        <v>108.00681528602472</v>
      </c>
      <c r="S60" s="13">
        <f t="shared" si="7"/>
        <v>108.07181564110473</v>
      </c>
      <c r="T60" s="13">
        <f t="shared" si="7"/>
        <v>113.50480309279318</v>
      </c>
      <c r="U60" s="13">
        <f t="shared" si="7"/>
        <v>109.84392909601253</v>
      </c>
      <c r="V60" s="13">
        <f t="shared" si="7"/>
        <v>106.33345691111064</v>
      </c>
      <c r="W60" s="13">
        <f t="shared" si="7"/>
        <v>96.50996628230321</v>
      </c>
      <c r="X60" s="13">
        <f t="shared" si="7"/>
        <v>0</v>
      </c>
      <c r="Y60" s="13">
        <f t="shared" si="7"/>
        <v>0</v>
      </c>
      <c r="Z60" s="14">
        <f t="shared" si="7"/>
        <v>98.00063166235195</v>
      </c>
    </row>
    <row r="61" spans="1:26" ht="13.5">
      <c r="A61" s="39" t="s">
        <v>103</v>
      </c>
      <c r="B61" s="12">
        <f t="shared" si="7"/>
        <v>99.52683457959753</v>
      </c>
      <c r="C61" s="12">
        <f t="shared" si="7"/>
        <v>0</v>
      </c>
      <c r="D61" s="3">
        <f t="shared" si="7"/>
        <v>99.00000189554807</v>
      </c>
      <c r="E61" s="13">
        <f t="shared" si="7"/>
        <v>98</v>
      </c>
      <c r="F61" s="13">
        <f t="shared" si="7"/>
        <v>86.4099260311496</v>
      </c>
      <c r="G61" s="13">
        <f t="shared" si="7"/>
        <v>107.01605876079884</v>
      </c>
      <c r="H61" s="13">
        <f t="shared" si="7"/>
        <v>100.93566146448745</v>
      </c>
      <c r="I61" s="13">
        <f t="shared" si="7"/>
        <v>97.34164796601223</v>
      </c>
      <c r="J61" s="13">
        <f t="shared" si="7"/>
        <v>99.80391065847262</v>
      </c>
      <c r="K61" s="13">
        <f t="shared" si="7"/>
        <v>108.44898572030344</v>
      </c>
      <c r="L61" s="13">
        <f t="shared" si="7"/>
        <v>133.36765164529743</v>
      </c>
      <c r="M61" s="13">
        <f t="shared" si="7"/>
        <v>111.5892844895583</v>
      </c>
      <c r="N61" s="13">
        <f t="shared" si="7"/>
        <v>124.95999344752076</v>
      </c>
      <c r="O61" s="13">
        <f t="shared" si="7"/>
        <v>101.659141933733</v>
      </c>
      <c r="P61" s="13">
        <f t="shared" si="7"/>
        <v>117.91825024707872</v>
      </c>
      <c r="Q61" s="13">
        <f t="shared" si="7"/>
        <v>114.25485027091604</v>
      </c>
      <c r="R61" s="13">
        <f t="shared" si="7"/>
        <v>104.3764927738712</v>
      </c>
      <c r="S61" s="13">
        <f t="shared" si="7"/>
        <v>107.42087211771766</v>
      </c>
      <c r="T61" s="13">
        <f t="shared" si="7"/>
        <v>112.19830212891408</v>
      </c>
      <c r="U61" s="13">
        <f t="shared" si="7"/>
        <v>108.00083776904854</v>
      </c>
      <c r="V61" s="13">
        <f t="shared" si="7"/>
        <v>107.46535277542175</v>
      </c>
      <c r="W61" s="13">
        <f t="shared" si="7"/>
        <v>95.63453722407561</v>
      </c>
      <c r="X61" s="13">
        <f t="shared" si="7"/>
        <v>0</v>
      </c>
      <c r="Y61" s="13">
        <f t="shared" si="7"/>
        <v>0</v>
      </c>
      <c r="Z61" s="14">
        <f t="shared" si="7"/>
        <v>98</v>
      </c>
    </row>
    <row r="62" spans="1:26" ht="13.5">
      <c r="A62" s="39" t="s">
        <v>104</v>
      </c>
      <c r="B62" s="12">
        <f t="shared" si="7"/>
        <v>101.07152831576163</v>
      </c>
      <c r="C62" s="12">
        <f t="shared" si="7"/>
        <v>0</v>
      </c>
      <c r="D62" s="3">
        <f t="shared" si="7"/>
        <v>99</v>
      </c>
      <c r="E62" s="13">
        <f t="shared" si="7"/>
        <v>98.00000881678716</v>
      </c>
      <c r="F62" s="13">
        <f t="shared" si="7"/>
        <v>68.96779147882044</v>
      </c>
      <c r="G62" s="13">
        <f t="shared" si="7"/>
        <v>107.0499193437457</v>
      </c>
      <c r="H62" s="13">
        <f t="shared" si="7"/>
        <v>86.14254908317007</v>
      </c>
      <c r="I62" s="13">
        <f t="shared" si="7"/>
        <v>83.45797536150276</v>
      </c>
      <c r="J62" s="13">
        <f t="shared" si="7"/>
        <v>86.36181549554827</v>
      </c>
      <c r="K62" s="13">
        <f t="shared" si="7"/>
        <v>88.78902917590855</v>
      </c>
      <c r="L62" s="13">
        <f t="shared" si="7"/>
        <v>77.74770430372784</v>
      </c>
      <c r="M62" s="13">
        <f t="shared" si="7"/>
        <v>83.98476062829275</v>
      </c>
      <c r="N62" s="13">
        <f t="shared" si="7"/>
        <v>78.29365106141783</v>
      </c>
      <c r="O62" s="13">
        <f t="shared" si="7"/>
        <v>99.79084918139601</v>
      </c>
      <c r="P62" s="13">
        <f t="shared" si="7"/>
        <v>124.54682858294032</v>
      </c>
      <c r="Q62" s="13">
        <f t="shared" si="7"/>
        <v>99.25664807683194</v>
      </c>
      <c r="R62" s="13">
        <f t="shared" si="7"/>
        <v>120.81966852771795</v>
      </c>
      <c r="S62" s="13">
        <f t="shared" si="7"/>
        <v>100.19826049261252</v>
      </c>
      <c r="T62" s="13">
        <f t="shared" si="7"/>
        <v>118.26125746573814</v>
      </c>
      <c r="U62" s="13">
        <f t="shared" si="7"/>
        <v>112.74119798983178</v>
      </c>
      <c r="V62" s="13">
        <f t="shared" si="7"/>
        <v>94.80977493493164</v>
      </c>
      <c r="W62" s="13">
        <f t="shared" si="7"/>
        <v>99.05943471079654</v>
      </c>
      <c r="X62" s="13">
        <f t="shared" si="7"/>
        <v>0</v>
      </c>
      <c r="Y62" s="13">
        <f t="shared" si="7"/>
        <v>0</v>
      </c>
      <c r="Z62" s="14">
        <f t="shared" si="7"/>
        <v>98.00000881678716</v>
      </c>
    </row>
    <row r="63" spans="1:26" ht="13.5">
      <c r="A63" s="39" t="s">
        <v>105</v>
      </c>
      <c r="B63" s="12">
        <f t="shared" si="7"/>
        <v>100.85892361455846</v>
      </c>
      <c r="C63" s="12">
        <f t="shared" si="7"/>
        <v>0</v>
      </c>
      <c r="D63" s="3">
        <f t="shared" si="7"/>
        <v>99.00000867792559</v>
      </c>
      <c r="E63" s="13">
        <f t="shared" si="7"/>
        <v>98.00000376295634</v>
      </c>
      <c r="F63" s="13">
        <f t="shared" si="7"/>
        <v>49.68956994374229</v>
      </c>
      <c r="G63" s="13">
        <f t="shared" si="7"/>
        <v>89.41834471571164</v>
      </c>
      <c r="H63" s="13">
        <f t="shared" si="7"/>
        <v>78.64656074198247</v>
      </c>
      <c r="I63" s="13">
        <f t="shared" si="7"/>
        <v>68.58111422343217</v>
      </c>
      <c r="J63" s="13">
        <f t="shared" si="7"/>
        <v>73.54644110084226</v>
      </c>
      <c r="K63" s="13">
        <f t="shared" si="7"/>
        <v>88.46334826209234</v>
      </c>
      <c r="L63" s="13">
        <f t="shared" si="7"/>
        <v>66.92549169134577</v>
      </c>
      <c r="M63" s="13">
        <f t="shared" si="7"/>
        <v>75.74383064111687</v>
      </c>
      <c r="N63" s="13">
        <f t="shared" si="7"/>
        <v>81.6991873732103</v>
      </c>
      <c r="O63" s="13">
        <f t="shared" si="7"/>
        <v>82.7675295073458</v>
      </c>
      <c r="P63" s="13">
        <f t="shared" si="7"/>
        <v>84.00988057156998</v>
      </c>
      <c r="Q63" s="13">
        <f t="shared" si="7"/>
        <v>82.84889016753705</v>
      </c>
      <c r="R63" s="13">
        <f t="shared" si="7"/>
        <v>82.62151201169988</v>
      </c>
      <c r="S63" s="13">
        <f t="shared" si="7"/>
        <v>81.80714473039913</v>
      </c>
      <c r="T63" s="13">
        <f t="shared" si="7"/>
        <v>81.59874576882865</v>
      </c>
      <c r="U63" s="13">
        <f t="shared" si="7"/>
        <v>82.00876014283939</v>
      </c>
      <c r="V63" s="13">
        <f t="shared" si="7"/>
        <v>77.08595532081213</v>
      </c>
      <c r="W63" s="13">
        <f t="shared" si="7"/>
        <v>98.26186432780223</v>
      </c>
      <c r="X63" s="13">
        <f t="shared" si="7"/>
        <v>0</v>
      </c>
      <c r="Y63" s="13">
        <f t="shared" si="7"/>
        <v>0</v>
      </c>
      <c r="Z63" s="14">
        <f t="shared" si="7"/>
        <v>98.00000376295634</v>
      </c>
    </row>
    <row r="64" spans="1:26" ht="13.5">
      <c r="A64" s="39" t="s">
        <v>106</v>
      </c>
      <c r="B64" s="12">
        <f t="shared" si="7"/>
        <v>100.5651547312586</v>
      </c>
      <c r="C64" s="12">
        <f t="shared" si="7"/>
        <v>0</v>
      </c>
      <c r="D64" s="3">
        <f t="shared" si="7"/>
        <v>99.00001076182994</v>
      </c>
      <c r="E64" s="13">
        <f t="shared" si="7"/>
        <v>98.00000974826328</v>
      </c>
      <c r="F64" s="13">
        <f t="shared" si="7"/>
        <v>54.3138717455072</v>
      </c>
      <c r="G64" s="13">
        <f t="shared" si="7"/>
        <v>90.96950254145489</v>
      </c>
      <c r="H64" s="13">
        <f t="shared" si="7"/>
        <v>81.28823657088968</v>
      </c>
      <c r="I64" s="13">
        <f t="shared" si="7"/>
        <v>72.27802942531943</v>
      </c>
      <c r="J64" s="13">
        <f t="shared" si="7"/>
        <v>79.55536711959681</v>
      </c>
      <c r="K64" s="13">
        <f t="shared" si="7"/>
        <v>94.06686596302849</v>
      </c>
      <c r="L64" s="13">
        <f t="shared" si="7"/>
        <v>69.85625362436832</v>
      </c>
      <c r="M64" s="13">
        <f t="shared" si="7"/>
        <v>80.64975938894284</v>
      </c>
      <c r="N64" s="13">
        <f t="shared" si="7"/>
        <v>85.6163403369544</v>
      </c>
      <c r="O64" s="13">
        <f t="shared" si="7"/>
        <v>85.87629672605735</v>
      </c>
      <c r="P64" s="13">
        <f t="shared" si="7"/>
        <v>84.70943492161092</v>
      </c>
      <c r="Q64" s="13">
        <f t="shared" si="7"/>
        <v>85.39413670855215</v>
      </c>
      <c r="R64" s="13">
        <f t="shared" si="7"/>
        <v>83.43066726836736</v>
      </c>
      <c r="S64" s="13">
        <f t="shared" si="7"/>
        <v>83.57668165670692</v>
      </c>
      <c r="T64" s="13">
        <f t="shared" si="7"/>
        <v>86.29760502552021</v>
      </c>
      <c r="U64" s="13">
        <f t="shared" si="7"/>
        <v>84.43467521436044</v>
      </c>
      <c r="V64" s="13">
        <f t="shared" si="7"/>
        <v>80.50381569261117</v>
      </c>
      <c r="W64" s="13">
        <f t="shared" si="7"/>
        <v>96.16840635612732</v>
      </c>
      <c r="X64" s="13">
        <f t="shared" si="7"/>
        <v>0</v>
      </c>
      <c r="Y64" s="13">
        <f t="shared" si="7"/>
        <v>0</v>
      </c>
      <c r="Z64" s="14">
        <f t="shared" si="7"/>
        <v>98.00000974826328</v>
      </c>
    </row>
    <row r="65" spans="1:26" ht="13.5">
      <c r="A65" s="39" t="s">
        <v>107</v>
      </c>
      <c r="B65" s="12">
        <f t="shared" si="7"/>
        <v>28.505836955990816</v>
      </c>
      <c r="C65" s="12">
        <f t="shared" si="7"/>
        <v>0</v>
      </c>
      <c r="D65" s="3">
        <f t="shared" si="7"/>
        <v>99</v>
      </c>
      <c r="E65" s="13">
        <f t="shared" si="7"/>
        <v>100.01071428571429</v>
      </c>
      <c r="F65" s="13">
        <f t="shared" si="7"/>
        <v>344493.4010152284</v>
      </c>
      <c r="G65" s="13">
        <f t="shared" si="7"/>
        <v>71735.047951177</v>
      </c>
      <c r="H65" s="13">
        <f t="shared" si="7"/>
        <v>195411.75</v>
      </c>
      <c r="I65" s="13">
        <f t="shared" si="7"/>
        <v>130911.69724770641</v>
      </c>
      <c r="J65" s="13">
        <f t="shared" si="7"/>
        <v>23953.304347826088</v>
      </c>
      <c r="K65" s="13">
        <f t="shared" si="7"/>
        <v>34492.983606557376</v>
      </c>
      <c r="L65" s="13">
        <f t="shared" si="7"/>
        <v>7404.783047426841</v>
      </c>
      <c r="M65" s="13">
        <f t="shared" si="7"/>
        <v>16444.7722095672</v>
      </c>
      <c r="N65" s="13">
        <f t="shared" si="7"/>
        <v>1861.5288725939504</v>
      </c>
      <c r="O65" s="13">
        <f t="shared" si="7"/>
        <v>2044.7197640117995</v>
      </c>
      <c r="P65" s="13">
        <f t="shared" si="7"/>
        <v>3058.6270022883295</v>
      </c>
      <c r="Q65" s="13">
        <f t="shared" si="7"/>
        <v>2199.3073020075008</v>
      </c>
      <c r="R65" s="13">
        <f t="shared" si="7"/>
        <v>43335.82608695653</v>
      </c>
      <c r="S65" s="13">
        <f t="shared" si="7"/>
        <v>8217.3609088261</v>
      </c>
      <c r="T65" s="13">
        <f t="shared" si="7"/>
        <v>12334.34697002844</v>
      </c>
      <c r="U65" s="13">
        <f t="shared" si="7"/>
        <v>12921.021689044252</v>
      </c>
      <c r="V65" s="13">
        <f t="shared" si="7"/>
        <v>7517.3303624349655</v>
      </c>
      <c r="W65" s="13">
        <f t="shared" si="7"/>
        <v>280.03</v>
      </c>
      <c r="X65" s="13">
        <f t="shared" si="7"/>
        <v>0</v>
      </c>
      <c r="Y65" s="13">
        <f t="shared" si="7"/>
        <v>0</v>
      </c>
      <c r="Z65" s="14">
        <f t="shared" si="7"/>
        <v>100.01071428571429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99.00005128205129</v>
      </c>
      <c r="E66" s="16">
        <f t="shared" si="7"/>
        <v>99.99989473684211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100</v>
      </c>
      <c r="S66" s="16">
        <f t="shared" si="7"/>
        <v>0</v>
      </c>
      <c r="T66" s="16">
        <f t="shared" si="7"/>
        <v>0</v>
      </c>
      <c r="U66" s="16">
        <f t="shared" si="7"/>
        <v>39.12089310136446</v>
      </c>
      <c r="V66" s="16">
        <f t="shared" si="7"/>
        <v>8.997786607196975</v>
      </c>
      <c r="W66" s="16">
        <f t="shared" si="7"/>
        <v>97.43594477324837</v>
      </c>
      <c r="X66" s="16">
        <f t="shared" si="7"/>
        <v>0</v>
      </c>
      <c r="Y66" s="16">
        <f t="shared" si="7"/>
        <v>0</v>
      </c>
      <c r="Z66" s="17">
        <f t="shared" si="7"/>
        <v>99.99989473684211</v>
      </c>
    </row>
    <row r="67" spans="1:26" ht="13.5" hidden="1">
      <c r="A67" s="41" t="s">
        <v>286</v>
      </c>
      <c r="B67" s="24">
        <v>109227463</v>
      </c>
      <c r="C67" s="24"/>
      <c r="D67" s="25">
        <v>121850845</v>
      </c>
      <c r="E67" s="26">
        <v>120610465</v>
      </c>
      <c r="F67" s="26">
        <v>42796778</v>
      </c>
      <c r="G67" s="26">
        <v>4010450</v>
      </c>
      <c r="H67" s="26">
        <v>7442534</v>
      </c>
      <c r="I67" s="26">
        <v>54249762</v>
      </c>
      <c r="J67" s="26">
        <v>8145892</v>
      </c>
      <c r="K67" s="26">
        <v>7146512</v>
      </c>
      <c r="L67" s="26">
        <v>6600688</v>
      </c>
      <c r="M67" s="26">
        <v>21893092</v>
      </c>
      <c r="N67" s="26">
        <v>7222468</v>
      </c>
      <c r="O67" s="26">
        <v>7935495</v>
      </c>
      <c r="P67" s="26">
        <v>7622517</v>
      </c>
      <c r="Q67" s="26">
        <v>22780480</v>
      </c>
      <c r="R67" s="26">
        <v>7489717</v>
      </c>
      <c r="S67" s="26">
        <v>7271817</v>
      </c>
      <c r="T67" s="26">
        <v>7386501</v>
      </c>
      <c r="U67" s="26">
        <v>22148035</v>
      </c>
      <c r="V67" s="26">
        <v>121071369</v>
      </c>
      <c r="W67" s="26">
        <v>121850840</v>
      </c>
      <c r="X67" s="26"/>
      <c r="Y67" s="25"/>
      <c r="Z67" s="27">
        <v>120610465</v>
      </c>
    </row>
    <row r="68" spans="1:26" ht="13.5" hidden="1">
      <c r="A68" s="37" t="s">
        <v>31</v>
      </c>
      <c r="B68" s="19">
        <v>26409280</v>
      </c>
      <c r="C68" s="19"/>
      <c r="D68" s="20">
        <v>29024530</v>
      </c>
      <c r="E68" s="21">
        <v>29216450</v>
      </c>
      <c r="F68" s="21">
        <v>33118862</v>
      </c>
      <c r="G68" s="21">
        <v>-2997480</v>
      </c>
      <c r="H68" s="21">
        <v>-267453</v>
      </c>
      <c r="I68" s="21">
        <v>29853929</v>
      </c>
      <c r="J68" s="21">
        <v>-73035</v>
      </c>
      <c r="K68" s="21">
        <v>-156388</v>
      </c>
      <c r="L68" s="21">
        <v>960</v>
      </c>
      <c r="M68" s="21">
        <v>-228463</v>
      </c>
      <c r="N68" s="21">
        <v>-16</v>
      </c>
      <c r="O68" s="21">
        <v>-149215</v>
      </c>
      <c r="P68" s="21">
        <v>-3026</v>
      </c>
      <c r="Q68" s="21">
        <v>-152257</v>
      </c>
      <c r="R68" s="21">
        <v>-13650</v>
      </c>
      <c r="S68" s="21">
        <v>-214950</v>
      </c>
      <c r="T68" s="21">
        <v>-8821</v>
      </c>
      <c r="U68" s="21">
        <v>-237421</v>
      </c>
      <c r="V68" s="21">
        <v>29235788</v>
      </c>
      <c r="W68" s="21">
        <v>29024529</v>
      </c>
      <c r="X68" s="21"/>
      <c r="Y68" s="20"/>
      <c r="Z68" s="23">
        <v>29216450</v>
      </c>
    </row>
    <row r="69" spans="1:26" ht="13.5" hidden="1">
      <c r="A69" s="38" t="s">
        <v>32</v>
      </c>
      <c r="B69" s="19">
        <v>81727658</v>
      </c>
      <c r="C69" s="19"/>
      <c r="D69" s="20">
        <v>90876315</v>
      </c>
      <c r="E69" s="21">
        <v>89494015</v>
      </c>
      <c r="F69" s="21">
        <v>9502705</v>
      </c>
      <c r="G69" s="21">
        <v>6833236</v>
      </c>
      <c r="H69" s="21">
        <v>7545944</v>
      </c>
      <c r="I69" s="21">
        <v>23881885</v>
      </c>
      <c r="J69" s="21">
        <v>8065200</v>
      </c>
      <c r="K69" s="21">
        <v>7160427</v>
      </c>
      <c r="L69" s="21">
        <v>6422649</v>
      </c>
      <c r="M69" s="21">
        <v>21648276</v>
      </c>
      <c r="N69" s="21">
        <v>7051064</v>
      </c>
      <c r="O69" s="21">
        <v>7925096</v>
      </c>
      <c r="P69" s="21">
        <v>7470174</v>
      </c>
      <c r="Q69" s="21">
        <v>22446334</v>
      </c>
      <c r="R69" s="21">
        <v>7331167</v>
      </c>
      <c r="S69" s="21">
        <v>7368367</v>
      </c>
      <c r="T69" s="21">
        <v>7245748</v>
      </c>
      <c r="U69" s="21">
        <v>21945282</v>
      </c>
      <c r="V69" s="21">
        <v>89921777</v>
      </c>
      <c r="W69" s="21">
        <v>90876314</v>
      </c>
      <c r="X69" s="21"/>
      <c r="Y69" s="20"/>
      <c r="Z69" s="23">
        <v>89494015</v>
      </c>
    </row>
    <row r="70" spans="1:26" ht="13.5" hidden="1">
      <c r="A70" s="39" t="s">
        <v>103</v>
      </c>
      <c r="B70" s="19">
        <v>51617466</v>
      </c>
      <c r="C70" s="19"/>
      <c r="D70" s="20">
        <v>58030710</v>
      </c>
      <c r="E70" s="21">
        <v>56630000</v>
      </c>
      <c r="F70" s="21">
        <v>5793655</v>
      </c>
      <c r="G70" s="21">
        <v>4706403</v>
      </c>
      <c r="H70" s="21">
        <v>4953501</v>
      </c>
      <c r="I70" s="21">
        <v>15453559</v>
      </c>
      <c r="J70" s="21">
        <v>5211910</v>
      </c>
      <c r="K70" s="21">
        <v>4588823</v>
      </c>
      <c r="L70" s="21">
        <v>3482106</v>
      </c>
      <c r="M70" s="21">
        <v>13282839</v>
      </c>
      <c r="N70" s="21">
        <v>4199937</v>
      </c>
      <c r="O70" s="21">
        <v>4945026</v>
      </c>
      <c r="P70" s="21">
        <v>4729262</v>
      </c>
      <c r="Q70" s="21">
        <v>13874225</v>
      </c>
      <c r="R70" s="21">
        <v>4645295</v>
      </c>
      <c r="S70" s="21">
        <v>4652216</v>
      </c>
      <c r="T70" s="21">
        <v>4653828</v>
      </c>
      <c r="U70" s="21">
        <v>13951339</v>
      </c>
      <c r="V70" s="21">
        <v>56561962</v>
      </c>
      <c r="W70" s="21">
        <v>58030709</v>
      </c>
      <c r="X70" s="21"/>
      <c r="Y70" s="20"/>
      <c r="Z70" s="23">
        <v>56630000</v>
      </c>
    </row>
    <row r="71" spans="1:26" ht="13.5" hidden="1">
      <c r="A71" s="39" t="s">
        <v>104</v>
      </c>
      <c r="B71" s="19">
        <v>10577042</v>
      </c>
      <c r="C71" s="19"/>
      <c r="D71" s="20">
        <v>11220700</v>
      </c>
      <c r="E71" s="21">
        <v>11342000</v>
      </c>
      <c r="F71" s="21">
        <v>1199341</v>
      </c>
      <c r="G71" s="21">
        <v>639752</v>
      </c>
      <c r="H71" s="21">
        <v>851412</v>
      </c>
      <c r="I71" s="21">
        <v>2690505</v>
      </c>
      <c r="J71" s="21">
        <v>928628</v>
      </c>
      <c r="K71" s="21">
        <v>937760</v>
      </c>
      <c r="L71" s="21">
        <v>1076253</v>
      </c>
      <c r="M71" s="21">
        <v>2942641</v>
      </c>
      <c r="N71" s="21">
        <v>1185584</v>
      </c>
      <c r="O71" s="21">
        <v>1169491</v>
      </c>
      <c r="P71" s="21">
        <v>958026</v>
      </c>
      <c r="Q71" s="21">
        <v>3313101</v>
      </c>
      <c r="R71" s="21">
        <v>909880</v>
      </c>
      <c r="S71" s="21">
        <v>941186</v>
      </c>
      <c r="T71" s="21">
        <v>807020</v>
      </c>
      <c r="U71" s="21">
        <v>2658086</v>
      </c>
      <c r="V71" s="21">
        <v>11604333</v>
      </c>
      <c r="W71" s="21">
        <v>11220699</v>
      </c>
      <c r="X71" s="21"/>
      <c r="Y71" s="20"/>
      <c r="Z71" s="23">
        <v>11342000</v>
      </c>
    </row>
    <row r="72" spans="1:26" ht="13.5" hidden="1">
      <c r="A72" s="39" t="s">
        <v>105</v>
      </c>
      <c r="B72" s="19">
        <v>11975803</v>
      </c>
      <c r="C72" s="19"/>
      <c r="D72" s="20">
        <v>13252015</v>
      </c>
      <c r="E72" s="21">
        <v>13287425</v>
      </c>
      <c r="F72" s="21">
        <v>1575073</v>
      </c>
      <c r="G72" s="21">
        <v>909886</v>
      </c>
      <c r="H72" s="21">
        <v>1072586</v>
      </c>
      <c r="I72" s="21">
        <v>3557545</v>
      </c>
      <c r="J72" s="21">
        <v>1191197</v>
      </c>
      <c r="K72" s="21">
        <v>1009461</v>
      </c>
      <c r="L72" s="21">
        <v>1159213</v>
      </c>
      <c r="M72" s="21">
        <v>3359871</v>
      </c>
      <c r="N72" s="21">
        <v>1023348</v>
      </c>
      <c r="O72" s="21">
        <v>1107775</v>
      </c>
      <c r="P72" s="21">
        <v>1091030</v>
      </c>
      <c r="Q72" s="21">
        <v>3222153</v>
      </c>
      <c r="R72" s="21">
        <v>1096764</v>
      </c>
      <c r="S72" s="21">
        <v>1090538</v>
      </c>
      <c r="T72" s="21">
        <v>1102827</v>
      </c>
      <c r="U72" s="21">
        <v>3290129</v>
      </c>
      <c r="V72" s="21">
        <v>13429698</v>
      </c>
      <c r="W72" s="21">
        <v>13252015</v>
      </c>
      <c r="X72" s="21"/>
      <c r="Y72" s="20"/>
      <c r="Z72" s="23">
        <v>13287425</v>
      </c>
    </row>
    <row r="73" spans="1:26" ht="13.5" hidden="1">
      <c r="A73" s="39" t="s">
        <v>106</v>
      </c>
      <c r="B73" s="19">
        <v>7536874</v>
      </c>
      <c r="C73" s="19"/>
      <c r="D73" s="20">
        <v>8362890</v>
      </c>
      <c r="E73" s="21">
        <v>8206590</v>
      </c>
      <c r="F73" s="21">
        <v>934439</v>
      </c>
      <c r="G73" s="21">
        <v>576048</v>
      </c>
      <c r="H73" s="21">
        <v>668045</v>
      </c>
      <c r="I73" s="21">
        <v>2178532</v>
      </c>
      <c r="J73" s="21">
        <v>731165</v>
      </c>
      <c r="K73" s="21">
        <v>622858</v>
      </c>
      <c r="L73" s="21">
        <v>700122</v>
      </c>
      <c r="M73" s="21">
        <v>2054145</v>
      </c>
      <c r="N73" s="21">
        <v>614920</v>
      </c>
      <c r="O73" s="21">
        <v>677379</v>
      </c>
      <c r="P73" s="21">
        <v>676561</v>
      </c>
      <c r="Q73" s="21">
        <v>1968860</v>
      </c>
      <c r="R73" s="21">
        <v>678078</v>
      </c>
      <c r="S73" s="21">
        <v>677561</v>
      </c>
      <c r="T73" s="21">
        <v>677502</v>
      </c>
      <c r="U73" s="21">
        <v>2033141</v>
      </c>
      <c r="V73" s="21">
        <v>8234678</v>
      </c>
      <c r="W73" s="21">
        <v>8362891</v>
      </c>
      <c r="X73" s="21"/>
      <c r="Y73" s="20"/>
      <c r="Z73" s="23">
        <v>8206590</v>
      </c>
    </row>
    <row r="74" spans="1:26" ht="13.5" hidden="1">
      <c r="A74" s="39" t="s">
        <v>107</v>
      </c>
      <c r="B74" s="19">
        <v>20473</v>
      </c>
      <c r="C74" s="19"/>
      <c r="D74" s="20">
        <v>10000</v>
      </c>
      <c r="E74" s="21">
        <v>28000</v>
      </c>
      <c r="F74" s="21">
        <v>197</v>
      </c>
      <c r="G74" s="21">
        <v>1147</v>
      </c>
      <c r="H74" s="21">
        <v>400</v>
      </c>
      <c r="I74" s="21">
        <v>1744</v>
      </c>
      <c r="J74" s="21">
        <v>2300</v>
      </c>
      <c r="K74" s="21">
        <v>1525</v>
      </c>
      <c r="L74" s="21">
        <v>4955</v>
      </c>
      <c r="M74" s="21">
        <v>8780</v>
      </c>
      <c r="N74" s="21">
        <v>27275</v>
      </c>
      <c r="O74" s="21">
        <v>25425</v>
      </c>
      <c r="P74" s="21">
        <v>15295</v>
      </c>
      <c r="Q74" s="21">
        <v>67995</v>
      </c>
      <c r="R74" s="21">
        <v>1150</v>
      </c>
      <c r="S74" s="21">
        <v>6866</v>
      </c>
      <c r="T74" s="21">
        <v>4571</v>
      </c>
      <c r="U74" s="21">
        <v>12587</v>
      </c>
      <c r="V74" s="21">
        <v>91106</v>
      </c>
      <c r="W74" s="21">
        <v>10000</v>
      </c>
      <c r="X74" s="21"/>
      <c r="Y74" s="20"/>
      <c r="Z74" s="23">
        <v>28000</v>
      </c>
    </row>
    <row r="75" spans="1:26" ht="13.5" hidden="1">
      <c r="A75" s="40" t="s">
        <v>110</v>
      </c>
      <c r="B75" s="28">
        <v>1090525</v>
      </c>
      <c r="C75" s="28"/>
      <c r="D75" s="29">
        <v>1950000</v>
      </c>
      <c r="E75" s="30">
        <v>1900000</v>
      </c>
      <c r="F75" s="30">
        <v>175211</v>
      </c>
      <c r="G75" s="30">
        <v>174694</v>
      </c>
      <c r="H75" s="30">
        <v>164043</v>
      </c>
      <c r="I75" s="30">
        <v>513948</v>
      </c>
      <c r="J75" s="30">
        <v>153727</v>
      </c>
      <c r="K75" s="30">
        <v>142473</v>
      </c>
      <c r="L75" s="30">
        <v>177079</v>
      </c>
      <c r="M75" s="30">
        <v>473279</v>
      </c>
      <c r="N75" s="30">
        <v>171420</v>
      </c>
      <c r="O75" s="30">
        <v>159614</v>
      </c>
      <c r="P75" s="30">
        <v>155369</v>
      </c>
      <c r="Q75" s="30">
        <v>486403</v>
      </c>
      <c r="R75" s="30">
        <v>172200</v>
      </c>
      <c r="S75" s="30">
        <v>118400</v>
      </c>
      <c r="T75" s="30">
        <v>149574</v>
      </c>
      <c r="U75" s="30">
        <v>440174</v>
      </c>
      <c r="V75" s="30">
        <v>1913804</v>
      </c>
      <c r="W75" s="30">
        <v>1949997</v>
      </c>
      <c r="X75" s="30"/>
      <c r="Y75" s="29"/>
      <c r="Z75" s="31">
        <v>1900000</v>
      </c>
    </row>
    <row r="76" spans="1:26" ht="13.5" hidden="1">
      <c r="A76" s="42" t="s">
        <v>287</v>
      </c>
      <c r="B76" s="32">
        <v>109227385</v>
      </c>
      <c r="C76" s="32"/>
      <c r="D76" s="33">
        <v>120632344</v>
      </c>
      <c r="E76" s="34">
        <v>118236821</v>
      </c>
      <c r="F76" s="34">
        <v>9920366</v>
      </c>
      <c r="G76" s="34">
        <v>11074040</v>
      </c>
      <c r="H76" s="34">
        <v>10892826</v>
      </c>
      <c r="I76" s="34">
        <v>31887232</v>
      </c>
      <c r="J76" s="34">
        <v>10164511</v>
      </c>
      <c r="K76" s="34">
        <v>10027456</v>
      </c>
      <c r="L76" s="34">
        <v>9119777</v>
      </c>
      <c r="M76" s="34">
        <v>29311744</v>
      </c>
      <c r="N76" s="34">
        <v>10300037</v>
      </c>
      <c r="O76" s="34">
        <v>10389677</v>
      </c>
      <c r="P76" s="34">
        <v>10719998</v>
      </c>
      <c r="Q76" s="34">
        <v>31409712</v>
      </c>
      <c r="R76" s="34">
        <v>10002300</v>
      </c>
      <c r="S76" s="34">
        <v>9916512</v>
      </c>
      <c r="T76" s="34">
        <v>10342413</v>
      </c>
      <c r="U76" s="34">
        <v>30261225</v>
      </c>
      <c r="V76" s="34">
        <v>122869913</v>
      </c>
      <c r="W76" s="34">
        <v>118236821</v>
      </c>
      <c r="X76" s="34"/>
      <c r="Y76" s="33"/>
      <c r="Z76" s="35">
        <v>118236821</v>
      </c>
    </row>
    <row r="77" spans="1:26" ht="13.5" hidden="1">
      <c r="A77" s="37" t="s">
        <v>31</v>
      </c>
      <c r="B77" s="19">
        <v>26409281</v>
      </c>
      <c r="C77" s="19"/>
      <c r="D77" s="20">
        <v>28734288</v>
      </c>
      <c r="E77" s="21">
        <v>28632123</v>
      </c>
      <c r="F77" s="21">
        <v>2118085</v>
      </c>
      <c r="G77" s="21">
        <v>3192145</v>
      </c>
      <c r="H77" s="21">
        <v>2991308</v>
      </c>
      <c r="I77" s="21">
        <v>8301538</v>
      </c>
      <c r="J77" s="21">
        <v>2152151</v>
      </c>
      <c r="K77" s="21">
        <v>2213372</v>
      </c>
      <c r="L77" s="21">
        <v>2007217</v>
      </c>
      <c r="M77" s="21">
        <v>6372740</v>
      </c>
      <c r="N77" s="21">
        <v>2253288</v>
      </c>
      <c r="O77" s="21">
        <v>2177105</v>
      </c>
      <c r="P77" s="21">
        <v>1992643</v>
      </c>
      <c r="Q77" s="21">
        <v>6423036</v>
      </c>
      <c r="R77" s="21">
        <v>1911940</v>
      </c>
      <c r="S77" s="21">
        <v>1953384</v>
      </c>
      <c r="T77" s="21">
        <v>2118141</v>
      </c>
      <c r="U77" s="21">
        <v>5983465</v>
      </c>
      <c r="V77" s="21">
        <v>27080779</v>
      </c>
      <c r="W77" s="21">
        <v>28632123</v>
      </c>
      <c r="X77" s="21"/>
      <c r="Y77" s="20"/>
      <c r="Z77" s="23">
        <v>28632123</v>
      </c>
    </row>
    <row r="78" spans="1:26" ht="13.5" hidden="1">
      <c r="A78" s="38" t="s">
        <v>32</v>
      </c>
      <c r="B78" s="19">
        <v>81727579</v>
      </c>
      <c r="C78" s="19"/>
      <c r="D78" s="20">
        <v>89967555</v>
      </c>
      <c r="E78" s="21">
        <v>87704700</v>
      </c>
      <c r="F78" s="21">
        <v>7802281</v>
      </c>
      <c r="G78" s="21">
        <v>7881895</v>
      </c>
      <c r="H78" s="21">
        <v>7901518</v>
      </c>
      <c r="I78" s="21">
        <v>23585694</v>
      </c>
      <c r="J78" s="21">
        <v>8012360</v>
      </c>
      <c r="K78" s="21">
        <v>7814084</v>
      </c>
      <c r="L78" s="21">
        <v>7112560</v>
      </c>
      <c r="M78" s="21">
        <v>22939004</v>
      </c>
      <c r="N78" s="21">
        <v>8046749</v>
      </c>
      <c r="O78" s="21">
        <v>8212572</v>
      </c>
      <c r="P78" s="21">
        <v>8727355</v>
      </c>
      <c r="Q78" s="21">
        <v>24986676</v>
      </c>
      <c r="R78" s="21">
        <v>7918160</v>
      </c>
      <c r="S78" s="21">
        <v>7963128</v>
      </c>
      <c r="T78" s="21">
        <v>8224272</v>
      </c>
      <c r="U78" s="21">
        <v>24105560</v>
      </c>
      <c r="V78" s="21">
        <v>95616934</v>
      </c>
      <c r="W78" s="21">
        <v>87704700</v>
      </c>
      <c r="X78" s="21"/>
      <c r="Y78" s="20"/>
      <c r="Z78" s="23">
        <v>87704700</v>
      </c>
    </row>
    <row r="79" spans="1:26" ht="13.5" hidden="1">
      <c r="A79" s="39" t="s">
        <v>103</v>
      </c>
      <c r="B79" s="19">
        <v>51373230</v>
      </c>
      <c r="C79" s="19"/>
      <c r="D79" s="20">
        <v>57450404</v>
      </c>
      <c r="E79" s="21">
        <v>55497400</v>
      </c>
      <c r="F79" s="21">
        <v>5006293</v>
      </c>
      <c r="G79" s="21">
        <v>5036607</v>
      </c>
      <c r="H79" s="21">
        <v>4999849</v>
      </c>
      <c r="I79" s="21">
        <v>15042749</v>
      </c>
      <c r="J79" s="21">
        <v>5201690</v>
      </c>
      <c r="K79" s="21">
        <v>4976532</v>
      </c>
      <c r="L79" s="21">
        <v>4644003</v>
      </c>
      <c r="M79" s="21">
        <v>14822225</v>
      </c>
      <c r="N79" s="21">
        <v>5248241</v>
      </c>
      <c r="O79" s="21">
        <v>5027071</v>
      </c>
      <c r="P79" s="21">
        <v>5576663</v>
      </c>
      <c r="Q79" s="21">
        <v>15851975</v>
      </c>
      <c r="R79" s="21">
        <v>4848596</v>
      </c>
      <c r="S79" s="21">
        <v>4997451</v>
      </c>
      <c r="T79" s="21">
        <v>5221516</v>
      </c>
      <c r="U79" s="21">
        <v>15067563</v>
      </c>
      <c r="V79" s="21">
        <v>60784512</v>
      </c>
      <c r="W79" s="21">
        <v>55497400</v>
      </c>
      <c r="X79" s="21"/>
      <c r="Y79" s="20"/>
      <c r="Z79" s="23">
        <v>55497400</v>
      </c>
    </row>
    <row r="80" spans="1:26" ht="13.5" hidden="1">
      <c r="A80" s="39" t="s">
        <v>104</v>
      </c>
      <c r="B80" s="19">
        <v>10690378</v>
      </c>
      <c r="C80" s="19"/>
      <c r="D80" s="20">
        <v>11108493</v>
      </c>
      <c r="E80" s="21">
        <v>11115161</v>
      </c>
      <c r="F80" s="21">
        <v>827159</v>
      </c>
      <c r="G80" s="21">
        <v>684854</v>
      </c>
      <c r="H80" s="21">
        <v>733428</v>
      </c>
      <c r="I80" s="21">
        <v>2245441</v>
      </c>
      <c r="J80" s="21">
        <v>801980</v>
      </c>
      <c r="K80" s="21">
        <v>832628</v>
      </c>
      <c r="L80" s="21">
        <v>836762</v>
      </c>
      <c r="M80" s="21">
        <v>2471370</v>
      </c>
      <c r="N80" s="21">
        <v>928237</v>
      </c>
      <c r="O80" s="21">
        <v>1167045</v>
      </c>
      <c r="P80" s="21">
        <v>1193191</v>
      </c>
      <c r="Q80" s="21">
        <v>3288473</v>
      </c>
      <c r="R80" s="21">
        <v>1099314</v>
      </c>
      <c r="S80" s="21">
        <v>943052</v>
      </c>
      <c r="T80" s="21">
        <v>954392</v>
      </c>
      <c r="U80" s="21">
        <v>2996758</v>
      </c>
      <c r="V80" s="21">
        <v>11002042</v>
      </c>
      <c r="W80" s="21">
        <v>11115161</v>
      </c>
      <c r="X80" s="21"/>
      <c r="Y80" s="20"/>
      <c r="Z80" s="23">
        <v>11115161</v>
      </c>
    </row>
    <row r="81" spans="1:26" ht="13.5" hidden="1">
      <c r="A81" s="39" t="s">
        <v>105</v>
      </c>
      <c r="B81" s="19">
        <v>12078666</v>
      </c>
      <c r="C81" s="19"/>
      <c r="D81" s="20">
        <v>13119496</v>
      </c>
      <c r="E81" s="21">
        <v>13021677</v>
      </c>
      <c r="F81" s="21">
        <v>782647</v>
      </c>
      <c r="G81" s="21">
        <v>813605</v>
      </c>
      <c r="H81" s="21">
        <v>843552</v>
      </c>
      <c r="I81" s="21">
        <v>2439804</v>
      </c>
      <c r="J81" s="21">
        <v>876083</v>
      </c>
      <c r="K81" s="21">
        <v>893003</v>
      </c>
      <c r="L81" s="21">
        <v>775809</v>
      </c>
      <c r="M81" s="21">
        <v>2544895</v>
      </c>
      <c r="N81" s="21">
        <v>836067</v>
      </c>
      <c r="O81" s="21">
        <v>916878</v>
      </c>
      <c r="P81" s="21">
        <v>916573</v>
      </c>
      <c r="Q81" s="21">
        <v>2669518</v>
      </c>
      <c r="R81" s="21">
        <v>906163</v>
      </c>
      <c r="S81" s="21">
        <v>892138</v>
      </c>
      <c r="T81" s="21">
        <v>899893</v>
      </c>
      <c r="U81" s="21">
        <v>2698194</v>
      </c>
      <c r="V81" s="21">
        <v>10352411</v>
      </c>
      <c r="W81" s="21">
        <v>13021677</v>
      </c>
      <c r="X81" s="21"/>
      <c r="Y81" s="20"/>
      <c r="Z81" s="23">
        <v>13021677</v>
      </c>
    </row>
    <row r="82" spans="1:26" ht="13.5" hidden="1">
      <c r="A82" s="39" t="s">
        <v>106</v>
      </c>
      <c r="B82" s="19">
        <v>7579469</v>
      </c>
      <c r="C82" s="19"/>
      <c r="D82" s="20">
        <v>8279262</v>
      </c>
      <c r="E82" s="21">
        <v>8042459</v>
      </c>
      <c r="F82" s="21">
        <v>507530</v>
      </c>
      <c r="G82" s="21">
        <v>524028</v>
      </c>
      <c r="H82" s="21">
        <v>543042</v>
      </c>
      <c r="I82" s="21">
        <v>1574600</v>
      </c>
      <c r="J82" s="21">
        <v>581681</v>
      </c>
      <c r="K82" s="21">
        <v>585903</v>
      </c>
      <c r="L82" s="21">
        <v>489079</v>
      </c>
      <c r="M82" s="21">
        <v>1656663</v>
      </c>
      <c r="N82" s="21">
        <v>526472</v>
      </c>
      <c r="O82" s="21">
        <v>581708</v>
      </c>
      <c r="P82" s="21">
        <v>573111</v>
      </c>
      <c r="Q82" s="21">
        <v>1681291</v>
      </c>
      <c r="R82" s="21">
        <v>565725</v>
      </c>
      <c r="S82" s="21">
        <v>566283</v>
      </c>
      <c r="T82" s="21">
        <v>584668</v>
      </c>
      <c r="U82" s="21">
        <v>1716676</v>
      </c>
      <c r="V82" s="21">
        <v>6629230</v>
      </c>
      <c r="W82" s="21">
        <v>8042459</v>
      </c>
      <c r="X82" s="21"/>
      <c r="Y82" s="20"/>
      <c r="Z82" s="23">
        <v>8042459</v>
      </c>
    </row>
    <row r="83" spans="1:26" ht="13.5" hidden="1">
      <c r="A83" s="39" t="s">
        <v>107</v>
      </c>
      <c r="B83" s="19">
        <v>5836</v>
      </c>
      <c r="C83" s="19"/>
      <c r="D83" s="20">
        <v>9900</v>
      </c>
      <c r="E83" s="21">
        <v>28003</v>
      </c>
      <c r="F83" s="21">
        <v>678652</v>
      </c>
      <c r="G83" s="21">
        <v>822801</v>
      </c>
      <c r="H83" s="21">
        <v>781647</v>
      </c>
      <c r="I83" s="21">
        <v>2283100</v>
      </c>
      <c r="J83" s="21">
        <v>550926</v>
      </c>
      <c r="K83" s="21">
        <v>526018</v>
      </c>
      <c r="L83" s="21">
        <v>366907</v>
      </c>
      <c r="M83" s="21">
        <v>1443851</v>
      </c>
      <c r="N83" s="21">
        <v>507732</v>
      </c>
      <c r="O83" s="21">
        <v>519870</v>
      </c>
      <c r="P83" s="21">
        <v>467817</v>
      </c>
      <c r="Q83" s="21">
        <v>1495419</v>
      </c>
      <c r="R83" s="21">
        <v>498362</v>
      </c>
      <c r="S83" s="21">
        <v>564204</v>
      </c>
      <c r="T83" s="21">
        <v>563803</v>
      </c>
      <c r="U83" s="21">
        <v>1626369</v>
      </c>
      <c r="V83" s="21">
        <v>6848739</v>
      </c>
      <c r="W83" s="21">
        <v>28003</v>
      </c>
      <c r="X83" s="21"/>
      <c r="Y83" s="20"/>
      <c r="Z83" s="23">
        <v>28003</v>
      </c>
    </row>
    <row r="84" spans="1:26" ht="13.5" hidden="1">
      <c r="A84" s="40" t="s">
        <v>110</v>
      </c>
      <c r="B84" s="28">
        <v>1090525</v>
      </c>
      <c r="C84" s="28"/>
      <c r="D84" s="29">
        <v>1930501</v>
      </c>
      <c r="E84" s="30">
        <v>1899998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172200</v>
      </c>
      <c r="S84" s="30"/>
      <c r="T84" s="30"/>
      <c r="U84" s="30">
        <v>172200</v>
      </c>
      <c r="V84" s="30">
        <v>172200</v>
      </c>
      <c r="W84" s="30">
        <v>1899998</v>
      </c>
      <c r="X84" s="30"/>
      <c r="Y84" s="29"/>
      <c r="Z84" s="31">
        <v>1899998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5918647</v>
      </c>
      <c r="F5" s="358">
        <f t="shared" si="0"/>
        <v>4438577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4438577</v>
      </c>
      <c r="Y5" s="358">
        <f t="shared" si="0"/>
        <v>-4438577</v>
      </c>
      <c r="Z5" s="359">
        <f>+IF(X5&lt;&gt;0,+(Y5/X5)*100,0)</f>
        <v>-100</v>
      </c>
      <c r="AA5" s="360">
        <f>+AA6+AA8+AA11+AA13+AA15</f>
        <v>4438577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2159040</v>
      </c>
      <c r="F6" s="59">
        <f t="shared" si="1"/>
        <v>1724680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1724680</v>
      </c>
      <c r="Y6" s="59">
        <f t="shared" si="1"/>
        <v>-1724680</v>
      </c>
      <c r="Z6" s="61">
        <f>+IF(X6&lt;&gt;0,+(Y6/X6)*100,0)</f>
        <v>-100</v>
      </c>
      <c r="AA6" s="62">
        <f t="shared" si="1"/>
        <v>1724680</v>
      </c>
    </row>
    <row r="7" spans="1:27" ht="13.5">
      <c r="A7" s="291" t="s">
        <v>229</v>
      </c>
      <c r="B7" s="142"/>
      <c r="C7" s="60"/>
      <c r="D7" s="340"/>
      <c r="E7" s="60">
        <v>2159040</v>
      </c>
      <c r="F7" s="59">
        <v>1724680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1724680</v>
      </c>
      <c r="Y7" s="59">
        <v>-1724680</v>
      </c>
      <c r="Z7" s="61">
        <v>-100</v>
      </c>
      <c r="AA7" s="62">
        <v>1724680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1389000</v>
      </c>
      <c r="F8" s="59">
        <f t="shared" si="2"/>
        <v>1374000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1374000</v>
      </c>
      <c r="Y8" s="59">
        <f t="shared" si="2"/>
        <v>-1374000</v>
      </c>
      <c r="Z8" s="61">
        <f>+IF(X8&lt;&gt;0,+(Y8/X8)*100,0)</f>
        <v>-100</v>
      </c>
      <c r="AA8" s="62">
        <f>SUM(AA9:AA10)</f>
        <v>1374000</v>
      </c>
    </row>
    <row r="9" spans="1:27" ht="13.5">
      <c r="A9" s="291" t="s">
        <v>230</v>
      </c>
      <c r="B9" s="142"/>
      <c r="C9" s="60"/>
      <c r="D9" s="340"/>
      <c r="E9" s="60">
        <v>1389000</v>
      </c>
      <c r="F9" s="59">
        <v>1374000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1374000</v>
      </c>
      <c r="Y9" s="59">
        <v>-1374000</v>
      </c>
      <c r="Z9" s="61">
        <v>-100</v>
      </c>
      <c r="AA9" s="62">
        <v>1374000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1637130</v>
      </c>
      <c r="F11" s="364">
        <f t="shared" si="3"/>
        <v>687350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687350</v>
      </c>
      <c r="Y11" s="364">
        <f t="shared" si="3"/>
        <v>-687350</v>
      </c>
      <c r="Z11" s="365">
        <f>+IF(X11&lt;&gt;0,+(Y11/X11)*100,0)</f>
        <v>-100</v>
      </c>
      <c r="AA11" s="366">
        <f t="shared" si="3"/>
        <v>687350</v>
      </c>
    </row>
    <row r="12" spans="1:27" ht="13.5">
      <c r="A12" s="291" t="s">
        <v>232</v>
      </c>
      <c r="B12" s="136"/>
      <c r="C12" s="60"/>
      <c r="D12" s="340"/>
      <c r="E12" s="60">
        <v>1637130</v>
      </c>
      <c r="F12" s="59">
        <v>687350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687350</v>
      </c>
      <c r="Y12" s="59">
        <v>-687350</v>
      </c>
      <c r="Z12" s="61">
        <v>-100</v>
      </c>
      <c r="AA12" s="62">
        <v>687350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635075</v>
      </c>
      <c r="F13" s="342">
        <f t="shared" si="4"/>
        <v>555675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555675</v>
      </c>
      <c r="Y13" s="342">
        <f t="shared" si="4"/>
        <v>-555675</v>
      </c>
      <c r="Z13" s="335">
        <f>+IF(X13&lt;&gt;0,+(Y13/X13)*100,0)</f>
        <v>-100</v>
      </c>
      <c r="AA13" s="273">
        <f t="shared" si="4"/>
        <v>555675</v>
      </c>
    </row>
    <row r="14" spans="1:27" ht="13.5">
      <c r="A14" s="291" t="s">
        <v>233</v>
      </c>
      <c r="B14" s="136"/>
      <c r="C14" s="60"/>
      <c r="D14" s="340"/>
      <c r="E14" s="60">
        <v>635075</v>
      </c>
      <c r="F14" s="59">
        <v>555675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555675</v>
      </c>
      <c r="Y14" s="59">
        <v>-555675</v>
      </c>
      <c r="Z14" s="61">
        <v>-100</v>
      </c>
      <c r="AA14" s="62">
        <v>555675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98402</v>
      </c>
      <c r="F15" s="59">
        <f t="shared" si="5"/>
        <v>96872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96872</v>
      </c>
      <c r="Y15" s="59">
        <f t="shared" si="5"/>
        <v>-96872</v>
      </c>
      <c r="Z15" s="61">
        <f>+IF(X15&lt;&gt;0,+(Y15/X15)*100,0)</f>
        <v>-100</v>
      </c>
      <c r="AA15" s="62">
        <f>SUM(AA16:AA20)</f>
        <v>96872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98402</v>
      </c>
      <c r="F20" s="59">
        <v>96872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96872</v>
      </c>
      <c r="Y20" s="59">
        <v>-96872</v>
      </c>
      <c r="Z20" s="61">
        <v>-100</v>
      </c>
      <c r="AA20" s="62">
        <v>96872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1860091</v>
      </c>
      <c r="F22" s="345">
        <f t="shared" si="6"/>
        <v>1876288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1876288</v>
      </c>
      <c r="Y22" s="345">
        <f t="shared" si="6"/>
        <v>-1876288</v>
      </c>
      <c r="Z22" s="336">
        <f>+IF(X22&lt;&gt;0,+(Y22/X22)*100,0)</f>
        <v>-100</v>
      </c>
      <c r="AA22" s="350">
        <f>SUM(AA23:AA32)</f>
        <v>1876288</v>
      </c>
    </row>
    <row r="23" spans="1:27" ht="13.5">
      <c r="A23" s="361" t="s">
        <v>237</v>
      </c>
      <c r="B23" s="142"/>
      <c r="C23" s="60"/>
      <c r="D23" s="340"/>
      <c r="E23" s="60"/>
      <c r="F23" s="59">
        <v>574810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574810</v>
      </c>
      <c r="Y23" s="59">
        <v>-574810</v>
      </c>
      <c r="Z23" s="61">
        <v>-100</v>
      </c>
      <c r="AA23" s="62">
        <v>574810</v>
      </c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>
        <v>149300</v>
      </c>
      <c r="F25" s="59">
        <v>138000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138000</v>
      </c>
      <c r="Y25" s="59">
        <v>-138000</v>
      </c>
      <c r="Z25" s="61">
        <v>-100</v>
      </c>
      <c r="AA25" s="62">
        <v>138000</v>
      </c>
    </row>
    <row r="26" spans="1:27" ht="13.5">
      <c r="A26" s="361" t="s">
        <v>240</v>
      </c>
      <c r="B26" s="302"/>
      <c r="C26" s="362"/>
      <c r="D26" s="363"/>
      <c r="E26" s="362">
        <v>353622</v>
      </c>
      <c r="F26" s="364">
        <v>259328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259328</v>
      </c>
      <c r="Y26" s="364">
        <v>-259328</v>
      </c>
      <c r="Z26" s="365">
        <v>-100</v>
      </c>
      <c r="AA26" s="366">
        <v>259328</v>
      </c>
    </row>
    <row r="27" spans="1:27" ht="13.5">
      <c r="A27" s="361" t="s">
        <v>241</v>
      </c>
      <c r="B27" s="147"/>
      <c r="C27" s="60"/>
      <c r="D27" s="340"/>
      <c r="E27" s="60">
        <v>118220</v>
      </c>
      <c r="F27" s="59">
        <v>472200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472200</v>
      </c>
      <c r="Y27" s="59">
        <v>-472200</v>
      </c>
      <c r="Z27" s="61">
        <v>-100</v>
      </c>
      <c r="AA27" s="62">
        <v>472200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1238949</v>
      </c>
      <c r="F32" s="59">
        <v>431950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431950</v>
      </c>
      <c r="Y32" s="59">
        <v>-431950</v>
      </c>
      <c r="Z32" s="61">
        <v>-100</v>
      </c>
      <c r="AA32" s="62">
        <v>431950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4071650</v>
      </c>
      <c r="F40" s="345">
        <f t="shared" si="9"/>
        <v>5768309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5768309</v>
      </c>
      <c r="Y40" s="345">
        <f t="shared" si="9"/>
        <v>-5768309</v>
      </c>
      <c r="Z40" s="336">
        <f>+IF(X40&lt;&gt;0,+(Y40/X40)*100,0)</f>
        <v>-100</v>
      </c>
      <c r="AA40" s="350">
        <f>SUM(AA41:AA49)</f>
        <v>5768309</v>
      </c>
    </row>
    <row r="41" spans="1:27" ht="13.5">
      <c r="A41" s="361" t="s">
        <v>248</v>
      </c>
      <c r="B41" s="142"/>
      <c r="C41" s="362"/>
      <c r="D41" s="363"/>
      <c r="E41" s="362">
        <v>1598997</v>
      </c>
      <c r="F41" s="364">
        <v>1570447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1570447</v>
      </c>
      <c r="Y41" s="364">
        <v>-1570447</v>
      </c>
      <c r="Z41" s="365">
        <v>-100</v>
      </c>
      <c r="AA41" s="366">
        <v>1570447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374123</v>
      </c>
      <c r="F43" s="370">
        <v>377393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377393</v>
      </c>
      <c r="Y43" s="370">
        <v>-377393</v>
      </c>
      <c r="Z43" s="371">
        <v>-100</v>
      </c>
      <c r="AA43" s="303">
        <v>377393</v>
      </c>
    </row>
    <row r="44" spans="1:27" ht="13.5">
      <c r="A44" s="361" t="s">
        <v>251</v>
      </c>
      <c r="B44" s="136"/>
      <c r="C44" s="60"/>
      <c r="D44" s="368"/>
      <c r="E44" s="54">
        <v>1310340</v>
      </c>
      <c r="F44" s="53">
        <v>1609714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1609714</v>
      </c>
      <c r="Y44" s="53">
        <v>-1609714</v>
      </c>
      <c r="Z44" s="94">
        <v>-100</v>
      </c>
      <c r="AA44" s="95">
        <v>1609714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188190</v>
      </c>
      <c r="F47" s="53">
        <v>1793755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1793755</v>
      </c>
      <c r="Y47" s="53">
        <v>-1793755</v>
      </c>
      <c r="Z47" s="94">
        <v>-100</v>
      </c>
      <c r="AA47" s="95">
        <v>1793755</v>
      </c>
    </row>
    <row r="48" spans="1:27" ht="13.5">
      <c r="A48" s="361" t="s">
        <v>255</v>
      </c>
      <c r="B48" s="136"/>
      <c r="C48" s="60"/>
      <c r="D48" s="368"/>
      <c r="E48" s="54">
        <v>600000</v>
      </c>
      <c r="F48" s="53">
        <v>361000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361000</v>
      </c>
      <c r="Y48" s="53">
        <v>-361000</v>
      </c>
      <c r="Z48" s="94">
        <v>-100</v>
      </c>
      <c r="AA48" s="95">
        <v>361000</v>
      </c>
    </row>
    <row r="49" spans="1:27" ht="13.5">
      <c r="A49" s="361" t="s">
        <v>93</v>
      </c>
      <c r="B49" s="136"/>
      <c r="C49" s="54"/>
      <c r="D49" s="368"/>
      <c r="E49" s="54"/>
      <c r="F49" s="53">
        <v>56000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56000</v>
      </c>
      <c r="Y49" s="53">
        <v>-56000</v>
      </c>
      <c r="Z49" s="94">
        <v>-100</v>
      </c>
      <c r="AA49" s="95">
        <v>56000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11850388</v>
      </c>
      <c r="F60" s="264">
        <f t="shared" si="14"/>
        <v>12083174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12083174</v>
      </c>
      <c r="Y60" s="264">
        <f t="shared" si="14"/>
        <v>-12083174</v>
      </c>
      <c r="Z60" s="337">
        <f>+IF(X60&lt;&gt;0,+(Y60/X60)*100,0)</f>
        <v>-100</v>
      </c>
      <c r="AA60" s="232">
        <f>+AA57+AA54+AA51+AA40+AA37+AA34+AA22+AA5</f>
        <v>12083174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59991389</v>
      </c>
      <c r="D5" s="153">
        <f>SUM(D6:D8)</f>
        <v>0</v>
      </c>
      <c r="E5" s="154">
        <f t="shared" si="0"/>
        <v>62432030</v>
      </c>
      <c r="F5" s="100">
        <f t="shared" si="0"/>
        <v>65737890</v>
      </c>
      <c r="G5" s="100">
        <f t="shared" si="0"/>
        <v>42675644</v>
      </c>
      <c r="H5" s="100">
        <f t="shared" si="0"/>
        <v>-2279979</v>
      </c>
      <c r="I5" s="100">
        <f t="shared" si="0"/>
        <v>587627</v>
      </c>
      <c r="J5" s="100">
        <f t="shared" si="0"/>
        <v>40983292</v>
      </c>
      <c r="K5" s="100">
        <f t="shared" si="0"/>
        <v>3358912</v>
      </c>
      <c r="L5" s="100">
        <f t="shared" si="0"/>
        <v>7969257</v>
      </c>
      <c r="M5" s="100">
        <f t="shared" si="0"/>
        <v>495569</v>
      </c>
      <c r="N5" s="100">
        <f t="shared" si="0"/>
        <v>11823738</v>
      </c>
      <c r="O5" s="100">
        <f t="shared" si="0"/>
        <v>415148</v>
      </c>
      <c r="P5" s="100">
        <f t="shared" si="0"/>
        <v>310721</v>
      </c>
      <c r="Q5" s="100">
        <f t="shared" si="0"/>
        <v>6970147</v>
      </c>
      <c r="R5" s="100">
        <f t="shared" si="0"/>
        <v>7696016</v>
      </c>
      <c r="S5" s="100">
        <f t="shared" si="0"/>
        <v>829670</v>
      </c>
      <c r="T5" s="100">
        <f t="shared" si="0"/>
        <v>512288</v>
      </c>
      <c r="U5" s="100">
        <f t="shared" si="0"/>
        <v>1777688</v>
      </c>
      <c r="V5" s="100">
        <f t="shared" si="0"/>
        <v>3119646</v>
      </c>
      <c r="W5" s="100">
        <f t="shared" si="0"/>
        <v>63622692</v>
      </c>
      <c r="X5" s="100">
        <f t="shared" si="0"/>
        <v>62432030</v>
      </c>
      <c r="Y5" s="100">
        <f t="shared" si="0"/>
        <v>1190662</v>
      </c>
      <c r="Z5" s="137">
        <f>+IF(X5&lt;&gt;0,+(Y5/X5)*100,0)</f>
        <v>1.9071332455471977</v>
      </c>
      <c r="AA5" s="153">
        <f>SUM(AA6:AA8)</f>
        <v>65737890</v>
      </c>
    </row>
    <row r="6" spans="1:27" ht="13.5">
      <c r="A6" s="138" t="s">
        <v>75</v>
      </c>
      <c r="B6" s="136"/>
      <c r="C6" s="155">
        <v>27107842</v>
      </c>
      <c r="D6" s="155"/>
      <c r="E6" s="156">
        <v>26933500</v>
      </c>
      <c r="F6" s="60">
        <v>28113480</v>
      </c>
      <c r="G6" s="60">
        <v>9157170</v>
      </c>
      <c r="H6" s="60">
        <v>36017</v>
      </c>
      <c r="I6" s="60">
        <v>16696</v>
      </c>
      <c r="J6" s="60">
        <v>9209883</v>
      </c>
      <c r="K6" s="60">
        <v>2872871</v>
      </c>
      <c r="L6" s="60">
        <v>7605758</v>
      </c>
      <c r="M6" s="60">
        <v>1850</v>
      </c>
      <c r="N6" s="60">
        <v>10480479</v>
      </c>
      <c r="O6" s="60">
        <v>540</v>
      </c>
      <c r="P6" s="60">
        <v>16882</v>
      </c>
      <c r="Q6" s="60">
        <v>6500799</v>
      </c>
      <c r="R6" s="60">
        <v>6518221</v>
      </c>
      <c r="S6" s="60">
        <v>9136</v>
      </c>
      <c r="T6" s="60">
        <v>55993</v>
      </c>
      <c r="U6" s="60">
        <v>94203</v>
      </c>
      <c r="V6" s="60">
        <v>159332</v>
      </c>
      <c r="W6" s="60">
        <v>26367915</v>
      </c>
      <c r="X6" s="60">
        <v>55958030</v>
      </c>
      <c r="Y6" s="60">
        <v>-29590115</v>
      </c>
      <c r="Z6" s="140">
        <v>-52.88</v>
      </c>
      <c r="AA6" s="155">
        <v>28113480</v>
      </c>
    </row>
    <row r="7" spans="1:27" ht="13.5">
      <c r="A7" s="138" t="s">
        <v>76</v>
      </c>
      <c r="B7" s="136"/>
      <c r="C7" s="157">
        <v>31941215</v>
      </c>
      <c r="D7" s="157"/>
      <c r="E7" s="158">
        <v>34936030</v>
      </c>
      <c r="F7" s="159">
        <v>36241450</v>
      </c>
      <c r="G7" s="159">
        <v>33118862</v>
      </c>
      <c r="H7" s="159">
        <v>-2997480</v>
      </c>
      <c r="I7" s="159">
        <v>-267453</v>
      </c>
      <c r="J7" s="159">
        <v>29853929</v>
      </c>
      <c r="K7" s="159">
        <v>-73035</v>
      </c>
      <c r="L7" s="159">
        <v>-156388</v>
      </c>
      <c r="M7" s="159">
        <v>960</v>
      </c>
      <c r="N7" s="159">
        <v>-228463</v>
      </c>
      <c r="O7" s="159">
        <v>-16</v>
      </c>
      <c r="P7" s="159">
        <v>-149215</v>
      </c>
      <c r="Q7" s="159">
        <v>-1168</v>
      </c>
      <c r="R7" s="159">
        <v>-150399</v>
      </c>
      <c r="S7" s="159">
        <v>-13650</v>
      </c>
      <c r="T7" s="159">
        <v>-214950</v>
      </c>
      <c r="U7" s="159">
        <v>-8821</v>
      </c>
      <c r="V7" s="159">
        <v>-237421</v>
      </c>
      <c r="W7" s="159">
        <v>29237646</v>
      </c>
      <c r="X7" s="159">
        <v>5911500</v>
      </c>
      <c r="Y7" s="159">
        <v>23326146</v>
      </c>
      <c r="Z7" s="141">
        <v>394.59</v>
      </c>
      <c r="AA7" s="157">
        <v>36241450</v>
      </c>
    </row>
    <row r="8" spans="1:27" ht="13.5">
      <c r="A8" s="138" t="s">
        <v>77</v>
      </c>
      <c r="B8" s="136"/>
      <c r="C8" s="155">
        <v>942332</v>
      </c>
      <c r="D8" s="155"/>
      <c r="E8" s="156">
        <v>562500</v>
      </c>
      <c r="F8" s="60">
        <v>1382960</v>
      </c>
      <c r="G8" s="60">
        <v>399612</v>
      </c>
      <c r="H8" s="60">
        <v>681484</v>
      </c>
      <c r="I8" s="60">
        <v>838384</v>
      </c>
      <c r="J8" s="60">
        <v>1919480</v>
      </c>
      <c r="K8" s="60">
        <v>559076</v>
      </c>
      <c r="L8" s="60">
        <v>519887</v>
      </c>
      <c r="M8" s="60">
        <v>492759</v>
      </c>
      <c r="N8" s="60">
        <v>1571722</v>
      </c>
      <c r="O8" s="60">
        <v>414624</v>
      </c>
      <c r="P8" s="60">
        <v>443054</v>
      </c>
      <c r="Q8" s="60">
        <v>470516</v>
      </c>
      <c r="R8" s="60">
        <v>1328194</v>
      </c>
      <c r="S8" s="60">
        <v>834184</v>
      </c>
      <c r="T8" s="60">
        <v>671245</v>
      </c>
      <c r="U8" s="60">
        <v>1692306</v>
      </c>
      <c r="V8" s="60">
        <v>3197735</v>
      </c>
      <c r="W8" s="60">
        <v>8017131</v>
      </c>
      <c r="X8" s="60">
        <v>562500</v>
      </c>
      <c r="Y8" s="60">
        <v>7454631</v>
      </c>
      <c r="Z8" s="140">
        <v>1325.27</v>
      </c>
      <c r="AA8" s="155">
        <v>1382960</v>
      </c>
    </row>
    <row r="9" spans="1:27" ht="13.5">
      <c r="A9" s="135" t="s">
        <v>78</v>
      </c>
      <c r="B9" s="136"/>
      <c r="C9" s="153">
        <f aca="true" t="shared" si="1" ref="C9:Y9">SUM(C10:C14)</f>
        <v>37557622</v>
      </c>
      <c r="D9" s="153">
        <f>SUM(D10:D14)</f>
        <v>0</v>
      </c>
      <c r="E9" s="154">
        <f t="shared" si="1"/>
        <v>30077470</v>
      </c>
      <c r="F9" s="100">
        <f t="shared" si="1"/>
        <v>20105843</v>
      </c>
      <c r="G9" s="100">
        <f t="shared" si="1"/>
        <v>136227</v>
      </c>
      <c r="H9" s="100">
        <f t="shared" si="1"/>
        <v>568001</v>
      </c>
      <c r="I9" s="100">
        <f t="shared" si="1"/>
        <v>3090576</v>
      </c>
      <c r="J9" s="100">
        <f t="shared" si="1"/>
        <v>3794804</v>
      </c>
      <c r="K9" s="100">
        <f t="shared" si="1"/>
        <v>387818</v>
      </c>
      <c r="L9" s="100">
        <f t="shared" si="1"/>
        <v>3398316</v>
      </c>
      <c r="M9" s="100">
        <f t="shared" si="1"/>
        <v>2997349</v>
      </c>
      <c r="N9" s="100">
        <f t="shared" si="1"/>
        <v>6783483</v>
      </c>
      <c r="O9" s="100">
        <f t="shared" si="1"/>
        <v>1599195</v>
      </c>
      <c r="P9" s="100">
        <f t="shared" si="1"/>
        <v>527759</v>
      </c>
      <c r="Q9" s="100">
        <f t="shared" si="1"/>
        <v>992227</v>
      </c>
      <c r="R9" s="100">
        <f t="shared" si="1"/>
        <v>3119181</v>
      </c>
      <c r="S9" s="100">
        <f t="shared" si="1"/>
        <v>347098</v>
      </c>
      <c r="T9" s="100">
        <f t="shared" si="1"/>
        <v>974135</v>
      </c>
      <c r="U9" s="100">
        <f t="shared" si="1"/>
        <v>2358657</v>
      </c>
      <c r="V9" s="100">
        <f t="shared" si="1"/>
        <v>3679890</v>
      </c>
      <c r="W9" s="100">
        <f t="shared" si="1"/>
        <v>17377358</v>
      </c>
      <c r="X9" s="100">
        <f t="shared" si="1"/>
        <v>30097470</v>
      </c>
      <c r="Y9" s="100">
        <f t="shared" si="1"/>
        <v>-12720112</v>
      </c>
      <c r="Z9" s="137">
        <f>+IF(X9&lt;&gt;0,+(Y9/X9)*100,0)</f>
        <v>-42.263060649283815</v>
      </c>
      <c r="AA9" s="153">
        <f>SUM(AA10:AA14)</f>
        <v>20105843</v>
      </c>
    </row>
    <row r="10" spans="1:27" ht="13.5">
      <c r="A10" s="138" t="s">
        <v>79</v>
      </c>
      <c r="B10" s="136"/>
      <c r="C10" s="155">
        <v>37553650</v>
      </c>
      <c r="D10" s="155"/>
      <c r="E10" s="156">
        <v>30074470</v>
      </c>
      <c r="F10" s="60">
        <v>20102843</v>
      </c>
      <c r="G10" s="60">
        <v>134326</v>
      </c>
      <c r="H10" s="60">
        <v>568001</v>
      </c>
      <c r="I10" s="60">
        <v>3090176</v>
      </c>
      <c r="J10" s="60">
        <v>3792503</v>
      </c>
      <c r="K10" s="60">
        <v>387618</v>
      </c>
      <c r="L10" s="60">
        <v>3397916</v>
      </c>
      <c r="M10" s="60">
        <v>2997349</v>
      </c>
      <c r="N10" s="60">
        <v>6782883</v>
      </c>
      <c r="O10" s="60">
        <v>1599195</v>
      </c>
      <c r="P10" s="60">
        <v>527159</v>
      </c>
      <c r="Q10" s="60">
        <v>992027</v>
      </c>
      <c r="R10" s="60">
        <v>3118381</v>
      </c>
      <c r="S10" s="60">
        <v>346898</v>
      </c>
      <c r="T10" s="60">
        <v>973935</v>
      </c>
      <c r="U10" s="60">
        <v>2358657</v>
      </c>
      <c r="V10" s="60">
        <v>3679490</v>
      </c>
      <c r="W10" s="60">
        <v>17373257</v>
      </c>
      <c r="X10" s="60">
        <v>30094469</v>
      </c>
      <c r="Y10" s="60">
        <v>-12721212</v>
      </c>
      <c r="Z10" s="140">
        <v>-42.27</v>
      </c>
      <c r="AA10" s="155">
        <v>20102843</v>
      </c>
    </row>
    <row r="11" spans="1:27" ht="13.5">
      <c r="A11" s="138" t="s">
        <v>80</v>
      </c>
      <c r="B11" s="136"/>
      <c r="C11" s="155">
        <v>3894</v>
      </c>
      <c r="D11" s="155"/>
      <c r="E11" s="156">
        <v>3000</v>
      </c>
      <c r="F11" s="60">
        <v>3000</v>
      </c>
      <c r="G11" s="60">
        <v>1901</v>
      </c>
      <c r="H11" s="60"/>
      <c r="I11" s="60">
        <v>400</v>
      </c>
      <c r="J11" s="60">
        <v>2301</v>
      </c>
      <c r="K11" s="60">
        <v>200</v>
      </c>
      <c r="L11" s="60">
        <v>400</v>
      </c>
      <c r="M11" s="60"/>
      <c r="N11" s="60">
        <v>600</v>
      </c>
      <c r="O11" s="60"/>
      <c r="P11" s="60">
        <v>600</v>
      </c>
      <c r="Q11" s="60">
        <v>200</v>
      </c>
      <c r="R11" s="60">
        <v>800</v>
      </c>
      <c r="S11" s="60">
        <v>200</v>
      </c>
      <c r="T11" s="60">
        <v>200</v>
      </c>
      <c r="U11" s="60"/>
      <c r="V11" s="60">
        <v>400</v>
      </c>
      <c r="W11" s="60">
        <v>4101</v>
      </c>
      <c r="X11" s="60">
        <v>3001</v>
      </c>
      <c r="Y11" s="60">
        <v>1100</v>
      </c>
      <c r="Z11" s="140">
        <v>36.65</v>
      </c>
      <c r="AA11" s="155">
        <v>3000</v>
      </c>
    </row>
    <row r="12" spans="1:27" ht="13.5">
      <c r="A12" s="138" t="s">
        <v>81</v>
      </c>
      <c r="B12" s="136"/>
      <c r="C12" s="155">
        <v>78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44386904</v>
      </c>
      <c r="D15" s="153">
        <f>SUM(D16:D18)</f>
        <v>0</v>
      </c>
      <c r="E15" s="154">
        <f t="shared" si="2"/>
        <v>33309900</v>
      </c>
      <c r="F15" s="100">
        <f t="shared" si="2"/>
        <v>43691200</v>
      </c>
      <c r="G15" s="100">
        <f t="shared" si="2"/>
        <v>714096</v>
      </c>
      <c r="H15" s="100">
        <f t="shared" si="2"/>
        <v>741603</v>
      </c>
      <c r="I15" s="100">
        <f t="shared" si="2"/>
        <v>1306150</v>
      </c>
      <c r="J15" s="100">
        <f t="shared" si="2"/>
        <v>2761849</v>
      </c>
      <c r="K15" s="100">
        <f t="shared" si="2"/>
        <v>2008482</v>
      </c>
      <c r="L15" s="100">
        <f t="shared" si="2"/>
        <v>1792631</v>
      </c>
      <c r="M15" s="100">
        <f t="shared" si="2"/>
        <v>3157251</v>
      </c>
      <c r="N15" s="100">
        <f t="shared" si="2"/>
        <v>6958364</v>
      </c>
      <c r="O15" s="100">
        <f t="shared" si="2"/>
        <v>990267</v>
      </c>
      <c r="P15" s="100">
        <f t="shared" si="2"/>
        <v>2071198</v>
      </c>
      <c r="Q15" s="100">
        <f t="shared" si="2"/>
        <v>2544755</v>
      </c>
      <c r="R15" s="100">
        <f t="shared" si="2"/>
        <v>5606220</v>
      </c>
      <c r="S15" s="100">
        <f t="shared" si="2"/>
        <v>1453855</v>
      </c>
      <c r="T15" s="100">
        <f t="shared" si="2"/>
        <v>3444019</v>
      </c>
      <c r="U15" s="100">
        <f t="shared" si="2"/>
        <v>3818281</v>
      </c>
      <c r="V15" s="100">
        <f t="shared" si="2"/>
        <v>8716155</v>
      </c>
      <c r="W15" s="100">
        <f t="shared" si="2"/>
        <v>24042588</v>
      </c>
      <c r="X15" s="100">
        <f t="shared" si="2"/>
        <v>33309900</v>
      </c>
      <c r="Y15" s="100">
        <f t="shared" si="2"/>
        <v>-9267312</v>
      </c>
      <c r="Z15" s="137">
        <f>+IF(X15&lt;&gt;0,+(Y15/X15)*100,0)</f>
        <v>-27.82149451064098</v>
      </c>
      <c r="AA15" s="153">
        <f>SUM(AA16:AA18)</f>
        <v>43691200</v>
      </c>
    </row>
    <row r="16" spans="1:27" ht="13.5">
      <c r="A16" s="138" t="s">
        <v>85</v>
      </c>
      <c r="B16" s="136"/>
      <c r="C16" s="155">
        <v>213027</v>
      </c>
      <c r="D16" s="155"/>
      <c r="E16" s="156">
        <v>180000</v>
      </c>
      <c r="F16" s="60">
        <v>212000</v>
      </c>
      <c r="G16" s="60">
        <v>19288</v>
      </c>
      <c r="H16" s="60">
        <v>16490</v>
      </c>
      <c r="I16" s="60">
        <v>15834</v>
      </c>
      <c r="J16" s="60">
        <v>51612</v>
      </c>
      <c r="K16" s="60">
        <v>19615</v>
      </c>
      <c r="L16" s="60">
        <v>20509</v>
      </c>
      <c r="M16" s="60">
        <v>4877</v>
      </c>
      <c r="N16" s="60">
        <v>45001</v>
      </c>
      <c r="O16" s="60">
        <v>16718</v>
      </c>
      <c r="P16" s="60">
        <v>25304</v>
      </c>
      <c r="Q16" s="60">
        <v>17172</v>
      </c>
      <c r="R16" s="60">
        <v>59194</v>
      </c>
      <c r="S16" s="60">
        <v>41234</v>
      </c>
      <c r="T16" s="60">
        <v>11107</v>
      </c>
      <c r="U16" s="60">
        <v>17620</v>
      </c>
      <c r="V16" s="60">
        <v>69961</v>
      </c>
      <c r="W16" s="60">
        <v>225768</v>
      </c>
      <c r="X16" s="60">
        <v>180000</v>
      </c>
      <c r="Y16" s="60">
        <v>45768</v>
      </c>
      <c r="Z16" s="140">
        <v>25.43</v>
      </c>
      <c r="AA16" s="155">
        <v>212000</v>
      </c>
    </row>
    <row r="17" spans="1:27" ht="13.5">
      <c r="A17" s="138" t="s">
        <v>86</v>
      </c>
      <c r="B17" s="136"/>
      <c r="C17" s="155">
        <v>44173877</v>
      </c>
      <c r="D17" s="155"/>
      <c r="E17" s="156">
        <v>33129900</v>
      </c>
      <c r="F17" s="60">
        <v>43479200</v>
      </c>
      <c r="G17" s="60">
        <v>694808</v>
      </c>
      <c r="H17" s="60">
        <v>725113</v>
      </c>
      <c r="I17" s="60">
        <v>1290316</v>
      </c>
      <c r="J17" s="60">
        <v>2710237</v>
      </c>
      <c r="K17" s="60">
        <v>1988867</v>
      </c>
      <c r="L17" s="60">
        <v>1772122</v>
      </c>
      <c r="M17" s="60">
        <v>3152374</v>
      </c>
      <c r="N17" s="60">
        <v>6913363</v>
      </c>
      <c r="O17" s="60">
        <v>973549</v>
      </c>
      <c r="P17" s="60">
        <v>2045894</v>
      </c>
      <c r="Q17" s="60">
        <v>2527583</v>
      </c>
      <c r="R17" s="60">
        <v>5547026</v>
      </c>
      <c r="S17" s="60">
        <v>1412621</v>
      </c>
      <c r="T17" s="60">
        <v>3432912</v>
      </c>
      <c r="U17" s="60">
        <v>3800661</v>
      </c>
      <c r="V17" s="60">
        <v>8646194</v>
      </c>
      <c r="W17" s="60">
        <v>23816820</v>
      </c>
      <c r="X17" s="60">
        <v>33129900</v>
      </c>
      <c r="Y17" s="60">
        <v>-9313080</v>
      </c>
      <c r="Z17" s="140">
        <v>-28.11</v>
      </c>
      <c r="AA17" s="155">
        <v>43479200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81805277</v>
      </c>
      <c r="D19" s="153">
        <f>SUM(D20:D23)</f>
        <v>0</v>
      </c>
      <c r="E19" s="154">
        <f t="shared" si="3"/>
        <v>93947415</v>
      </c>
      <c r="F19" s="100">
        <f t="shared" si="3"/>
        <v>92564115</v>
      </c>
      <c r="G19" s="100">
        <f t="shared" si="3"/>
        <v>9507154</v>
      </c>
      <c r="H19" s="100">
        <f t="shared" si="3"/>
        <v>6837662</v>
      </c>
      <c r="I19" s="100">
        <f t="shared" si="3"/>
        <v>7547049</v>
      </c>
      <c r="J19" s="100">
        <f t="shared" si="3"/>
        <v>23891865</v>
      </c>
      <c r="K19" s="100">
        <f t="shared" si="3"/>
        <v>9179005</v>
      </c>
      <c r="L19" s="100">
        <f t="shared" si="3"/>
        <v>7195657</v>
      </c>
      <c r="M19" s="100">
        <f t="shared" si="3"/>
        <v>7498372</v>
      </c>
      <c r="N19" s="100">
        <f t="shared" si="3"/>
        <v>23873034</v>
      </c>
      <c r="O19" s="100">
        <f t="shared" si="3"/>
        <v>7027284</v>
      </c>
      <c r="P19" s="100">
        <f t="shared" si="3"/>
        <v>7903600</v>
      </c>
      <c r="Q19" s="100">
        <f t="shared" si="3"/>
        <v>7456874</v>
      </c>
      <c r="R19" s="100">
        <f t="shared" si="3"/>
        <v>22387758</v>
      </c>
      <c r="S19" s="100">
        <f t="shared" si="3"/>
        <v>7531927</v>
      </c>
      <c r="T19" s="100">
        <f t="shared" si="3"/>
        <v>7448910</v>
      </c>
      <c r="U19" s="100">
        <f t="shared" si="3"/>
        <v>7751354</v>
      </c>
      <c r="V19" s="100">
        <f t="shared" si="3"/>
        <v>22732191</v>
      </c>
      <c r="W19" s="100">
        <f t="shared" si="3"/>
        <v>92884848</v>
      </c>
      <c r="X19" s="100">
        <f t="shared" si="3"/>
        <v>93927413</v>
      </c>
      <c r="Y19" s="100">
        <f t="shared" si="3"/>
        <v>-1042565</v>
      </c>
      <c r="Z19" s="137">
        <f>+IF(X19&lt;&gt;0,+(Y19/X19)*100,0)</f>
        <v>-1.1099688224139634</v>
      </c>
      <c r="AA19" s="153">
        <f>SUM(AA20:AA23)</f>
        <v>92564115</v>
      </c>
    </row>
    <row r="20" spans="1:27" ht="13.5">
      <c r="A20" s="138" t="s">
        <v>89</v>
      </c>
      <c r="B20" s="136"/>
      <c r="C20" s="155">
        <v>51689224</v>
      </c>
      <c r="D20" s="155"/>
      <c r="E20" s="156">
        <v>61092710</v>
      </c>
      <c r="F20" s="60">
        <v>59685000</v>
      </c>
      <c r="G20" s="60">
        <v>5798301</v>
      </c>
      <c r="H20" s="60">
        <v>4711976</v>
      </c>
      <c r="I20" s="60">
        <v>4955006</v>
      </c>
      <c r="J20" s="60">
        <v>15465283</v>
      </c>
      <c r="K20" s="60">
        <v>6328015</v>
      </c>
      <c r="L20" s="60">
        <v>4601578</v>
      </c>
      <c r="M20" s="60">
        <v>4562784</v>
      </c>
      <c r="N20" s="60">
        <v>15492377</v>
      </c>
      <c r="O20" s="60">
        <v>4203432</v>
      </c>
      <c r="P20" s="60">
        <v>4948955</v>
      </c>
      <c r="Q20" s="60">
        <v>4731257</v>
      </c>
      <c r="R20" s="60">
        <v>13883644</v>
      </c>
      <c r="S20" s="60">
        <v>4847205</v>
      </c>
      <c r="T20" s="60">
        <v>4739625</v>
      </c>
      <c r="U20" s="60">
        <v>5164005</v>
      </c>
      <c r="V20" s="60">
        <v>14750835</v>
      </c>
      <c r="W20" s="60">
        <v>59592139</v>
      </c>
      <c r="X20" s="60">
        <v>61072710</v>
      </c>
      <c r="Y20" s="60">
        <v>-1480571</v>
      </c>
      <c r="Z20" s="140">
        <v>-2.42</v>
      </c>
      <c r="AA20" s="155">
        <v>59685000</v>
      </c>
    </row>
    <row r="21" spans="1:27" ht="13.5">
      <c r="A21" s="138" t="s">
        <v>90</v>
      </c>
      <c r="B21" s="136"/>
      <c r="C21" s="155">
        <v>10601211</v>
      </c>
      <c r="D21" s="155"/>
      <c r="E21" s="156">
        <v>11239700</v>
      </c>
      <c r="F21" s="60">
        <v>11371000</v>
      </c>
      <c r="G21" s="60">
        <v>1199341</v>
      </c>
      <c r="H21" s="60">
        <v>639752</v>
      </c>
      <c r="I21" s="60">
        <v>851412</v>
      </c>
      <c r="J21" s="60">
        <v>2690505</v>
      </c>
      <c r="K21" s="60">
        <v>928628</v>
      </c>
      <c r="L21" s="60">
        <v>947760</v>
      </c>
      <c r="M21" s="60">
        <v>1076253</v>
      </c>
      <c r="N21" s="60">
        <v>2952641</v>
      </c>
      <c r="O21" s="60">
        <v>1185584</v>
      </c>
      <c r="P21" s="60">
        <v>1169491</v>
      </c>
      <c r="Q21" s="60">
        <v>958026</v>
      </c>
      <c r="R21" s="60">
        <v>3313101</v>
      </c>
      <c r="S21" s="60">
        <v>909880</v>
      </c>
      <c r="T21" s="60">
        <v>941186</v>
      </c>
      <c r="U21" s="60">
        <v>807020</v>
      </c>
      <c r="V21" s="60">
        <v>2658086</v>
      </c>
      <c r="W21" s="60">
        <v>11614333</v>
      </c>
      <c r="X21" s="60">
        <v>11239700</v>
      </c>
      <c r="Y21" s="60">
        <v>374633</v>
      </c>
      <c r="Z21" s="140">
        <v>3.33</v>
      </c>
      <c r="AA21" s="155">
        <v>11371000</v>
      </c>
    </row>
    <row r="22" spans="1:27" ht="13.5">
      <c r="A22" s="138" t="s">
        <v>91</v>
      </c>
      <c r="B22" s="136"/>
      <c r="C22" s="157">
        <v>11977903</v>
      </c>
      <c r="D22" s="157"/>
      <c r="E22" s="158">
        <v>13252015</v>
      </c>
      <c r="F22" s="159">
        <v>13301425</v>
      </c>
      <c r="G22" s="159">
        <v>1575073</v>
      </c>
      <c r="H22" s="159">
        <v>909886</v>
      </c>
      <c r="I22" s="159">
        <v>1072586</v>
      </c>
      <c r="J22" s="159">
        <v>3557545</v>
      </c>
      <c r="K22" s="159">
        <v>1191197</v>
      </c>
      <c r="L22" s="159">
        <v>1023461</v>
      </c>
      <c r="M22" s="159">
        <v>1159213</v>
      </c>
      <c r="N22" s="159">
        <v>3373871</v>
      </c>
      <c r="O22" s="159">
        <v>1023348</v>
      </c>
      <c r="P22" s="159">
        <v>1107775</v>
      </c>
      <c r="Q22" s="159">
        <v>1091030</v>
      </c>
      <c r="R22" s="159">
        <v>3222153</v>
      </c>
      <c r="S22" s="159">
        <v>1096764</v>
      </c>
      <c r="T22" s="159">
        <v>1090538</v>
      </c>
      <c r="U22" s="159">
        <v>1102827</v>
      </c>
      <c r="V22" s="159">
        <v>3290129</v>
      </c>
      <c r="W22" s="159">
        <v>13443698</v>
      </c>
      <c r="X22" s="159">
        <v>13252014</v>
      </c>
      <c r="Y22" s="159">
        <v>191684</v>
      </c>
      <c r="Z22" s="141">
        <v>1.45</v>
      </c>
      <c r="AA22" s="157">
        <v>13301425</v>
      </c>
    </row>
    <row r="23" spans="1:27" ht="13.5">
      <c r="A23" s="138" t="s">
        <v>92</v>
      </c>
      <c r="B23" s="136"/>
      <c r="C23" s="155">
        <v>7536939</v>
      </c>
      <c r="D23" s="155"/>
      <c r="E23" s="156">
        <v>8362990</v>
      </c>
      <c r="F23" s="60">
        <v>8206690</v>
      </c>
      <c r="G23" s="60">
        <v>934439</v>
      </c>
      <c r="H23" s="60">
        <v>576048</v>
      </c>
      <c r="I23" s="60">
        <v>668045</v>
      </c>
      <c r="J23" s="60">
        <v>2178532</v>
      </c>
      <c r="K23" s="60">
        <v>731165</v>
      </c>
      <c r="L23" s="60">
        <v>622858</v>
      </c>
      <c r="M23" s="60">
        <v>700122</v>
      </c>
      <c r="N23" s="60">
        <v>2054145</v>
      </c>
      <c r="O23" s="60">
        <v>614920</v>
      </c>
      <c r="P23" s="60">
        <v>677379</v>
      </c>
      <c r="Q23" s="60">
        <v>676561</v>
      </c>
      <c r="R23" s="60">
        <v>1968860</v>
      </c>
      <c r="S23" s="60">
        <v>678078</v>
      </c>
      <c r="T23" s="60">
        <v>677561</v>
      </c>
      <c r="U23" s="60">
        <v>677502</v>
      </c>
      <c r="V23" s="60">
        <v>2033141</v>
      </c>
      <c r="W23" s="60">
        <v>8234678</v>
      </c>
      <c r="X23" s="60">
        <v>8362989</v>
      </c>
      <c r="Y23" s="60">
        <v>-128311</v>
      </c>
      <c r="Z23" s="140">
        <v>-1.53</v>
      </c>
      <c r="AA23" s="155">
        <v>8206690</v>
      </c>
    </row>
    <row r="24" spans="1:27" ht="13.5">
      <c r="A24" s="135" t="s">
        <v>93</v>
      </c>
      <c r="B24" s="142" t="s">
        <v>94</v>
      </c>
      <c r="C24" s="153">
        <v>437020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>
        <v>236463</v>
      </c>
      <c r="T24" s="100"/>
      <c r="U24" s="100"/>
      <c r="V24" s="100">
        <v>236463</v>
      </c>
      <c r="W24" s="100">
        <v>236463</v>
      </c>
      <c r="X24" s="100"/>
      <c r="Y24" s="100">
        <v>236463</v>
      </c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224178212</v>
      </c>
      <c r="D25" s="168">
        <f>+D5+D9+D15+D19+D24</f>
        <v>0</v>
      </c>
      <c r="E25" s="169">
        <f t="shared" si="4"/>
        <v>219766815</v>
      </c>
      <c r="F25" s="73">
        <f t="shared" si="4"/>
        <v>222099048</v>
      </c>
      <c r="G25" s="73">
        <f t="shared" si="4"/>
        <v>53033121</v>
      </c>
      <c r="H25" s="73">
        <f t="shared" si="4"/>
        <v>5867287</v>
      </c>
      <c r="I25" s="73">
        <f t="shared" si="4"/>
        <v>12531402</v>
      </c>
      <c r="J25" s="73">
        <f t="shared" si="4"/>
        <v>71431810</v>
      </c>
      <c r="K25" s="73">
        <f t="shared" si="4"/>
        <v>14934217</v>
      </c>
      <c r="L25" s="73">
        <f t="shared" si="4"/>
        <v>20355861</v>
      </c>
      <c r="M25" s="73">
        <f t="shared" si="4"/>
        <v>14148541</v>
      </c>
      <c r="N25" s="73">
        <f t="shared" si="4"/>
        <v>49438619</v>
      </c>
      <c r="O25" s="73">
        <f t="shared" si="4"/>
        <v>10031894</v>
      </c>
      <c r="P25" s="73">
        <f t="shared" si="4"/>
        <v>10813278</v>
      </c>
      <c r="Q25" s="73">
        <f t="shared" si="4"/>
        <v>17964003</v>
      </c>
      <c r="R25" s="73">
        <f t="shared" si="4"/>
        <v>38809175</v>
      </c>
      <c r="S25" s="73">
        <f t="shared" si="4"/>
        <v>10399013</v>
      </c>
      <c r="T25" s="73">
        <f t="shared" si="4"/>
        <v>12379352</v>
      </c>
      <c r="U25" s="73">
        <f t="shared" si="4"/>
        <v>15705980</v>
      </c>
      <c r="V25" s="73">
        <f t="shared" si="4"/>
        <v>38484345</v>
      </c>
      <c r="W25" s="73">
        <f t="shared" si="4"/>
        <v>198163949</v>
      </c>
      <c r="X25" s="73">
        <f t="shared" si="4"/>
        <v>219766813</v>
      </c>
      <c r="Y25" s="73">
        <f t="shared" si="4"/>
        <v>-21602864</v>
      </c>
      <c r="Z25" s="170">
        <f>+IF(X25&lt;&gt;0,+(Y25/X25)*100,0)</f>
        <v>-9.829902752423315</v>
      </c>
      <c r="AA25" s="168">
        <f>+AA5+AA9+AA15+AA19+AA24</f>
        <v>222099048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50996096</v>
      </c>
      <c r="D28" s="153">
        <f>SUM(D29:D31)</f>
        <v>0</v>
      </c>
      <c r="E28" s="154">
        <f t="shared" si="5"/>
        <v>52535435</v>
      </c>
      <c r="F28" s="100">
        <f t="shared" si="5"/>
        <v>52475838</v>
      </c>
      <c r="G28" s="100">
        <f t="shared" si="5"/>
        <v>3262809</v>
      </c>
      <c r="H28" s="100">
        <f t="shared" si="5"/>
        <v>2878062</v>
      </c>
      <c r="I28" s="100">
        <f t="shared" si="5"/>
        <v>5303954</v>
      </c>
      <c r="J28" s="100">
        <f t="shared" si="5"/>
        <v>11444825</v>
      </c>
      <c r="K28" s="100">
        <f t="shared" si="5"/>
        <v>3917966</v>
      </c>
      <c r="L28" s="100">
        <f t="shared" si="5"/>
        <v>3480660</v>
      </c>
      <c r="M28" s="100">
        <f t="shared" si="5"/>
        <v>4127109</v>
      </c>
      <c r="N28" s="100">
        <f t="shared" si="5"/>
        <v>11525735</v>
      </c>
      <c r="O28" s="100">
        <f t="shared" si="5"/>
        <v>3188121</v>
      </c>
      <c r="P28" s="100">
        <f t="shared" si="5"/>
        <v>2735670</v>
      </c>
      <c r="Q28" s="100">
        <f t="shared" si="5"/>
        <v>3972010</v>
      </c>
      <c r="R28" s="100">
        <f t="shared" si="5"/>
        <v>9895801</v>
      </c>
      <c r="S28" s="100">
        <f t="shared" si="5"/>
        <v>2954802</v>
      </c>
      <c r="T28" s="100">
        <f t="shared" si="5"/>
        <v>3136705</v>
      </c>
      <c r="U28" s="100">
        <f t="shared" si="5"/>
        <v>4504747</v>
      </c>
      <c r="V28" s="100">
        <f t="shared" si="5"/>
        <v>10596254</v>
      </c>
      <c r="W28" s="100">
        <f t="shared" si="5"/>
        <v>43462615</v>
      </c>
      <c r="X28" s="100">
        <f t="shared" si="5"/>
        <v>51411831</v>
      </c>
      <c r="Y28" s="100">
        <f t="shared" si="5"/>
        <v>-7949216</v>
      </c>
      <c r="Z28" s="137">
        <f>+IF(X28&lt;&gt;0,+(Y28/X28)*100,0)</f>
        <v>-15.461841847258853</v>
      </c>
      <c r="AA28" s="153">
        <f>SUM(AA29:AA31)</f>
        <v>52475838</v>
      </c>
    </row>
    <row r="29" spans="1:27" ht="13.5">
      <c r="A29" s="138" t="s">
        <v>75</v>
      </c>
      <c r="B29" s="136"/>
      <c r="C29" s="155">
        <v>22973855</v>
      </c>
      <c r="D29" s="155"/>
      <c r="E29" s="156">
        <v>22175320</v>
      </c>
      <c r="F29" s="60">
        <v>20737016</v>
      </c>
      <c r="G29" s="60">
        <v>1779434</v>
      </c>
      <c r="H29" s="60">
        <v>827028</v>
      </c>
      <c r="I29" s="60">
        <v>2254969</v>
      </c>
      <c r="J29" s="60">
        <v>4861431</v>
      </c>
      <c r="K29" s="60">
        <v>1008069</v>
      </c>
      <c r="L29" s="60">
        <v>837958</v>
      </c>
      <c r="M29" s="60">
        <v>1305698</v>
      </c>
      <c r="N29" s="60">
        <v>3151725</v>
      </c>
      <c r="O29" s="60">
        <v>1376475</v>
      </c>
      <c r="P29" s="60">
        <v>912441</v>
      </c>
      <c r="Q29" s="60">
        <v>2189826</v>
      </c>
      <c r="R29" s="60">
        <v>4478742</v>
      </c>
      <c r="S29" s="60">
        <v>837528</v>
      </c>
      <c r="T29" s="60">
        <v>987790</v>
      </c>
      <c r="U29" s="60">
        <v>1588549</v>
      </c>
      <c r="V29" s="60">
        <v>3413867</v>
      </c>
      <c r="W29" s="60">
        <v>15905765</v>
      </c>
      <c r="X29" s="60">
        <v>21051718</v>
      </c>
      <c r="Y29" s="60">
        <v>-5145953</v>
      </c>
      <c r="Z29" s="140">
        <v>-24.44</v>
      </c>
      <c r="AA29" s="155">
        <v>20737016</v>
      </c>
    </row>
    <row r="30" spans="1:27" ht="13.5">
      <c r="A30" s="138" t="s">
        <v>76</v>
      </c>
      <c r="B30" s="136"/>
      <c r="C30" s="157">
        <v>21411328</v>
      </c>
      <c r="D30" s="157"/>
      <c r="E30" s="158">
        <v>21413397</v>
      </c>
      <c r="F30" s="159">
        <v>22014129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21413396</v>
      </c>
      <c r="Y30" s="159">
        <v>-21413396</v>
      </c>
      <c r="Z30" s="141">
        <v>-100</v>
      </c>
      <c r="AA30" s="157">
        <v>22014129</v>
      </c>
    </row>
    <row r="31" spans="1:27" ht="13.5">
      <c r="A31" s="138" t="s">
        <v>77</v>
      </c>
      <c r="B31" s="136"/>
      <c r="C31" s="155">
        <v>6610913</v>
      </c>
      <c r="D31" s="155"/>
      <c r="E31" s="156">
        <v>8946718</v>
      </c>
      <c r="F31" s="60">
        <v>9724693</v>
      </c>
      <c r="G31" s="60">
        <v>1483375</v>
      </c>
      <c r="H31" s="60">
        <v>2051034</v>
      </c>
      <c r="I31" s="60">
        <v>3048985</v>
      </c>
      <c r="J31" s="60">
        <v>6583394</v>
      </c>
      <c r="K31" s="60">
        <v>2909897</v>
      </c>
      <c r="L31" s="60">
        <v>2642702</v>
      </c>
      <c r="M31" s="60">
        <v>2821411</v>
      </c>
      <c r="N31" s="60">
        <v>8374010</v>
      </c>
      <c r="O31" s="60">
        <v>1811646</v>
      </c>
      <c r="P31" s="60">
        <v>1823229</v>
      </c>
      <c r="Q31" s="60">
        <v>1782184</v>
      </c>
      <c r="R31" s="60">
        <v>5417059</v>
      </c>
      <c r="S31" s="60">
        <v>2117274</v>
      </c>
      <c r="T31" s="60">
        <v>2148915</v>
      </c>
      <c r="U31" s="60">
        <v>2916198</v>
      </c>
      <c r="V31" s="60">
        <v>7182387</v>
      </c>
      <c r="W31" s="60">
        <v>27556850</v>
      </c>
      <c r="X31" s="60">
        <v>8946717</v>
      </c>
      <c r="Y31" s="60">
        <v>18610133</v>
      </c>
      <c r="Z31" s="140">
        <v>208.01</v>
      </c>
      <c r="AA31" s="155">
        <v>9724693</v>
      </c>
    </row>
    <row r="32" spans="1:27" ht="13.5">
      <c r="A32" s="135" t="s">
        <v>78</v>
      </c>
      <c r="B32" s="136"/>
      <c r="C32" s="153">
        <f aca="true" t="shared" si="6" ref="C32:Y32">SUM(C33:C37)</f>
        <v>47940349</v>
      </c>
      <c r="D32" s="153">
        <f>SUM(D33:D37)</f>
        <v>0</v>
      </c>
      <c r="E32" s="154">
        <f t="shared" si="6"/>
        <v>44379788</v>
      </c>
      <c r="F32" s="100">
        <f t="shared" si="6"/>
        <v>34042855</v>
      </c>
      <c r="G32" s="100">
        <f t="shared" si="6"/>
        <v>998709</v>
      </c>
      <c r="H32" s="100">
        <f t="shared" si="6"/>
        <v>1237216</v>
      </c>
      <c r="I32" s="100">
        <f t="shared" si="6"/>
        <v>4231967</v>
      </c>
      <c r="J32" s="100">
        <f t="shared" si="6"/>
        <v>6467892</v>
      </c>
      <c r="K32" s="100">
        <f t="shared" si="6"/>
        <v>1644261</v>
      </c>
      <c r="L32" s="100">
        <f t="shared" si="6"/>
        <v>4419350</v>
      </c>
      <c r="M32" s="100">
        <f t="shared" si="6"/>
        <v>4932776</v>
      </c>
      <c r="N32" s="100">
        <f t="shared" si="6"/>
        <v>10996387</v>
      </c>
      <c r="O32" s="100">
        <f t="shared" si="6"/>
        <v>2080455</v>
      </c>
      <c r="P32" s="100">
        <f t="shared" si="6"/>
        <v>1306684</v>
      </c>
      <c r="Q32" s="100">
        <f t="shared" si="6"/>
        <v>2033318</v>
      </c>
      <c r="R32" s="100">
        <f t="shared" si="6"/>
        <v>5420457</v>
      </c>
      <c r="S32" s="100">
        <f t="shared" si="6"/>
        <v>1544067</v>
      </c>
      <c r="T32" s="100">
        <f t="shared" si="6"/>
        <v>2243929</v>
      </c>
      <c r="U32" s="100">
        <f t="shared" si="6"/>
        <v>3530998</v>
      </c>
      <c r="V32" s="100">
        <f t="shared" si="6"/>
        <v>7318994</v>
      </c>
      <c r="W32" s="100">
        <f t="shared" si="6"/>
        <v>30203730</v>
      </c>
      <c r="X32" s="100">
        <f t="shared" si="6"/>
        <v>44379790</v>
      </c>
      <c r="Y32" s="100">
        <f t="shared" si="6"/>
        <v>-14176060</v>
      </c>
      <c r="Z32" s="137">
        <f>+IF(X32&lt;&gt;0,+(Y32/X32)*100,0)</f>
        <v>-31.94260270271671</v>
      </c>
      <c r="AA32" s="153">
        <f>SUM(AA33:AA37)</f>
        <v>34042855</v>
      </c>
    </row>
    <row r="33" spans="1:27" ht="13.5">
      <c r="A33" s="138" t="s">
        <v>79</v>
      </c>
      <c r="B33" s="136"/>
      <c r="C33" s="155">
        <v>46353418</v>
      </c>
      <c r="D33" s="155"/>
      <c r="E33" s="156">
        <v>42508869</v>
      </c>
      <c r="F33" s="60">
        <v>32159936</v>
      </c>
      <c r="G33" s="60">
        <v>977281</v>
      </c>
      <c r="H33" s="60">
        <v>1050854</v>
      </c>
      <c r="I33" s="60">
        <v>4049214</v>
      </c>
      <c r="J33" s="60">
        <v>6077349</v>
      </c>
      <c r="K33" s="60">
        <v>1501920</v>
      </c>
      <c r="L33" s="60">
        <v>4254503</v>
      </c>
      <c r="M33" s="60">
        <v>4810550</v>
      </c>
      <c r="N33" s="60">
        <v>10566973</v>
      </c>
      <c r="O33" s="60">
        <v>1971838</v>
      </c>
      <c r="P33" s="60">
        <v>1196372</v>
      </c>
      <c r="Q33" s="60">
        <v>1919902</v>
      </c>
      <c r="R33" s="60">
        <v>5088112</v>
      </c>
      <c r="S33" s="60">
        <v>1418253</v>
      </c>
      <c r="T33" s="60">
        <v>2135134</v>
      </c>
      <c r="U33" s="60">
        <v>3362094</v>
      </c>
      <c r="V33" s="60">
        <v>6915481</v>
      </c>
      <c r="W33" s="60">
        <v>28647915</v>
      </c>
      <c r="X33" s="60">
        <v>42508870</v>
      </c>
      <c r="Y33" s="60">
        <v>-13860955</v>
      </c>
      <c r="Z33" s="140">
        <v>-32.61</v>
      </c>
      <c r="AA33" s="155">
        <v>32159936</v>
      </c>
    </row>
    <row r="34" spans="1:27" ht="13.5">
      <c r="A34" s="138" t="s">
        <v>80</v>
      </c>
      <c r="B34" s="136"/>
      <c r="C34" s="155">
        <v>133748</v>
      </c>
      <c r="D34" s="155"/>
      <c r="E34" s="156">
        <v>210919</v>
      </c>
      <c r="F34" s="60">
        <v>225919</v>
      </c>
      <c r="G34" s="60">
        <v>1899</v>
      </c>
      <c r="H34" s="60">
        <v>5608</v>
      </c>
      <c r="I34" s="60">
        <v>23875</v>
      </c>
      <c r="J34" s="60">
        <v>31382</v>
      </c>
      <c r="K34" s="60">
        <v>19879</v>
      </c>
      <c r="L34" s="60">
        <v>11207</v>
      </c>
      <c r="M34" s="60">
        <v>21443</v>
      </c>
      <c r="N34" s="60">
        <v>52529</v>
      </c>
      <c r="O34" s="60">
        <v>10727</v>
      </c>
      <c r="P34" s="60">
        <v>11447</v>
      </c>
      <c r="Q34" s="60">
        <v>26858</v>
      </c>
      <c r="R34" s="60">
        <v>49032</v>
      </c>
      <c r="S34" s="60">
        <v>11661</v>
      </c>
      <c r="T34" s="60">
        <v>12009</v>
      </c>
      <c r="U34" s="60">
        <v>25990</v>
      </c>
      <c r="V34" s="60">
        <v>49660</v>
      </c>
      <c r="W34" s="60">
        <v>182603</v>
      </c>
      <c r="X34" s="60">
        <v>210920</v>
      </c>
      <c r="Y34" s="60">
        <v>-28317</v>
      </c>
      <c r="Z34" s="140">
        <v>-13.43</v>
      </c>
      <c r="AA34" s="155">
        <v>225919</v>
      </c>
    </row>
    <row r="35" spans="1:27" ht="13.5">
      <c r="A35" s="138" t="s">
        <v>81</v>
      </c>
      <c r="B35" s="136"/>
      <c r="C35" s="155">
        <v>1453183</v>
      </c>
      <c r="D35" s="155"/>
      <c r="E35" s="156">
        <v>1660000</v>
      </c>
      <c r="F35" s="60">
        <v>1657000</v>
      </c>
      <c r="G35" s="60">
        <v>19529</v>
      </c>
      <c r="H35" s="60">
        <v>180754</v>
      </c>
      <c r="I35" s="60">
        <v>158878</v>
      </c>
      <c r="J35" s="60">
        <v>359161</v>
      </c>
      <c r="K35" s="60">
        <v>122462</v>
      </c>
      <c r="L35" s="60">
        <v>153640</v>
      </c>
      <c r="M35" s="60">
        <v>100783</v>
      </c>
      <c r="N35" s="60">
        <v>376885</v>
      </c>
      <c r="O35" s="60">
        <v>97890</v>
      </c>
      <c r="P35" s="60">
        <v>98865</v>
      </c>
      <c r="Q35" s="60">
        <v>86558</v>
      </c>
      <c r="R35" s="60">
        <v>283313</v>
      </c>
      <c r="S35" s="60">
        <v>114153</v>
      </c>
      <c r="T35" s="60">
        <v>96786</v>
      </c>
      <c r="U35" s="60">
        <v>142914</v>
      </c>
      <c r="V35" s="60">
        <v>353853</v>
      </c>
      <c r="W35" s="60">
        <v>1373212</v>
      </c>
      <c r="X35" s="60">
        <v>1660000</v>
      </c>
      <c r="Y35" s="60">
        <v>-286788</v>
      </c>
      <c r="Z35" s="140">
        <v>-17.28</v>
      </c>
      <c r="AA35" s="155">
        <v>1657000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36119600</v>
      </c>
      <c r="D38" s="153">
        <f>SUM(D39:D41)</f>
        <v>0</v>
      </c>
      <c r="E38" s="154">
        <f t="shared" si="7"/>
        <v>37458912</v>
      </c>
      <c r="F38" s="100">
        <f t="shared" si="7"/>
        <v>49747423</v>
      </c>
      <c r="G38" s="100">
        <f t="shared" si="7"/>
        <v>1349693</v>
      </c>
      <c r="H38" s="100">
        <f t="shared" si="7"/>
        <v>1587467</v>
      </c>
      <c r="I38" s="100">
        <f t="shared" si="7"/>
        <v>2798472</v>
      </c>
      <c r="J38" s="100">
        <f t="shared" si="7"/>
        <v>5735632</v>
      </c>
      <c r="K38" s="100">
        <f t="shared" si="7"/>
        <v>2409914</v>
      </c>
      <c r="L38" s="100">
        <f t="shared" si="7"/>
        <v>2015020</v>
      </c>
      <c r="M38" s="100">
        <f t="shared" si="7"/>
        <v>3604711</v>
      </c>
      <c r="N38" s="100">
        <f t="shared" si="7"/>
        <v>8029645</v>
      </c>
      <c r="O38" s="100">
        <f t="shared" si="7"/>
        <v>1722037</v>
      </c>
      <c r="P38" s="100">
        <f t="shared" si="7"/>
        <v>1645379</v>
      </c>
      <c r="Q38" s="100">
        <f t="shared" si="7"/>
        <v>2754601</v>
      </c>
      <c r="R38" s="100">
        <f t="shared" si="7"/>
        <v>6122017</v>
      </c>
      <c r="S38" s="100">
        <f t="shared" si="7"/>
        <v>3637675</v>
      </c>
      <c r="T38" s="100">
        <f t="shared" si="7"/>
        <v>1872127</v>
      </c>
      <c r="U38" s="100">
        <f t="shared" si="7"/>
        <v>4493422</v>
      </c>
      <c r="V38" s="100">
        <f t="shared" si="7"/>
        <v>10003224</v>
      </c>
      <c r="W38" s="100">
        <f t="shared" si="7"/>
        <v>29890518</v>
      </c>
      <c r="X38" s="100">
        <f t="shared" si="7"/>
        <v>37458913</v>
      </c>
      <c r="Y38" s="100">
        <f t="shared" si="7"/>
        <v>-7568395</v>
      </c>
      <c r="Z38" s="137">
        <f>+IF(X38&lt;&gt;0,+(Y38/X38)*100,0)</f>
        <v>-20.204523820539052</v>
      </c>
      <c r="AA38" s="153">
        <f>SUM(AA39:AA41)</f>
        <v>49747423</v>
      </c>
    </row>
    <row r="39" spans="1:27" ht="13.5">
      <c r="A39" s="138" t="s">
        <v>85</v>
      </c>
      <c r="B39" s="136"/>
      <c r="C39" s="155">
        <v>1864255</v>
      </c>
      <c r="D39" s="155"/>
      <c r="E39" s="156">
        <v>3058291</v>
      </c>
      <c r="F39" s="60">
        <v>3059525</v>
      </c>
      <c r="G39" s="60">
        <v>144715</v>
      </c>
      <c r="H39" s="60">
        <v>146409</v>
      </c>
      <c r="I39" s="60">
        <v>171229</v>
      </c>
      <c r="J39" s="60">
        <v>462353</v>
      </c>
      <c r="K39" s="60">
        <v>155695</v>
      </c>
      <c r="L39" s="60">
        <v>166519</v>
      </c>
      <c r="M39" s="60">
        <v>224322</v>
      </c>
      <c r="N39" s="60">
        <v>546536</v>
      </c>
      <c r="O39" s="60">
        <v>189704</v>
      </c>
      <c r="P39" s="60">
        <v>256622</v>
      </c>
      <c r="Q39" s="60">
        <v>160564</v>
      </c>
      <c r="R39" s="60">
        <v>606890</v>
      </c>
      <c r="S39" s="60">
        <v>207139</v>
      </c>
      <c r="T39" s="60">
        <v>210575</v>
      </c>
      <c r="U39" s="60">
        <v>401936</v>
      </c>
      <c r="V39" s="60">
        <v>819650</v>
      </c>
      <c r="W39" s="60">
        <v>2435429</v>
      </c>
      <c r="X39" s="60">
        <v>3058291</v>
      </c>
      <c r="Y39" s="60">
        <v>-622862</v>
      </c>
      <c r="Z39" s="140">
        <v>-20.37</v>
      </c>
      <c r="AA39" s="155">
        <v>3059525</v>
      </c>
    </row>
    <row r="40" spans="1:27" ht="13.5">
      <c r="A40" s="138" t="s">
        <v>86</v>
      </c>
      <c r="B40" s="136"/>
      <c r="C40" s="155">
        <v>34255345</v>
      </c>
      <c r="D40" s="155"/>
      <c r="E40" s="156">
        <v>34400621</v>
      </c>
      <c r="F40" s="60">
        <v>46687898</v>
      </c>
      <c r="G40" s="60">
        <v>1204978</v>
      </c>
      <c r="H40" s="60">
        <v>1441058</v>
      </c>
      <c r="I40" s="60">
        <v>2627243</v>
      </c>
      <c r="J40" s="60">
        <v>5273279</v>
      </c>
      <c r="K40" s="60">
        <v>2254219</v>
      </c>
      <c r="L40" s="60">
        <v>1848501</v>
      </c>
      <c r="M40" s="60">
        <v>3380389</v>
      </c>
      <c r="N40" s="60">
        <v>7483109</v>
      </c>
      <c r="O40" s="60">
        <v>1532333</v>
      </c>
      <c r="P40" s="60">
        <v>1388757</v>
      </c>
      <c r="Q40" s="60">
        <v>2594037</v>
      </c>
      <c r="R40" s="60">
        <v>5515127</v>
      </c>
      <c r="S40" s="60">
        <v>3430536</v>
      </c>
      <c r="T40" s="60">
        <v>1661552</v>
      </c>
      <c r="U40" s="60">
        <v>4091486</v>
      </c>
      <c r="V40" s="60">
        <v>9183574</v>
      </c>
      <c r="W40" s="60">
        <v>27455089</v>
      </c>
      <c r="X40" s="60">
        <v>34400622</v>
      </c>
      <c r="Y40" s="60">
        <v>-6945533</v>
      </c>
      <c r="Z40" s="140">
        <v>-20.19</v>
      </c>
      <c r="AA40" s="155">
        <v>46687898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72115033</v>
      </c>
      <c r="D42" s="153">
        <f>SUM(D43:D46)</f>
        <v>0</v>
      </c>
      <c r="E42" s="154">
        <f t="shared" si="8"/>
        <v>79652967</v>
      </c>
      <c r="F42" s="100">
        <f t="shared" si="8"/>
        <v>78346780</v>
      </c>
      <c r="G42" s="100">
        <f t="shared" si="8"/>
        <v>2061339</v>
      </c>
      <c r="H42" s="100">
        <f t="shared" si="8"/>
        <v>7389211</v>
      </c>
      <c r="I42" s="100">
        <f t="shared" si="8"/>
        <v>8187045</v>
      </c>
      <c r="J42" s="100">
        <f t="shared" si="8"/>
        <v>17637595</v>
      </c>
      <c r="K42" s="100">
        <f t="shared" si="8"/>
        <v>5514925</v>
      </c>
      <c r="L42" s="100">
        <f t="shared" si="8"/>
        <v>5142103</v>
      </c>
      <c r="M42" s="100">
        <f t="shared" si="8"/>
        <v>7335635</v>
      </c>
      <c r="N42" s="100">
        <f t="shared" si="8"/>
        <v>17992663</v>
      </c>
      <c r="O42" s="100">
        <f t="shared" si="8"/>
        <v>5338806</v>
      </c>
      <c r="P42" s="100">
        <f t="shared" si="8"/>
        <v>5193420</v>
      </c>
      <c r="Q42" s="100">
        <f t="shared" si="8"/>
        <v>6161302</v>
      </c>
      <c r="R42" s="100">
        <f t="shared" si="8"/>
        <v>16693528</v>
      </c>
      <c r="S42" s="100">
        <f t="shared" si="8"/>
        <v>5740833</v>
      </c>
      <c r="T42" s="100">
        <f t="shared" si="8"/>
        <v>5407145</v>
      </c>
      <c r="U42" s="100">
        <f t="shared" si="8"/>
        <v>5662212</v>
      </c>
      <c r="V42" s="100">
        <f t="shared" si="8"/>
        <v>16810190</v>
      </c>
      <c r="W42" s="100">
        <f t="shared" si="8"/>
        <v>69133976</v>
      </c>
      <c r="X42" s="100">
        <f t="shared" si="8"/>
        <v>79652962</v>
      </c>
      <c r="Y42" s="100">
        <f t="shared" si="8"/>
        <v>-10518986</v>
      </c>
      <c r="Z42" s="137">
        <f>+IF(X42&lt;&gt;0,+(Y42/X42)*100,0)</f>
        <v>-13.206019884106757</v>
      </c>
      <c r="AA42" s="153">
        <f>SUM(AA43:AA46)</f>
        <v>78346780</v>
      </c>
    </row>
    <row r="43" spans="1:27" ht="13.5">
      <c r="A43" s="138" t="s">
        <v>89</v>
      </c>
      <c r="B43" s="136"/>
      <c r="C43" s="155">
        <v>47569492</v>
      </c>
      <c r="D43" s="155"/>
      <c r="E43" s="156">
        <v>58056294</v>
      </c>
      <c r="F43" s="60">
        <v>55427038</v>
      </c>
      <c r="G43" s="60">
        <v>1076327</v>
      </c>
      <c r="H43" s="60">
        <v>6078575</v>
      </c>
      <c r="I43" s="60">
        <v>6318536</v>
      </c>
      <c r="J43" s="60">
        <v>13473438</v>
      </c>
      <c r="K43" s="60">
        <v>3859317</v>
      </c>
      <c r="L43" s="60">
        <v>3897477</v>
      </c>
      <c r="M43" s="60">
        <v>4790598</v>
      </c>
      <c r="N43" s="60">
        <v>12547392</v>
      </c>
      <c r="O43" s="60">
        <v>3829376</v>
      </c>
      <c r="P43" s="60">
        <v>3813222</v>
      </c>
      <c r="Q43" s="60">
        <v>4192885</v>
      </c>
      <c r="R43" s="60">
        <v>11835483</v>
      </c>
      <c r="S43" s="60">
        <v>4265083</v>
      </c>
      <c r="T43" s="60">
        <v>3800026</v>
      </c>
      <c r="U43" s="60">
        <v>2920691</v>
      </c>
      <c r="V43" s="60">
        <v>10985800</v>
      </c>
      <c r="W43" s="60">
        <v>48842113</v>
      </c>
      <c r="X43" s="60">
        <v>58056293</v>
      </c>
      <c r="Y43" s="60">
        <v>-9214180</v>
      </c>
      <c r="Z43" s="140">
        <v>-15.87</v>
      </c>
      <c r="AA43" s="155">
        <v>55427038</v>
      </c>
    </row>
    <row r="44" spans="1:27" ht="13.5">
      <c r="A44" s="138" t="s">
        <v>90</v>
      </c>
      <c r="B44" s="136"/>
      <c r="C44" s="155">
        <v>8686501</v>
      </c>
      <c r="D44" s="155"/>
      <c r="E44" s="156">
        <v>9608418</v>
      </c>
      <c r="F44" s="60">
        <v>9949117</v>
      </c>
      <c r="G44" s="60">
        <v>446931</v>
      </c>
      <c r="H44" s="60">
        <v>519063</v>
      </c>
      <c r="I44" s="60">
        <v>904292</v>
      </c>
      <c r="J44" s="60">
        <v>1870286</v>
      </c>
      <c r="K44" s="60">
        <v>666095</v>
      </c>
      <c r="L44" s="60">
        <v>472519</v>
      </c>
      <c r="M44" s="60">
        <v>1220954</v>
      </c>
      <c r="N44" s="60">
        <v>2359568</v>
      </c>
      <c r="O44" s="60">
        <v>652700</v>
      </c>
      <c r="P44" s="60">
        <v>673747</v>
      </c>
      <c r="Q44" s="60">
        <v>1003723</v>
      </c>
      <c r="R44" s="60">
        <v>2330170</v>
      </c>
      <c r="S44" s="60">
        <v>534711</v>
      </c>
      <c r="T44" s="60">
        <v>685169</v>
      </c>
      <c r="U44" s="60">
        <v>1329946</v>
      </c>
      <c r="V44" s="60">
        <v>2549826</v>
      </c>
      <c r="W44" s="60">
        <v>9109850</v>
      </c>
      <c r="X44" s="60">
        <v>9608417</v>
      </c>
      <c r="Y44" s="60">
        <v>-498567</v>
      </c>
      <c r="Z44" s="140">
        <v>-5.19</v>
      </c>
      <c r="AA44" s="155">
        <v>9949117</v>
      </c>
    </row>
    <row r="45" spans="1:27" ht="13.5">
      <c r="A45" s="138" t="s">
        <v>91</v>
      </c>
      <c r="B45" s="136"/>
      <c r="C45" s="157">
        <v>6760435</v>
      </c>
      <c r="D45" s="157"/>
      <c r="E45" s="158">
        <v>6287600</v>
      </c>
      <c r="F45" s="159">
        <v>7162807</v>
      </c>
      <c r="G45" s="159">
        <v>358383</v>
      </c>
      <c r="H45" s="159">
        <v>413332</v>
      </c>
      <c r="I45" s="159">
        <v>563451</v>
      </c>
      <c r="J45" s="159">
        <v>1335166</v>
      </c>
      <c r="K45" s="159">
        <v>499683</v>
      </c>
      <c r="L45" s="159">
        <v>501865</v>
      </c>
      <c r="M45" s="159">
        <v>759639</v>
      </c>
      <c r="N45" s="159">
        <v>1761187</v>
      </c>
      <c r="O45" s="159">
        <v>366261</v>
      </c>
      <c r="P45" s="159">
        <v>403581</v>
      </c>
      <c r="Q45" s="159">
        <v>606881</v>
      </c>
      <c r="R45" s="159">
        <v>1376723</v>
      </c>
      <c r="S45" s="159">
        <v>354383</v>
      </c>
      <c r="T45" s="159">
        <v>635497</v>
      </c>
      <c r="U45" s="159">
        <v>946809</v>
      </c>
      <c r="V45" s="159">
        <v>1936689</v>
      </c>
      <c r="W45" s="159">
        <v>6409765</v>
      </c>
      <c r="X45" s="159">
        <v>6287599</v>
      </c>
      <c r="Y45" s="159">
        <v>122166</v>
      </c>
      <c r="Z45" s="141">
        <v>1.94</v>
      </c>
      <c r="AA45" s="157">
        <v>7162807</v>
      </c>
    </row>
    <row r="46" spans="1:27" ht="13.5">
      <c r="A46" s="138" t="s">
        <v>92</v>
      </c>
      <c r="B46" s="136"/>
      <c r="C46" s="155">
        <v>9098605</v>
      </c>
      <c r="D46" s="155"/>
      <c r="E46" s="156">
        <v>5700655</v>
      </c>
      <c r="F46" s="60">
        <v>5807818</v>
      </c>
      <c r="G46" s="60">
        <v>179698</v>
      </c>
      <c r="H46" s="60">
        <v>378241</v>
      </c>
      <c r="I46" s="60">
        <v>400766</v>
      </c>
      <c r="J46" s="60">
        <v>958705</v>
      </c>
      <c r="K46" s="60">
        <v>489830</v>
      </c>
      <c r="L46" s="60">
        <v>270242</v>
      </c>
      <c r="M46" s="60">
        <v>564444</v>
      </c>
      <c r="N46" s="60">
        <v>1324516</v>
      </c>
      <c r="O46" s="60">
        <v>490469</v>
      </c>
      <c r="P46" s="60">
        <v>302870</v>
      </c>
      <c r="Q46" s="60">
        <v>357813</v>
      </c>
      <c r="R46" s="60">
        <v>1151152</v>
      </c>
      <c r="S46" s="60">
        <v>586656</v>
      </c>
      <c r="T46" s="60">
        <v>286453</v>
      </c>
      <c r="U46" s="60">
        <v>464766</v>
      </c>
      <c r="V46" s="60">
        <v>1337875</v>
      </c>
      <c r="W46" s="60">
        <v>4772248</v>
      </c>
      <c r="X46" s="60">
        <v>5700653</v>
      </c>
      <c r="Y46" s="60">
        <v>-928405</v>
      </c>
      <c r="Z46" s="140">
        <v>-16.29</v>
      </c>
      <c r="AA46" s="155">
        <v>5807818</v>
      </c>
    </row>
    <row r="47" spans="1:27" ht="13.5">
      <c r="A47" s="135" t="s">
        <v>93</v>
      </c>
      <c r="B47" s="142" t="s">
        <v>94</v>
      </c>
      <c r="C47" s="153">
        <v>1060000</v>
      </c>
      <c r="D47" s="153"/>
      <c r="E47" s="154">
        <v>7420</v>
      </c>
      <c r="F47" s="100">
        <v>2540491</v>
      </c>
      <c r="G47" s="100">
        <v>411</v>
      </c>
      <c r="H47" s="100">
        <v>411</v>
      </c>
      <c r="I47" s="100">
        <v>278667</v>
      </c>
      <c r="J47" s="100">
        <v>279489</v>
      </c>
      <c r="K47" s="100">
        <v>417</v>
      </c>
      <c r="L47" s="100">
        <v>417</v>
      </c>
      <c r="M47" s="100">
        <v>417</v>
      </c>
      <c r="N47" s="100">
        <v>1251</v>
      </c>
      <c r="O47" s="100">
        <v>278667</v>
      </c>
      <c r="P47" s="100">
        <v>417</v>
      </c>
      <c r="Q47" s="100">
        <v>278667</v>
      </c>
      <c r="R47" s="100">
        <v>557751</v>
      </c>
      <c r="S47" s="100">
        <v>431</v>
      </c>
      <c r="T47" s="100">
        <v>93181</v>
      </c>
      <c r="U47" s="100">
        <v>93181</v>
      </c>
      <c r="V47" s="100">
        <v>186793</v>
      </c>
      <c r="W47" s="100">
        <v>1025284</v>
      </c>
      <c r="X47" s="100">
        <v>1131020</v>
      </c>
      <c r="Y47" s="100">
        <v>-105736</v>
      </c>
      <c r="Z47" s="137">
        <v>-9.35</v>
      </c>
      <c r="AA47" s="153">
        <v>2540491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208231078</v>
      </c>
      <c r="D48" s="168">
        <f>+D28+D32+D38+D42+D47</f>
        <v>0</v>
      </c>
      <c r="E48" s="169">
        <f t="shared" si="9"/>
        <v>214034522</v>
      </c>
      <c r="F48" s="73">
        <f t="shared" si="9"/>
        <v>217153387</v>
      </c>
      <c r="G48" s="73">
        <f t="shared" si="9"/>
        <v>7672961</v>
      </c>
      <c r="H48" s="73">
        <f t="shared" si="9"/>
        <v>13092367</v>
      </c>
      <c r="I48" s="73">
        <f t="shared" si="9"/>
        <v>20800105</v>
      </c>
      <c r="J48" s="73">
        <f t="shared" si="9"/>
        <v>41565433</v>
      </c>
      <c r="K48" s="73">
        <f t="shared" si="9"/>
        <v>13487483</v>
      </c>
      <c r="L48" s="73">
        <f t="shared" si="9"/>
        <v>15057550</v>
      </c>
      <c r="M48" s="73">
        <f t="shared" si="9"/>
        <v>20000648</v>
      </c>
      <c r="N48" s="73">
        <f t="shared" si="9"/>
        <v>48545681</v>
      </c>
      <c r="O48" s="73">
        <f t="shared" si="9"/>
        <v>12608086</v>
      </c>
      <c r="P48" s="73">
        <f t="shared" si="9"/>
        <v>10881570</v>
      </c>
      <c r="Q48" s="73">
        <f t="shared" si="9"/>
        <v>15199898</v>
      </c>
      <c r="R48" s="73">
        <f t="shared" si="9"/>
        <v>38689554</v>
      </c>
      <c r="S48" s="73">
        <f t="shared" si="9"/>
        <v>13877808</v>
      </c>
      <c r="T48" s="73">
        <f t="shared" si="9"/>
        <v>12753087</v>
      </c>
      <c r="U48" s="73">
        <f t="shared" si="9"/>
        <v>18284560</v>
      </c>
      <c r="V48" s="73">
        <f t="shared" si="9"/>
        <v>44915455</v>
      </c>
      <c r="W48" s="73">
        <f t="shared" si="9"/>
        <v>173716123</v>
      </c>
      <c r="X48" s="73">
        <f t="shared" si="9"/>
        <v>214034516</v>
      </c>
      <c r="Y48" s="73">
        <f t="shared" si="9"/>
        <v>-40318393</v>
      </c>
      <c r="Z48" s="170">
        <f>+IF(X48&lt;&gt;0,+(Y48/X48)*100,0)</f>
        <v>-18.837332292703667</v>
      </c>
      <c r="AA48" s="168">
        <f>+AA28+AA32+AA38+AA42+AA47</f>
        <v>217153387</v>
      </c>
    </row>
    <row r="49" spans="1:27" ht="13.5">
      <c r="A49" s="148" t="s">
        <v>49</v>
      </c>
      <c r="B49" s="149"/>
      <c r="C49" s="171">
        <f aca="true" t="shared" si="10" ref="C49:Y49">+C25-C48</f>
        <v>15947134</v>
      </c>
      <c r="D49" s="171">
        <f>+D25-D48</f>
        <v>0</v>
      </c>
      <c r="E49" s="172">
        <f t="shared" si="10"/>
        <v>5732293</v>
      </c>
      <c r="F49" s="173">
        <f t="shared" si="10"/>
        <v>4945661</v>
      </c>
      <c r="G49" s="173">
        <f t="shared" si="10"/>
        <v>45360160</v>
      </c>
      <c r="H49" s="173">
        <f t="shared" si="10"/>
        <v>-7225080</v>
      </c>
      <c r="I49" s="173">
        <f t="shared" si="10"/>
        <v>-8268703</v>
      </c>
      <c r="J49" s="173">
        <f t="shared" si="10"/>
        <v>29866377</v>
      </c>
      <c r="K49" s="173">
        <f t="shared" si="10"/>
        <v>1446734</v>
      </c>
      <c r="L49" s="173">
        <f t="shared" si="10"/>
        <v>5298311</v>
      </c>
      <c r="M49" s="173">
        <f t="shared" si="10"/>
        <v>-5852107</v>
      </c>
      <c r="N49" s="173">
        <f t="shared" si="10"/>
        <v>892938</v>
      </c>
      <c r="O49" s="173">
        <f t="shared" si="10"/>
        <v>-2576192</v>
      </c>
      <c r="P49" s="173">
        <f t="shared" si="10"/>
        <v>-68292</v>
      </c>
      <c r="Q49" s="173">
        <f t="shared" si="10"/>
        <v>2764105</v>
      </c>
      <c r="R49" s="173">
        <f t="shared" si="10"/>
        <v>119621</v>
      </c>
      <c r="S49" s="173">
        <f t="shared" si="10"/>
        <v>-3478795</v>
      </c>
      <c r="T49" s="173">
        <f t="shared" si="10"/>
        <v>-373735</v>
      </c>
      <c r="U49" s="173">
        <f t="shared" si="10"/>
        <v>-2578580</v>
      </c>
      <c r="V49" s="173">
        <f t="shared" si="10"/>
        <v>-6431110</v>
      </c>
      <c r="W49" s="173">
        <f t="shared" si="10"/>
        <v>24447826</v>
      </c>
      <c r="X49" s="173">
        <f>IF(F25=F48,0,X25-X48)</f>
        <v>5732297</v>
      </c>
      <c r="Y49" s="173">
        <f t="shared" si="10"/>
        <v>18715529</v>
      </c>
      <c r="Z49" s="174">
        <f>+IF(X49&lt;&gt;0,+(Y49/X49)*100,0)</f>
        <v>326.49266079548914</v>
      </c>
      <c r="AA49" s="171">
        <f>+AA25-AA48</f>
        <v>4945661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26409280</v>
      </c>
      <c r="D5" s="155">
        <v>0</v>
      </c>
      <c r="E5" s="156">
        <v>29024530</v>
      </c>
      <c r="F5" s="60">
        <v>29216450</v>
      </c>
      <c r="G5" s="60">
        <v>33118862</v>
      </c>
      <c r="H5" s="60">
        <v>-2997480</v>
      </c>
      <c r="I5" s="60">
        <v>-267453</v>
      </c>
      <c r="J5" s="60">
        <v>29853929</v>
      </c>
      <c r="K5" s="60">
        <v>-73035</v>
      </c>
      <c r="L5" s="60">
        <v>-156388</v>
      </c>
      <c r="M5" s="60">
        <v>960</v>
      </c>
      <c r="N5" s="60">
        <v>-228463</v>
      </c>
      <c r="O5" s="60">
        <v>-16</v>
      </c>
      <c r="P5" s="60">
        <v>-149215</v>
      </c>
      <c r="Q5" s="60">
        <v>-3026</v>
      </c>
      <c r="R5" s="60">
        <v>-152257</v>
      </c>
      <c r="S5" s="60">
        <v>-13650</v>
      </c>
      <c r="T5" s="60">
        <v>-214950</v>
      </c>
      <c r="U5" s="60">
        <v>-8821</v>
      </c>
      <c r="V5" s="60">
        <v>-237421</v>
      </c>
      <c r="W5" s="60">
        <v>29235788</v>
      </c>
      <c r="X5" s="60">
        <v>29024529</v>
      </c>
      <c r="Y5" s="60">
        <v>211259</v>
      </c>
      <c r="Z5" s="140">
        <v>0.73</v>
      </c>
      <c r="AA5" s="155">
        <v>29216450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51617466</v>
      </c>
      <c r="D7" s="155">
        <v>0</v>
      </c>
      <c r="E7" s="156">
        <v>58030710</v>
      </c>
      <c r="F7" s="60">
        <v>56630000</v>
      </c>
      <c r="G7" s="60">
        <v>5793655</v>
      </c>
      <c r="H7" s="60">
        <v>4706403</v>
      </c>
      <c r="I7" s="60">
        <v>4953501</v>
      </c>
      <c r="J7" s="60">
        <v>15453559</v>
      </c>
      <c r="K7" s="60">
        <v>5211910</v>
      </c>
      <c r="L7" s="60">
        <v>4588823</v>
      </c>
      <c r="M7" s="60">
        <v>3482106</v>
      </c>
      <c r="N7" s="60">
        <v>13282839</v>
      </c>
      <c r="O7" s="60">
        <v>4199937</v>
      </c>
      <c r="P7" s="60">
        <v>4945026</v>
      </c>
      <c r="Q7" s="60">
        <v>4729262</v>
      </c>
      <c r="R7" s="60">
        <v>13874225</v>
      </c>
      <c r="S7" s="60">
        <v>4645295</v>
      </c>
      <c r="T7" s="60">
        <v>4652216</v>
      </c>
      <c r="U7" s="60">
        <v>4653828</v>
      </c>
      <c r="V7" s="60">
        <v>13951339</v>
      </c>
      <c r="W7" s="60">
        <v>56561962</v>
      </c>
      <c r="X7" s="60">
        <v>58030709</v>
      </c>
      <c r="Y7" s="60">
        <v>-1468747</v>
      </c>
      <c r="Z7" s="140">
        <v>-2.53</v>
      </c>
      <c r="AA7" s="155">
        <v>56630000</v>
      </c>
    </row>
    <row r="8" spans="1:27" ht="13.5">
      <c r="A8" s="183" t="s">
        <v>104</v>
      </c>
      <c r="B8" s="182"/>
      <c r="C8" s="155">
        <v>10577042</v>
      </c>
      <c r="D8" s="155">
        <v>0</v>
      </c>
      <c r="E8" s="156">
        <v>11220700</v>
      </c>
      <c r="F8" s="60">
        <v>11342000</v>
      </c>
      <c r="G8" s="60">
        <v>1199341</v>
      </c>
      <c r="H8" s="60">
        <v>639752</v>
      </c>
      <c r="I8" s="60">
        <v>851412</v>
      </c>
      <c r="J8" s="60">
        <v>2690505</v>
      </c>
      <c r="K8" s="60">
        <v>928628</v>
      </c>
      <c r="L8" s="60">
        <v>937760</v>
      </c>
      <c r="M8" s="60">
        <v>1076253</v>
      </c>
      <c r="N8" s="60">
        <v>2942641</v>
      </c>
      <c r="O8" s="60">
        <v>1185584</v>
      </c>
      <c r="P8" s="60">
        <v>1169491</v>
      </c>
      <c r="Q8" s="60">
        <v>958026</v>
      </c>
      <c r="R8" s="60">
        <v>3313101</v>
      </c>
      <c r="S8" s="60">
        <v>909880</v>
      </c>
      <c r="T8" s="60">
        <v>941186</v>
      </c>
      <c r="U8" s="60">
        <v>807020</v>
      </c>
      <c r="V8" s="60">
        <v>2658086</v>
      </c>
      <c r="W8" s="60">
        <v>11604333</v>
      </c>
      <c r="X8" s="60">
        <v>11220699</v>
      </c>
      <c r="Y8" s="60">
        <v>383634</v>
      </c>
      <c r="Z8" s="140">
        <v>3.42</v>
      </c>
      <c r="AA8" s="155">
        <v>11342000</v>
      </c>
    </row>
    <row r="9" spans="1:27" ht="13.5">
      <c r="A9" s="183" t="s">
        <v>105</v>
      </c>
      <c r="B9" s="182"/>
      <c r="C9" s="155">
        <v>11975803</v>
      </c>
      <c r="D9" s="155">
        <v>0</v>
      </c>
      <c r="E9" s="156">
        <v>13252015</v>
      </c>
      <c r="F9" s="60">
        <v>13287425</v>
      </c>
      <c r="G9" s="60">
        <v>1575073</v>
      </c>
      <c r="H9" s="60">
        <v>909886</v>
      </c>
      <c r="I9" s="60">
        <v>1072586</v>
      </c>
      <c r="J9" s="60">
        <v>3557545</v>
      </c>
      <c r="K9" s="60">
        <v>1191197</v>
      </c>
      <c r="L9" s="60">
        <v>1009461</v>
      </c>
      <c r="M9" s="60">
        <v>1159213</v>
      </c>
      <c r="N9" s="60">
        <v>3359871</v>
      </c>
      <c r="O9" s="60">
        <v>1023348</v>
      </c>
      <c r="P9" s="60">
        <v>1107775</v>
      </c>
      <c r="Q9" s="60">
        <v>1091030</v>
      </c>
      <c r="R9" s="60">
        <v>3222153</v>
      </c>
      <c r="S9" s="60">
        <v>1096764</v>
      </c>
      <c r="T9" s="60">
        <v>1090538</v>
      </c>
      <c r="U9" s="60">
        <v>1102827</v>
      </c>
      <c r="V9" s="60">
        <v>3290129</v>
      </c>
      <c r="W9" s="60">
        <v>13429698</v>
      </c>
      <c r="X9" s="60">
        <v>13252015</v>
      </c>
      <c r="Y9" s="60">
        <v>177683</v>
      </c>
      <c r="Z9" s="140">
        <v>1.34</v>
      </c>
      <c r="AA9" s="155">
        <v>13287425</v>
      </c>
    </row>
    <row r="10" spans="1:27" ht="13.5">
      <c r="A10" s="183" t="s">
        <v>106</v>
      </c>
      <c r="B10" s="182"/>
      <c r="C10" s="155">
        <v>7536874</v>
      </c>
      <c r="D10" s="155">
        <v>0</v>
      </c>
      <c r="E10" s="156">
        <v>8362890</v>
      </c>
      <c r="F10" s="54">
        <v>8206590</v>
      </c>
      <c r="G10" s="54">
        <v>934439</v>
      </c>
      <c r="H10" s="54">
        <v>576048</v>
      </c>
      <c r="I10" s="54">
        <v>668045</v>
      </c>
      <c r="J10" s="54">
        <v>2178532</v>
      </c>
      <c r="K10" s="54">
        <v>731165</v>
      </c>
      <c r="L10" s="54">
        <v>622858</v>
      </c>
      <c r="M10" s="54">
        <v>700122</v>
      </c>
      <c r="N10" s="54">
        <v>2054145</v>
      </c>
      <c r="O10" s="54">
        <v>614920</v>
      </c>
      <c r="P10" s="54">
        <v>677379</v>
      </c>
      <c r="Q10" s="54">
        <v>676561</v>
      </c>
      <c r="R10" s="54">
        <v>1968860</v>
      </c>
      <c r="S10" s="54">
        <v>678078</v>
      </c>
      <c r="T10" s="54">
        <v>677561</v>
      </c>
      <c r="U10" s="54">
        <v>677502</v>
      </c>
      <c r="V10" s="54">
        <v>2033141</v>
      </c>
      <c r="W10" s="54">
        <v>8234678</v>
      </c>
      <c r="X10" s="54">
        <v>8362891</v>
      </c>
      <c r="Y10" s="54">
        <v>-128213</v>
      </c>
      <c r="Z10" s="184">
        <v>-1.53</v>
      </c>
      <c r="AA10" s="130">
        <v>8206590</v>
      </c>
    </row>
    <row r="11" spans="1:27" ht="13.5">
      <c r="A11" s="183" t="s">
        <v>107</v>
      </c>
      <c r="B11" s="185"/>
      <c r="C11" s="155">
        <v>20473</v>
      </c>
      <c r="D11" s="155">
        <v>0</v>
      </c>
      <c r="E11" s="156">
        <v>10000</v>
      </c>
      <c r="F11" s="60">
        <v>28000</v>
      </c>
      <c r="G11" s="60">
        <v>197</v>
      </c>
      <c r="H11" s="60">
        <v>1147</v>
      </c>
      <c r="I11" s="60">
        <v>400</v>
      </c>
      <c r="J11" s="60">
        <v>1744</v>
      </c>
      <c r="K11" s="60">
        <v>2300</v>
      </c>
      <c r="L11" s="60">
        <v>1525</v>
      </c>
      <c r="M11" s="60">
        <v>4955</v>
      </c>
      <c r="N11" s="60">
        <v>8780</v>
      </c>
      <c r="O11" s="60">
        <v>27275</v>
      </c>
      <c r="P11" s="60">
        <v>25425</v>
      </c>
      <c r="Q11" s="60">
        <v>15295</v>
      </c>
      <c r="R11" s="60">
        <v>67995</v>
      </c>
      <c r="S11" s="60">
        <v>1150</v>
      </c>
      <c r="T11" s="60">
        <v>6866</v>
      </c>
      <c r="U11" s="60">
        <v>4571</v>
      </c>
      <c r="V11" s="60">
        <v>12587</v>
      </c>
      <c r="W11" s="60">
        <v>91106</v>
      </c>
      <c r="X11" s="60">
        <v>10000</v>
      </c>
      <c r="Y11" s="60">
        <v>81106</v>
      </c>
      <c r="Z11" s="140">
        <v>811.06</v>
      </c>
      <c r="AA11" s="155">
        <v>28000</v>
      </c>
    </row>
    <row r="12" spans="1:27" ht="13.5">
      <c r="A12" s="183" t="s">
        <v>108</v>
      </c>
      <c r="B12" s="185"/>
      <c r="C12" s="155">
        <v>1217286</v>
      </c>
      <c r="D12" s="155">
        <v>0</v>
      </c>
      <c r="E12" s="156">
        <v>1128470</v>
      </c>
      <c r="F12" s="60">
        <v>1192870</v>
      </c>
      <c r="G12" s="60">
        <v>75895</v>
      </c>
      <c r="H12" s="60">
        <v>82544</v>
      </c>
      <c r="I12" s="60">
        <v>132168</v>
      </c>
      <c r="J12" s="60">
        <v>290607</v>
      </c>
      <c r="K12" s="60">
        <v>84945</v>
      </c>
      <c r="L12" s="60">
        <v>96240</v>
      </c>
      <c r="M12" s="60">
        <v>103817</v>
      </c>
      <c r="N12" s="60">
        <v>285002</v>
      </c>
      <c r="O12" s="60">
        <v>170819</v>
      </c>
      <c r="P12" s="60">
        <v>175999</v>
      </c>
      <c r="Q12" s="60">
        <v>83730</v>
      </c>
      <c r="R12" s="60">
        <v>430548</v>
      </c>
      <c r="S12" s="60">
        <v>76412</v>
      </c>
      <c r="T12" s="60">
        <v>88497</v>
      </c>
      <c r="U12" s="60">
        <v>223307</v>
      </c>
      <c r="V12" s="60">
        <v>388216</v>
      </c>
      <c r="W12" s="60">
        <v>1394373</v>
      </c>
      <c r="X12" s="60">
        <v>1128469</v>
      </c>
      <c r="Y12" s="60">
        <v>265904</v>
      </c>
      <c r="Z12" s="140">
        <v>23.56</v>
      </c>
      <c r="AA12" s="155">
        <v>1192870</v>
      </c>
    </row>
    <row r="13" spans="1:27" ht="13.5">
      <c r="A13" s="181" t="s">
        <v>109</v>
      </c>
      <c r="B13" s="185"/>
      <c r="C13" s="155">
        <v>1540411</v>
      </c>
      <c r="D13" s="155">
        <v>0</v>
      </c>
      <c r="E13" s="156">
        <v>1150000</v>
      </c>
      <c r="F13" s="60">
        <v>1900000</v>
      </c>
      <c r="G13" s="60">
        <v>121394</v>
      </c>
      <c r="H13" s="60">
        <v>132709</v>
      </c>
      <c r="I13" s="60">
        <v>137257</v>
      </c>
      <c r="J13" s="60">
        <v>391360</v>
      </c>
      <c r="K13" s="60">
        <v>139776</v>
      </c>
      <c r="L13" s="60">
        <v>178509</v>
      </c>
      <c r="M13" s="60">
        <v>192577</v>
      </c>
      <c r="N13" s="60">
        <v>510862</v>
      </c>
      <c r="O13" s="60">
        <v>140235</v>
      </c>
      <c r="P13" s="60">
        <v>155967</v>
      </c>
      <c r="Q13" s="60">
        <v>193150</v>
      </c>
      <c r="R13" s="60">
        <v>489352</v>
      </c>
      <c r="S13" s="60">
        <v>202359</v>
      </c>
      <c r="T13" s="60">
        <v>173268</v>
      </c>
      <c r="U13" s="60">
        <v>917628</v>
      </c>
      <c r="V13" s="60">
        <v>1293255</v>
      </c>
      <c r="W13" s="60">
        <v>2684829</v>
      </c>
      <c r="X13" s="60">
        <v>1149997</v>
      </c>
      <c r="Y13" s="60">
        <v>1534832</v>
      </c>
      <c r="Z13" s="140">
        <v>133.46</v>
      </c>
      <c r="AA13" s="155">
        <v>1900000</v>
      </c>
    </row>
    <row r="14" spans="1:27" ht="13.5">
      <c r="A14" s="181" t="s">
        <v>110</v>
      </c>
      <c r="B14" s="185"/>
      <c r="C14" s="155">
        <v>1090525</v>
      </c>
      <c r="D14" s="155">
        <v>0</v>
      </c>
      <c r="E14" s="156">
        <v>1950000</v>
      </c>
      <c r="F14" s="60">
        <v>1900000</v>
      </c>
      <c r="G14" s="60">
        <v>175211</v>
      </c>
      <c r="H14" s="60">
        <v>174694</v>
      </c>
      <c r="I14" s="60">
        <v>164043</v>
      </c>
      <c r="J14" s="60">
        <v>513948</v>
      </c>
      <c r="K14" s="60">
        <v>153727</v>
      </c>
      <c r="L14" s="60">
        <v>142473</v>
      </c>
      <c r="M14" s="60">
        <v>177079</v>
      </c>
      <c r="N14" s="60">
        <v>473279</v>
      </c>
      <c r="O14" s="60">
        <v>171420</v>
      </c>
      <c r="P14" s="60">
        <v>159614</v>
      </c>
      <c r="Q14" s="60">
        <v>155369</v>
      </c>
      <c r="R14" s="60">
        <v>486403</v>
      </c>
      <c r="S14" s="60">
        <v>172200</v>
      </c>
      <c r="T14" s="60">
        <v>118400</v>
      </c>
      <c r="U14" s="60">
        <v>149574</v>
      </c>
      <c r="V14" s="60">
        <v>440174</v>
      </c>
      <c r="W14" s="60">
        <v>1913804</v>
      </c>
      <c r="X14" s="60">
        <v>1949997</v>
      </c>
      <c r="Y14" s="60">
        <v>-36193</v>
      </c>
      <c r="Z14" s="140">
        <v>-1.86</v>
      </c>
      <c r="AA14" s="155">
        <v>1900000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19655811</v>
      </c>
      <c r="D16" s="155">
        <v>0</v>
      </c>
      <c r="E16" s="156">
        <v>14514000</v>
      </c>
      <c r="F16" s="60">
        <v>24514000</v>
      </c>
      <c r="G16" s="60">
        <v>442159</v>
      </c>
      <c r="H16" s="60">
        <v>489896</v>
      </c>
      <c r="I16" s="60">
        <v>525881</v>
      </c>
      <c r="J16" s="60">
        <v>1457936</v>
      </c>
      <c r="K16" s="60">
        <v>604477</v>
      </c>
      <c r="L16" s="60">
        <v>614711</v>
      </c>
      <c r="M16" s="60">
        <v>601869</v>
      </c>
      <c r="N16" s="60">
        <v>1821057</v>
      </c>
      <c r="O16" s="60">
        <v>536785</v>
      </c>
      <c r="P16" s="60">
        <v>578601</v>
      </c>
      <c r="Q16" s="60">
        <v>621949</v>
      </c>
      <c r="R16" s="60">
        <v>1737335</v>
      </c>
      <c r="S16" s="60">
        <v>523020</v>
      </c>
      <c r="T16" s="60">
        <v>704345</v>
      </c>
      <c r="U16" s="60">
        <v>711544</v>
      </c>
      <c r="V16" s="60">
        <v>1938909</v>
      </c>
      <c r="W16" s="60">
        <v>6955237</v>
      </c>
      <c r="X16" s="60">
        <v>14513999</v>
      </c>
      <c r="Y16" s="60">
        <v>-7558762</v>
      </c>
      <c r="Z16" s="140">
        <v>-52.08</v>
      </c>
      <c r="AA16" s="155">
        <v>24514000</v>
      </c>
    </row>
    <row r="17" spans="1:27" ht="13.5">
      <c r="A17" s="181" t="s">
        <v>113</v>
      </c>
      <c r="B17" s="185"/>
      <c r="C17" s="155">
        <v>1235429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1296686</v>
      </c>
      <c r="D18" s="155">
        <v>0</v>
      </c>
      <c r="E18" s="156">
        <v>2681900</v>
      </c>
      <c r="F18" s="60">
        <v>2310200</v>
      </c>
      <c r="G18" s="60">
        <v>153684</v>
      </c>
      <c r="H18" s="60">
        <v>149636</v>
      </c>
      <c r="I18" s="60">
        <v>220895</v>
      </c>
      <c r="J18" s="60">
        <v>524215</v>
      </c>
      <c r="K18" s="60">
        <v>173089</v>
      </c>
      <c r="L18" s="60">
        <v>201031</v>
      </c>
      <c r="M18" s="60">
        <v>251801</v>
      </c>
      <c r="N18" s="60">
        <v>625921</v>
      </c>
      <c r="O18" s="60">
        <v>227041</v>
      </c>
      <c r="P18" s="60">
        <v>209223</v>
      </c>
      <c r="Q18" s="60">
        <v>231380</v>
      </c>
      <c r="R18" s="60">
        <v>667644</v>
      </c>
      <c r="S18" s="60">
        <v>203118</v>
      </c>
      <c r="T18" s="60">
        <v>210052</v>
      </c>
      <c r="U18" s="60">
        <v>192275</v>
      </c>
      <c r="V18" s="60">
        <v>605445</v>
      </c>
      <c r="W18" s="60">
        <v>2423225</v>
      </c>
      <c r="X18" s="60">
        <v>2681900</v>
      </c>
      <c r="Y18" s="60">
        <v>-258675</v>
      </c>
      <c r="Z18" s="140">
        <v>-9.65</v>
      </c>
      <c r="AA18" s="155">
        <v>2310200</v>
      </c>
    </row>
    <row r="19" spans="1:27" ht="13.5">
      <c r="A19" s="181" t="s">
        <v>34</v>
      </c>
      <c r="B19" s="185"/>
      <c r="C19" s="155">
        <v>61560413</v>
      </c>
      <c r="D19" s="155">
        <v>0</v>
      </c>
      <c r="E19" s="156">
        <v>55521420</v>
      </c>
      <c r="F19" s="60">
        <v>50695884</v>
      </c>
      <c r="G19" s="60">
        <v>9302301</v>
      </c>
      <c r="H19" s="60">
        <v>828219</v>
      </c>
      <c r="I19" s="60">
        <v>3536896</v>
      </c>
      <c r="J19" s="60">
        <v>13667416</v>
      </c>
      <c r="K19" s="60">
        <v>708032</v>
      </c>
      <c r="L19" s="60">
        <v>10846605</v>
      </c>
      <c r="M19" s="60">
        <v>3254038</v>
      </c>
      <c r="N19" s="60">
        <v>14808675</v>
      </c>
      <c r="O19" s="60">
        <v>1470272</v>
      </c>
      <c r="P19" s="60">
        <v>495793</v>
      </c>
      <c r="Q19" s="60">
        <v>6452409</v>
      </c>
      <c r="R19" s="60">
        <v>8418474</v>
      </c>
      <c r="S19" s="60">
        <v>1307454</v>
      </c>
      <c r="T19" s="60">
        <v>1543658</v>
      </c>
      <c r="U19" s="60">
        <v>3141744</v>
      </c>
      <c r="V19" s="60">
        <v>5992856</v>
      </c>
      <c r="W19" s="60">
        <v>42887421</v>
      </c>
      <c r="X19" s="60">
        <v>55521421</v>
      </c>
      <c r="Y19" s="60">
        <v>-12634000</v>
      </c>
      <c r="Z19" s="140">
        <v>-22.76</v>
      </c>
      <c r="AA19" s="155">
        <v>50695884</v>
      </c>
    </row>
    <row r="20" spans="1:27" ht="13.5">
      <c r="A20" s="181" t="s">
        <v>35</v>
      </c>
      <c r="B20" s="185"/>
      <c r="C20" s="155">
        <v>6429495</v>
      </c>
      <c r="D20" s="155">
        <v>0</v>
      </c>
      <c r="E20" s="156">
        <v>1218600</v>
      </c>
      <c r="F20" s="54">
        <v>1732600</v>
      </c>
      <c r="G20" s="54">
        <v>140910</v>
      </c>
      <c r="H20" s="54">
        <v>173833</v>
      </c>
      <c r="I20" s="54">
        <v>177124</v>
      </c>
      <c r="J20" s="54">
        <v>491867</v>
      </c>
      <c r="K20" s="54">
        <v>143225</v>
      </c>
      <c r="L20" s="54">
        <v>188019</v>
      </c>
      <c r="M20" s="54">
        <v>57479</v>
      </c>
      <c r="N20" s="54">
        <v>388723</v>
      </c>
      <c r="O20" s="54">
        <v>108974</v>
      </c>
      <c r="P20" s="54">
        <v>165207</v>
      </c>
      <c r="Q20" s="54">
        <v>158114</v>
      </c>
      <c r="R20" s="54">
        <v>432295</v>
      </c>
      <c r="S20" s="54">
        <v>169651</v>
      </c>
      <c r="T20" s="54">
        <v>130094</v>
      </c>
      <c r="U20" s="54">
        <v>197435</v>
      </c>
      <c r="V20" s="54">
        <v>497180</v>
      </c>
      <c r="W20" s="54">
        <v>1810065</v>
      </c>
      <c r="X20" s="54">
        <v>1218599</v>
      </c>
      <c r="Y20" s="54">
        <v>591466</v>
      </c>
      <c r="Z20" s="184">
        <v>48.54</v>
      </c>
      <c r="AA20" s="130">
        <v>1732600</v>
      </c>
    </row>
    <row r="21" spans="1:27" ht="13.5">
      <c r="A21" s="181" t="s">
        <v>115</v>
      </c>
      <c r="B21" s="185"/>
      <c r="C21" s="155">
        <v>259389</v>
      </c>
      <c r="D21" s="155">
        <v>0</v>
      </c>
      <c r="E21" s="156">
        <v>5000000</v>
      </c>
      <c r="F21" s="60">
        <v>4300000</v>
      </c>
      <c r="G21" s="60">
        <v>0</v>
      </c>
      <c r="H21" s="60">
        <v>0</v>
      </c>
      <c r="I21" s="82">
        <v>0</v>
      </c>
      <c r="J21" s="60">
        <v>0</v>
      </c>
      <c r="K21" s="60">
        <v>2880000</v>
      </c>
      <c r="L21" s="60">
        <v>300000</v>
      </c>
      <c r="M21" s="60">
        <v>0</v>
      </c>
      <c r="N21" s="60">
        <v>3180000</v>
      </c>
      <c r="O21" s="60">
        <v>0</v>
      </c>
      <c r="P21" s="82">
        <v>0</v>
      </c>
      <c r="Q21" s="60">
        <v>983789</v>
      </c>
      <c r="R21" s="60">
        <v>983789</v>
      </c>
      <c r="S21" s="60">
        <v>0</v>
      </c>
      <c r="T21" s="60">
        <v>56000</v>
      </c>
      <c r="U21" s="60">
        <v>0</v>
      </c>
      <c r="V21" s="60">
        <v>56000</v>
      </c>
      <c r="W21" s="82">
        <v>4219789</v>
      </c>
      <c r="X21" s="60">
        <v>5000000</v>
      </c>
      <c r="Y21" s="60">
        <v>-780211</v>
      </c>
      <c r="Z21" s="140">
        <v>-15.6</v>
      </c>
      <c r="AA21" s="155">
        <v>4300000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202422383</v>
      </c>
      <c r="D22" s="188">
        <f>SUM(D5:D21)</f>
        <v>0</v>
      </c>
      <c r="E22" s="189">
        <f t="shared" si="0"/>
        <v>203065235</v>
      </c>
      <c r="F22" s="190">
        <f t="shared" si="0"/>
        <v>207256019</v>
      </c>
      <c r="G22" s="190">
        <f t="shared" si="0"/>
        <v>53033121</v>
      </c>
      <c r="H22" s="190">
        <f t="shared" si="0"/>
        <v>5867287</v>
      </c>
      <c r="I22" s="190">
        <f t="shared" si="0"/>
        <v>12172755</v>
      </c>
      <c r="J22" s="190">
        <f t="shared" si="0"/>
        <v>71073163</v>
      </c>
      <c r="K22" s="190">
        <f t="shared" si="0"/>
        <v>12879436</v>
      </c>
      <c r="L22" s="190">
        <f t="shared" si="0"/>
        <v>19571627</v>
      </c>
      <c r="M22" s="190">
        <f t="shared" si="0"/>
        <v>11062269</v>
      </c>
      <c r="N22" s="190">
        <f t="shared" si="0"/>
        <v>43513332</v>
      </c>
      <c r="O22" s="190">
        <f t="shared" si="0"/>
        <v>9876594</v>
      </c>
      <c r="P22" s="190">
        <f t="shared" si="0"/>
        <v>9716285</v>
      </c>
      <c r="Q22" s="190">
        <f t="shared" si="0"/>
        <v>16347038</v>
      </c>
      <c r="R22" s="190">
        <f t="shared" si="0"/>
        <v>35939917</v>
      </c>
      <c r="S22" s="190">
        <f t="shared" si="0"/>
        <v>9971731</v>
      </c>
      <c r="T22" s="190">
        <f t="shared" si="0"/>
        <v>10177731</v>
      </c>
      <c r="U22" s="190">
        <f t="shared" si="0"/>
        <v>12770434</v>
      </c>
      <c r="V22" s="190">
        <f t="shared" si="0"/>
        <v>32919896</v>
      </c>
      <c r="W22" s="190">
        <f t="shared" si="0"/>
        <v>183446308</v>
      </c>
      <c r="X22" s="190">
        <f t="shared" si="0"/>
        <v>203065225</v>
      </c>
      <c r="Y22" s="190">
        <f t="shared" si="0"/>
        <v>-19618917</v>
      </c>
      <c r="Z22" s="191">
        <f>+IF(X22&lt;&gt;0,+(Y22/X22)*100,0)</f>
        <v>-9.661386877048987</v>
      </c>
      <c r="AA22" s="188">
        <f>SUM(AA5:AA21)</f>
        <v>207256019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61587649</v>
      </c>
      <c r="D25" s="155">
        <v>0</v>
      </c>
      <c r="E25" s="156">
        <v>70383538</v>
      </c>
      <c r="F25" s="60">
        <v>69030675</v>
      </c>
      <c r="G25" s="60">
        <v>4510684</v>
      </c>
      <c r="H25" s="60">
        <v>4556250</v>
      </c>
      <c r="I25" s="60">
        <v>5578172</v>
      </c>
      <c r="J25" s="60">
        <v>14645106</v>
      </c>
      <c r="K25" s="60">
        <v>4953877</v>
      </c>
      <c r="L25" s="60">
        <v>4895093</v>
      </c>
      <c r="M25" s="60">
        <v>7834697</v>
      </c>
      <c r="N25" s="60">
        <v>17683667</v>
      </c>
      <c r="O25" s="60">
        <v>4917020</v>
      </c>
      <c r="P25" s="60">
        <v>4859311</v>
      </c>
      <c r="Q25" s="60">
        <v>4783095</v>
      </c>
      <c r="R25" s="60">
        <v>14559426</v>
      </c>
      <c r="S25" s="60">
        <v>4976771</v>
      </c>
      <c r="T25" s="60">
        <v>4990507</v>
      </c>
      <c r="U25" s="60">
        <v>5031574</v>
      </c>
      <c r="V25" s="60">
        <v>14998852</v>
      </c>
      <c r="W25" s="60">
        <v>61887051</v>
      </c>
      <c r="X25" s="60">
        <v>70383539</v>
      </c>
      <c r="Y25" s="60">
        <v>-8496488</v>
      </c>
      <c r="Z25" s="140">
        <v>-12.07</v>
      </c>
      <c r="AA25" s="155">
        <v>69030675</v>
      </c>
    </row>
    <row r="26" spans="1:27" ht="13.5">
      <c r="A26" s="183" t="s">
        <v>38</v>
      </c>
      <c r="B26" s="182"/>
      <c r="C26" s="155">
        <v>3398789</v>
      </c>
      <c r="D26" s="155">
        <v>0</v>
      </c>
      <c r="E26" s="156">
        <v>3772820</v>
      </c>
      <c r="F26" s="60">
        <v>3772820</v>
      </c>
      <c r="G26" s="60">
        <v>290689</v>
      </c>
      <c r="H26" s="60">
        <v>288819</v>
      </c>
      <c r="I26" s="60">
        <v>288817</v>
      </c>
      <c r="J26" s="60">
        <v>868325</v>
      </c>
      <c r="K26" s="60">
        <v>293139</v>
      </c>
      <c r="L26" s="60">
        <v>290259</v>
      </c>
      <c r="M26" s="60">
        <v>290259</v>
      </c>
      <c r="N26" s="60">
        <v>873657</v>
      </c>
      <c r="O26" s="60">
        <v>290259</v>
      </c>
      <c r="P26" s="60">
        <v>413264</v>
      </c>
      <c r="Q26" s="60">
        <v>305635</v>
      </c>
      <c r="R26" s="60">
        <v>1009158</v>
      </c>
      <c r="S26" s="60">
        <v>305635</v>
      </c>
      <c r="T26" s="60">
        <v>305635</v>
      </c>
      <c r="U26" s="60">
        <v>292390</v>
      </c>
      <c r="V26" s="60">
        <v>903660</v>
      </c>
      <c r="W26" s="60">
        <v>3654800</v>
      </c>
      <c r="X26" s="60">
        <v>3772821</v>
      </c>
      <c r="Y26" s="60">
        <v>-118021</v>
      </c>
      <c r="Z26" s="140">
        <v>-3.13</v>
      </c>
      <c r="AA26" s="155">
        <v>3772820</v>
      </c>
    </row>
    <row r="27" spans="1:27" ht="13.5">
      <c r="A27" s="183" t="s">
        <v>118</v>
      </c>
      <c r="B27" s="182"/>
      <c r="C27" s="155">
        <v>11529616</v>
      </c>
      <c r="D27" s="155">
        <v>0</v>
      </c>
      <c r="E27" s="156">
        <v>11826200</v>
      </c>
      <c r="F27" s="60">
        <v>19826200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11826200</v>
      </c>
      <c r="Y27" s="60">
        <v>-11826200</v>
      </c>
      <c r="Z27" s="140">
        <v>-100</v>
      </c>
      <c r="AA27" s="155">
        <v>19826200</v>
      </c>
    </row>
    <row r="28" spans="1:27" ht="13.5">
      <c r="A28" s="183" t="s">
        <v>39</v>
      </c>
      <c r="B28" s="182"/>
      <c r="C28" s="155">
        <v>11031392</v>
      </c>
      <c r="D28" s="155">
        <v>0</v>
      </c>
      <c r="E28" s="156">
        <v>8869000</v>
      </c>
      <c r="F28" s="60">
        <v>9253100</v>
      </c>
      <c r="G28" s="60">
        <v>0</v>
      </c>
      <c r="H28" s="60">
        <v>0</v>
      </c>
      <c r="I28" s="60">
        <v>2142250</v>
      </c>
      <c r="J28" s="60">
        <v>2142250</v>
      </c>
      <c r="K28" s="60">
        <v>0</v>
      </c>
      <c r="L28" s="60">
        <v>0</v>
      </c>
      <c r="M28" s="60">
        <v>2142250</v>
      </c>
      <c r="N28" s="60">
        <v>2142250</v>
      </c>
      <c r="O28" s="60">
        <v>0</v>
      </c>
      <c r="P28" s="60">
        <v>0</v>
      </c>
      <c r="Q28" s="60">
        <v>2142250</v>
      </c>
      <c r="R28" s="60">
        <v>2142250</v>
      </c>
      <c r="S28" s="60">
        <v>0</v>
      </c>
      <c r="T28" s="60">
        <v>0</v>
      </c>
      <c r="U28" s="60">
        <v>2526350</v>
      </c>
      <c r="V28" s="60">
        <v>2526350</v>
      </c>
      <c r="W28" s="60">
        <v>8953100</v>
      </c>
      <c r="X28" s="60">
        <v>8869000</v>
      </c>
      <c r="Y28" s="60">
        <v>84100</v>
      </c>
      <c r="Z28" s="140">
        <v>0.95</v>
      </c>
      <c r="AA28" s="155">
        <v>9253100</v>
      </c>
    </row>
    <row r="29" spans="1:27" ht="13.5">
      <c r="A29" s="183" t="s">
        <v>40</v>
      </c>
      <c r="B29" s="182"/>
      <c r="C29" s="155">
        <v>8377247</v>
      </c>
      <c r="D29" s="155">
        <v>0</v>
      </c>
      <c r="E29" s="156">
        <v>5735320</v>
      </c>
      <c r="F29" s="60">
        <v>6035320</v>
      </c>
      <c r="G29" s="60">
        <v>299948</v>
      </c>
      <c r="H29" s="60">
        <v>0</v>
      </c>
      <c r="I29" s="60">
        <v>1345579</v>
      </c>
      <c r="J29" s="60">
        <v>1645527</v>
      </c>
      <c r="K29" s="60">
        <v>0</v>
      </c>
      <c r="L29" s="60">
        <v>0</v>
      </c>
      <c r="M29" s="60">
        <v>474270</v>
      </c>
      <c r="N29" s="60">
        <v>474270</v>
      </c>
      <c r="O29" s="60">
        <v>295166</v>
      </c>
      <c r="P29" s="60">
        <v>0</v>
      </c>
      <c r="Q29" s="60">
        <v>1329253</v>
      </c>
      <c r="R29" s="60">
        <v>1624419</v>
      </c>
      <c r="S29" s="60">
        <v>0</v>
      </c>
      <c r="T29" s="60">
        <v>0</v>
      </c>
      <c r="U29" s="60">
        <v>439544</v>
      </c>
      <c r="V29" s="60">
        <v>439544</v>
      </c>
      <c r="W29" s="60">
        <v>4183760</v>
      </c>
      <c r="X29" s="60">
        <v>5735319</v>
      </c>
      <c r="Y29" s="60">
        <v>-1551559</v>
      </c>
      <c r="Z29" s="140">
        <v>-27.05</v>
      </c>
      <c r="AA29" s="155">
        <v>6035320</v>
      </c>
    </row>
    <row r="30" spans="1:27" ht="13.5">
      <c r="A30" s="183" t="s">
        <v>119</v>
      </c>
      <c r="B30" s="182"/>
      <c r="C30" s="155">
        <v>40390577</v>
      </c>
      <c r="D30" s="155">
        <v>0</v>
      </c>
      <c r="E30" s="156">
        <v>46641000</v>
      </c>
      <c r="F30" s="60">
        <v>46241000</v>
      </c>
      <c r="G30" s="60">
        <v>650956</v>
      </c>
      <c r="H30" s="60">
        <v>5788820</v>
      </c>
      <c r="I30" s="60">
        <v>5111396</v>
      </c>
      <c r="J30" s="60">
        <v>11551172</v>
      </c>
      <c r="K30" s="60">
        <v>3299134</v>
      </c>
      <c r="L30" s="60">
        <v>3388327</v>
      </c>
      <c r="M30" s="60">
        <v>3315252</v>
      </c>
      <c r="N30" s="60">
        <v>10002713</v>
      </c>
      <c r="O30" s="60">
        <v>3225376</v>
      </c>
      <c r="P30" s="60">
        <v>3256799</v>
      </c>
      <c r="Q30" s="60">
        <v>2850355</v>
      </c>
      <c r="R30" s="60">
        <v>9332530</v>
      </c>
      <c r="S30" s="60">
        <v>3766606</v>
      </c>
      <c r="T30" s="60">
        <v>3189387</v>
      </c>
      <c r="U30" s="60">
        <v>3427200</v>
      </c>
      <c r="V30" s="60">
        <v>10383193</v>
      </c>
      <c r="W30" s="60">
        <v>41269608</v>
      </c>
      <c r="X30" s="60">
        <v>46641000</v>
      </c>
      <c r="Y30" s="60">
        <v>-5371392</v>
      </c>
      <c r="Z30" s="140">
        <v>-11.52</v>
      </c>
      <c r="AA30" s="155">
        <v>46241000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1134019</v>
      </c>
      <c r="F31" s="60">
        <v>1421019</v>
      </c>
      <c r="G31" s="60">
        <v>36745</v>
      </c>
      <c r="H31" s="60">
        <v>40579</v>
      </c>
      <c r="I31" s="60">
        <v>28660</v>
      </c>
      <c r="J31" s="60">
        <v>105984</v>
      </c>
      <c r="K31" s="60">
        <v>118328</v>
      </c>
      <c r="L31" s="60">
        <v>45751</v>
      </c>
      <c r="M31" s="60">
        <v>193692</v>
      </c>
      <c r="N31" s="60">
        <v>357771</v>
      </c>
      <c r="O31" s="60">
        <v>99075</v>
      </c>
      <c r="P31" s="60">
        <v>159958</v>
      </c>
      <c r="Q31" s="60">
        <v>234759</v>
      </c>
      <c r="R31" s="60">
        <v>493792</v>
      </c>
      <c r="S31" s="60">
        <v>32901</v>
      </c>
      <c r="T31" s="60">
        <v>215545</v>
      </c>
      <c r="U31" s="60">
        <v>149994</v>
      </c>
      <c r="V31" s="60">
        <v>398440</v>
      </c>
      <c r="W31" s="60">
        <v>1355987</v>
      </c>
      <c r="X31" s="60">
        <v>1134019</v>
      </c>
      <c r="Y31" s="60">
        <v>221968</v>
      </c>
      <c r="Z31" s="140">
        <v>19.57</v>
      </c>
      <c r="AA31" s="155">
        <v>1421019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21671</v>
      </c>
      <c r="T32" s="60">
        <v>52116</v>
      </c>
      <c r="U32" s="60">
        <v>0</v>
      </c>
      <c r="V32" s="60">
        <v>73787</v>
      </c>
      <c r="W32" s="60">
        <v>73787</v>
      </c>
      <c r="X32" s="60">
        <v>0</v>
      </c>
      <c r="Y32" s="60">
        <v>73787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1390000</v>
      </c>
      <c r="D33" s="155">
        <v>0</v>
      </c>
      <c r="E33" s="156">
        <v>1453600</v>
      </c>
      <c r="F33" s="60">
        <v>1453600</v>
      </c>
      <c r="G33" s="60">
        <v>0</v>
      </c>
      <c r="H33" s="60">
        <v>0</v>
      </c>
      <c r="I33" s="60">
        <v>278250</v>
      </c>
      <c r="J33" s="60">
        <v>278250</v>
      </c>
      <c r="K33" s="60">
        <v>82500</v>
      </c>
      <c r="L33" s="60">
        <v>0</v>
      </c>
      <c r="M33" s="60">
        <v>0</v>
      </c>
      <c r="N33" s="60">
        <v>82500</v>
      </c>
      <c r="O33" s="60">
        <v>360750</v>
      </c>
      <c r="P33" s="60">
        <v>0</v>
      </c>
      <c r="Q33" s="60">
        <v>278250</v>
      </c>
      <c r="R33" s="60">
        <v>639000</v>
      </c>
      <c r="S33" s="60">
        <v>0</v>
      </c>
      <c r="T33" s="60">
        <v>175250</v>
      </c>
      <c r="U33" s="60">
        <v>92750</v>
      </c>
      <c r="V33" s="60">
        <v>268000</v>
      </c>
      <c r="W33" s="60">
        <v>1267750</v>
      </c>
      <c r="X33" s="60">
        <v>1453602</v>
      </c>
      <c r="Y33" s="60">
        <v>-185852</v>
      </c>
      <c r="Z33" s="140">
        <v>-12.79</v>
      </c>
      <c r="AA33" s="155">
        <v>1453600</v>
      </c>
    </row>
    <row r="34" spans="1:27" ht="13.5">
      <c r="A34" s="183" t="s">
        <v>43</v>
      </c>
      <c r="B34" s="182"/>
      <c r="C34" s="155">
        <v>70218308</v>
      </c>
      <c r="D34" s="155">
        <v>0</v>
      </c>
      <c r="E34" s="156">
        <v>64219025</v>
      </c>
      <c r="F34" s="60">
        <v>60119653</v>
      </c>
      <c r="G34" s="60">
        <v>1883939</v>
      </c>
      <c r="H34" s="60">
        <v>2417899</v>
      </c>
      <c r="I34" s="60">
        <v>6026981</v>
      </c>
      <c r="J34" s="60">
        <v>10328819</v>
      </c>
      <c r="K34" s="60">
        <v>4740505</v>
      </c>
      <c r="L34" s="60">
        <v>6438120</v>
      </c>
      <c r="M34" s="60">
        <v>5750228</v>
      </c>
      <c r="N34" s="60">
        <v>16928853</v>
      </c>
      <c r="O34" s="60">
        <v>3420440</v>
      </c>
      <c r="P34" s="60">
        <v>2192238</v>
      </c>
      <c r="Q34" s="60">
        <v>3276301</v>
      </c>
      <c r="R34" s="60">
        <v>8888979</v>
      </c>
      <c r="S34" s="60">
        <v>4774224</v>
      </c>
      <c r="T34" s="60">
        <v>3824647</v>
      </c>
      <c r="U34" s="60">
        <v>6324758</v>
      </c>
      <c r="V34" s="60">
        <v>14923629</v>
      </c>
      <c r="W34" s="60">
        <v>51070280</v>
      </c>
      <c r="X34" s="60">
        <v>64219025</v>
      </c>
      <c r="Y34" s="60">
        <v>-13148745</v>
      </c>
      <c r="Z34" s="140">
        <v>-20.47</v>
      </c>
      <c r="AA34" s="155">
        <v>60119653</v>
      </c>
    </row>
    <row r="35" spans="1:27" ht="13.5">
      <c r="A35" s="181" t="s">
        <v>122</v>
      </c>
      <c r="B35" s="185"/>
      <c r="C35" s="155">
        <v>307500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208231078</v>
      </c>
      <c r="D36" s="188">
        <f>SUM(D25:D35)</f>
        <v>0</v>
      </c>
      <c r="E36" s="189">
        <f t="shared" si="1"/>
        <v>214034522</v>
      </c>
      <c r="F36" s="190">
        <f t="shared" si="1"/>
        <v>217153387</v>
      </c>
      <c r="G36" s="190">
        <f t="shared" si="1"/>
        <v>7672961</v>
      </c>
      <c r="H36" s="190">
        <f t="shared" si="1"/>
        <v>13092367</v>
      </c>
      <c r="I36" s="190">
        <f t="shared" si="1"/>
        <v>20800105</v>
      </c>
      <c r="J36" s="190">
        <f t="shared" si="1"/>
        <v>41565433</v>
      </c>
      <c r="K36" s="190">
        <f t="shared" si="1"/>
        <v>13487483</v>
      </c>
      <c r="L36" s="190">
        <f t="shared" si="1"/>
        <v>15057550</v>
      </c>
      <c r="M36" s="190">
        <f t="shared" si="1"/>
        <v>20000648</v>
      </c>
      <c r="N36" s="190">
        <f t="shared" si="1"/>
        <v>48545681</v>
      </c>
      <c r="O36" s="190">
        <f t="shared" si="1"/>
        <v>12608086</v>
      </c>
      <c r="P36" s="190">
        <f t="shared" si="1"/>
        <v>10881570</v>
      </c>
      <c r="Q36" s="190">
        <f t="shared" si="1"/>
        <v>15199898</v>
      </c>
      <c r="R36" s="190">
        <f t="shared" si="1"/>
        <v>38689554</v>
      </c>
      <c r="S36" s="190">
        <f t="shared" si="1"/>
        <v>13877808</v>
      </c>
      <c r="T36" s="190">
        <f t="shared" si="1"/>
        <v>12753087</v>
      </c>
      <c r="U36" s="190">
        <f t="shared" si="1"/>
        <v>18284560</v>
      </c>
      <c r="V36" s="190">
        <f t="shared" si="1"/>
        <v>44915455</v>
      </c>
      <c r="W36" s="190">
        <f t="shared" si="1"/>
        <v>173716123</v>
      </c>
      <c r="X36" s="190">
        <f t="shared" si="1"/>
        <v>214034525</v>
      </c>
      <c r="Y36" s="190">
        <f t="shared" si="1"/>
        <v>-40318402</v>
      </c>
      <c r="Z36" s="191">
        <f>+IF(X36&lt;&gt;0,+(Y36/X36)*100,0)</f>
        <v>-18.837335705536294</v>
      </c>
      <c r="AA36" s="188">
        <f>SUM(AA25:AA35)</f>
        <v>217153387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-5808695</v>
      </c>
      <c r="D38" s="199">
        <f>+D22-D36</f>
        <v>0</v>
      </c>
      <c r="E38" s="200">
        <f t="shared" si="2"/>
        <v>-10969287</v>
      </c>
      <c r="F38" s="106">
        <f t="shared" si="2"/>
        <v>-9897368</v>
      </c>
      <c r="G38" s="106">
        <f t="shared" si="2"/>
        <v>45360160</v>
      </c>
      <c r="H38" s="106">
        <f t="shared" si="2"/>
        <v>-7225080</v>
      </c>
      <c r="I38" s="106">
        <f t="shared" si="2"/>
        <v>-8627350</v>
      </c>
      <c r="J38" s="106">
        <f t="shared" si="2"/>
        <v>29507730</v>
      </c>
      <c r="K38" s="106">
        <f t="shared" si="2"/>
        <v>-608047</v>
      </c>
      <c r="L38" s="106">
        <f t="shared" si="2"/>
        <v>4514077</v>
      </c>
      <c r="M38" s="106">
        <f t="shared" si="2"/>
        <v>-8938379</v>
      </c>
      <c r="N38" s="106">
        <f t="shared" si="2"/>
        <v>-5032349</v>
      </c>
      <c r="O38" s="106">
        <f t="shared" si="2"/>
        <v>-2731492</v>
      </c>
      <c r="P38" s="106">
        <f t="shared" si="2"/>
        <v>-1165285</v>
      </c>
      <c r="Q38" s="106">
        <f t="shared" si="2"/>
        <v>1147140</v>
      </c>
      <c r="R38" s="106">
        <f t="shared" si="2"/>
        <v>-2749637</v>
      </c>
      <c r="S38" s="106">
        <f t="shared" si="2"/>
        <v>-3906077</v>
      </c>
      <c r="T38" s="106">
        <f t="shared" si="2"/>
        <v>-2575356</v>
      </c>
      <c r="U38" s="106">
        <f t="shared" si="2"/>
        <v>-5514126</v>
      </c>
      <c r="V38" s="106">
        <f t="shared" si="2"/>
        <v>-11995559</v>
      </c>
      <c r="W38" s="106">
        <f t="shared" si="2"/>
        <v>9730185</v>
      </c>
      <c r="X38" s="106">
        <f>IF(F22=F36,0,X22-X36)</f>
        <v>-10969300</v>
      </c>
      <c r="Y38" s="106">
        <f t="shared" si="2"/>
        <v>20699485</v>
      </c>
      <c r="Z38" s="201">
        <f>+IF(X38&lt;&gt;0,+(Y38/X38)*100,0)</f>
        <v>-188.70379149079704</v>
      </c>
      <c r="AA38" s="199">
        <f>+AA22-AA36</f>
        <v>-9897368</v>
      </c>
    </row>
    <row r="39" spans="1:27" ht="13.5">
      <c r="A39" s="181" t="s">
        <v>46</v>
      </c>
      <c r="B39" s="185"/>
      <c r="C39" s="155">
        <v>21755829</v>
      </c>
      <c r="D39" s="155">
        <v>0</v>
      </c>
      <c r="E39" s="156">
        <v>16701580</v>
      </c>
      <c r="F39" s="60">
        <v>14843029</v>
      </c>
      <c r="G39" s="60">
        <v>0</v>
      </c>
      <c r="H39" s="60">
        <v>0</v>
      </c>
      <c r="I39" s="60">
        <v>358647</v>
      </c>
      <c r="J39" s="60">
        <v>358647</v>
      </c>
      <c r="K39" s="60">
        <v>2054781</v>
      </c>
      <c r="L39" s="60">
        <v>784234</v>
      </c>
      <c r="M39" s="60">
        <v>3086272</v>
      </c>
      <c r="N39" s="60">
        <v>5925287</v>
      </c>
      <c r="O39" s="60">
        <v>155300</v>
      </c>
      <c r="P39" s="60">
        <v>1096993</v>
      </c>
      <c r="Q39" s="60">
        <v>1616965</v>
      </c>
      <c r="R39" s="60">
        <v>2869258</v>
      </c>
      <c r="S39" s="60">
        <v>427282</v>
      </c>
      <c r="T39" s="60">
        <v>2201621</v>
      </c>
      <c r="U39" s="60">
        <v>2935546</v>
      </c>
      <c r="V39" s="60">
        <v>5564449</v>
      </c>
      <c r="W39" s="60">
        <v>14717641</v>
      </c>
      <c r="X39" s="60">
        <v>16701581</v>
      </c>
      <c r="Y39" s="60">
        <v>-1983940</v>
      </c>
      <c r="Z39" s="140">
        <v>-11.88</v>
      </c>
      <c r="AA39" s="155">
        <v>14843029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15947134</v>
      </c>
      <c r="D42" s="206">
        <f>SUM(D38:D41)</f>
        <v>0</v>
      </c>
      <c r="E42" s="207">
        <f t="shared" si="3"/>
        <v>5732293</v>
      </c>
      <c r="F42" s="88">
        <f t="shared" si="3"/>
        <v>4945661</v>
      </c>
      <c r="G42" s="88">
        <f t="shared" si="3"/>
        <v>45360160</v>
      </c>
      <c r="H42" s="88">
        <f t="shared" si="3"/>
        <v>-7225080</v>
      </c>
      <c r="I42" s="88">
        <f t="shared" si="3"/>
        <v>-8268703</v>
      </c>
      <c r="J42" s="88">
        <f t="shared" si="3"/>
        <v>29866377</v>
      </c>
      <c r="K42" s="88">
        <f t="shared" si="3"/>
        <v>1446734</v>
      </c>
      <c r="L42" s="88">
        <f t="shared" si="3"/>
        <v>5298311</v>
      </c>
      <c r="M42" s="88">
        <f t="shared" si="3"/>
        <v>-5852107</v>
      </c>
      <c r="N42" s="88">
        <f t="shared" si="3"/>
        <v>892938</v>
      </c>
      <c r="O42" s="88">
        <f t="shared" si="3"/>
        <v>-2576192</v>
      </c>
      <c r="P42" s="88">
        <f t="shared" si="3"/>
        <v>-68292</v>
      </c>
      <c r="Q42" s="88">
        <f t="shared" si="3"/>
        <v>2764105</v>
      </c>
      <c r="R42" s="88">
        <f t="shared" si="3"/>
        <v>119621</v>
      </c>
      <c r="S42" s="88">
        <f t="shared" si="3"/>
        <v>-3478795</v>
      </c>
      <c r="T42" s="88">
        <f t="shared" si="3"/>
        <v>-373735</v>
      </c>
      <c r="U42" s="88">
        <f t="shared" si="3"/>
        <v>-2578580</v>
      </c>
      <c r="V42" s="88">
        <f t="shared" si="3"/>
        <v>-6431110</v>
      </c>
      <c r="W42" s="88">
        <f t="shared" si="3"/>
        <v>24447826</v>
      </c>
      <c r="X42" s="88">
        <f t="shared" si="3"/>
        <v>5732281</v>
      </c>
      <c r="Y42" s="88">
        <f t="shared" si="3"/>
        <v>18715545</v>
      </c>
      <c r="Z42" s="208">
        <f>+IF(X42&lt;&gt;0,+(Y42/X42)*100,0)</f>
        <v>326.49385122606515</v>
      </c>
      <c r="AA42" s="206">
        <f>SUM(AA38:AA41)</f>
        <v>4945661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15947134</v>
      </c>
      <c r="D44" s="210">
        <f>+D42-D43</f>
        <v>0</v>
      </c>
      <c r="E44" s="211">
        <f t="shared" si="4"/>
        <v>5732293</v>
      </c>
      <c r="F44" s="77">
        <f t="shared" si="4"/>
        <v>4945661</v>
      </c>
      <c r="G44" s="77">
        <f t="shared" si="4"/>
        <v>45360160</v>
      </c>
      <c r="H44" s="77">
        <f t="shared" si="4"/>
        <v>-7225080</v>
      </c>
      <c r="I44" s="77">
        <f t="shared" si="4"/>
        <v>-8268703</v>
      </c>
      <c r="J44" s="77">
        <f t="shared" si="4"/>
        <v>29866377</v>
      </c>
      <c r="K44" s="77">
        <f t="shared" si="4"/>
        <v>1446734</v>
      </c>
      <c r="L44" s="77">
        <f t="shared" si="4"/>
        <v>5298311</v>
      </c>
      <c r="M44" s="77">
        <f t="shared" si="4"/>
        <v>-5852107</v>
      </c>
      <c r="N44" s="77">
        <f t="shared" si="4"/>
        <v>892938</v>
      </c>
      <c r="O44" s="77">
        <f t="shared" si="4"/>
        <v>-2576192</v>
      </c>
      <c r="P44" s="77">
        <f t="shared" si="4"/>
        <v>-68292</v>
      </c>
      <c r="Q44" s="77">
        <f t="shared" si="4"/>
        <v>2764105</v>
      </c>
      <c r="R44" s="77">
        <f t="shared" si="4"/>
        <v>119621</v>
      </c>
      <c r="S44" s="77">
        <f t="shared" si="4"/>
        <v>-3478795</v>
      </c>
      <c r="T44" s="77">
        <f t="shared" si="4"/>
        <v>-373735</v>
      </c>
      <c r="U44" s="77">
        <f t="shared" si="4"/>
        <v>-2578580</v>
      </c>
      <c r="V44" s="77">
        <f t="shared" si="4"/>
        <v>-6431110</v>
      </c>
      <c r="W44" s="77">
        <f t="shared" si="4"/>
        <v>24447826</v>
      </c>
      <c r="X44" s="77">
        <f t="shared" si="4"/>
        <v>5732281</v>
      </c>
      <c r="Y44" s="77">
        <f t="shared" si="4"/>
        <v>18715545</v>
      </c>
      <c r="Z44" s="212">
        <f>+IF(X44&lt;&gt;0,+(Y44/X44)*100,0)</f>
        <v>326.49385122606515</v>
      </c>
      <c r="AA44" s="210">
        <f>+AA42-AA43</f>
        <v>4945661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15947134</v>
      </c>
      <c r="D46" s="206">
        <f>SUM(D44:D45)</f>
        <v>0</v>
      </c>
      <c r="E46" s="207">
        <f t="shared" si="5"/>
        <v>5732293</v>
      </c>
      <c r="F46" s="88">
        <f t="shared" si="5"/>
        <v>4945661</v>
      </c>
      <c r="G46" s="88">
        <f t="shared" si="5"/>
        <v>45360160</v>
      </c>
      <c r="H46" s="88">
        <f t="shared" si="5"/>
        <v>-7225080</v>
      </c>
      <c r="I46" s="88">
        <f t="shared" si="5"/>
        <v>-8268703</v>
      </c>
      <c r="J46" s="88">
        <f t="shared" si="5"/>
        <v>29866377</v>
      </c>
      <c r="K46" s="88">
        <f t="shared" si="5"/>
        <v>1446734</v>
      </c>
      <c r="L46" s="88">
        <f t="shared" si="5"/>
        <v>5298311</v>
      </c>
      <c r="M46" s="88">
        <f t="shared" si="5"/>
        <v>-5852107</v>
      </c>
      <c r="N46" s="88">
        <f t="shared" si="5"/>
        <v>892938</v>
      </c>
      <c r="O46" s="88">
        <f t="shared" si="5"/>
        <v>-2576192</v>
      </c>
      <c r="P46" s="88">
        <f t="shared" si="5"/>
        <v>-68292</v>
      </c>
      <c r="Q46" s="88">
        <f t="shared" si="5"/>
        <v>2764105</v>
      </c>
      <c r="R46" s="88">
        <f t="shared" si="5"/>
        <v>119621</v>
      </c>
      <c r="S46" s="88">
        <f t="shared" si="5"/>
        <v>-3478795</v>
      </c>
      <c r="T46" s="88">
        <f t="shared" si="5"/>
        <v>-373735</v>
      </c>
      <c r="U46" s="88">
        <f t="shared" si="5"/>
        <v>-2578580</v>
      </c>
      <c r="V46" s="88">
        <f t="shared" si="5"/>
        <v>-6431110</v>
      </c>
      <c r="W46" s="88">
        <f t="shared" si="5"/>
        <v>24447826</v>
      </c>
      <c r="X46" s="88">
        <f t="shared" si="5"/>
        <v>5732281</v>
      </c>
      <c r="Y46" s="88">
        <f t="shared" si="5"/>
        <v>18715545</v>
      </c>
      <c r="Z46" s="208">
        <f>+IF(X46&lt;&gt;0,+(Y46/X46)*100,0)</f>
        <v>326.49385122606515</v>
      </c>
      <c r="AA46" s="206">
        <f>SUM(AA44:AA45)</f>
        <v>4945661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15947134</v>
      </c>
      <c r="D48" s="217">
        <f>SUM(D46:D47)</f>
        <v>0</v>
      </c>
      <c r="E48" s="218">
        <f t="shared" si="6"/>
        <v>5732293</v>
      </c>
      <c r="F48" s="219">
        <f t="shared" si="6"/>
        <v>4945661</v>
      </c>
      <c r="G48" s="219">
        <f t="shared" si="6"/>
        <v>45360160</v>
      </c>
      <c r="H48" s="220">
        <f t="shared" si="6"/>
        <v>-7225080</v>
      </c>
      <c r="I48" s="220">
        <f t="shared" si="6"/>
        <v>-8268703</v>
      </c>
      <c r="J48" s="220">
        <f t="shared" si="6"/>
        <v>29866377</v>
      </c>
      <c r="K48" s="220">
        <f t="shared" si="6"/>
        <v>1446734</v>
      </c>
      <c r="L48" s="220">
        <f t="shared" si="6"/>
        <v>5298311</v>
      </c>
      <c r="M48" s="219">
        <f t="shared" si="6"/>
        <v>-5852107</v>
      </c>
      <c r="N48" s="219">
        <f t="shared" si="6"/>
        <v>892938</v>
      </c>
      <c r="O48" s="220">
        <f t="shared" si="6"/>
        <v>-2576192</v>
      </c>
      <c r="P48" s="220">
        <f t="shared" si="6"/>
        <v>-68292</v>
      </c>
      <c r="Q48" s="220">
        <f t="shared" si="6"/>
        <v>2764105</v>
      </c>
      <c r="R48" s="220">
        <f t="shared" si="6"/>
        <v>119621</v>
      </c>
      <c r="S48" s="220">
        <f t="shared" si="6"/>
        <v>-3478795</v>
      </c>
      <c r="T48" s="219">
        <f t="shared" si="6"/>
        <v>-373735</v>
      </c>
      <c r="U48" s="219">
        <f t="shared" si="6"/>
        <v>-2578580</v>
      </c>
      <c r="V48" s="220">
        <f t="shared" si="6"/>
        <v>-6431110</v>
      </c>
      <c r="W48" s="220">
        <f t="shared" si="6"/>
        <v>24447826</v>
      </c>
      <c r="X48" s="220">
        <f t="shared" si="6"/>
        <v>5732281</v>
      </c>
      <c r="Y48" s="220">
        <f t="shared" si="6"/>
        <v>18715545</v>
      </c>
      <c r="Z48" s="221">
        <f>+IF(X48&lt;&gt;0,+(Y48/X48)*100,0)</f>
        <v>326.49385122606515</v>
      </c>
      <c r="AA48" s="222">
        <f>SUM(AA46:AA47)</f>
        <v>4945661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1852263</v>
      </c>
      <c r="D5" s="153">
        <f>SUM(D6:D8)</f>
        <v>0</v>
      </c>
      <c r="E5" s="154">
        <f t="shared" si="0"/>
        <v>599560</v>
      </c>
      <c r="F5" s="100">
        <f t="shared" si="0"/>
        <v>671586</v>
      </c>
      <c r="G5" s="100">
        <f t="shared" si="0"/>
        <v>0</v>
      </c>
      <c r="H5" s="100">
        <f t="shared" si="0"/>
        <v>57748</v>
      </c>
      <c r="I5" s="100">
        <f t="shared" si="0"/>
        <v>41238</v>
      </c>
      <c r="J5" s="100">
        <f t="shared" si="0"/>
        <v>98986</v>
      </c>
      <c r="K5" s="100">
        <f t="shared" si="0"/>
        <v>13974</v>
      </c>
      <c r="L5" s="100">
        <f t="shared" si="0"/>
        <v>2999</v>
      </c>
      <c r="M5" s="100">
        <f t="shared" si="0"/>
        <v>45493</v>
      </c>
      <c r="N5" s="100">
        <f t="shared" si="0"/>
        <v>62466</v>
      </c>
      <c r="O5" s="100">
        <f t="shared" si="0"/>
        <v>6286</v>
      </c>
      <c r="P5" s="100">
        <f t="shared" si="0"/>
        <v>17540</v>
      </c>
      <c r="Q5" s="100">
        <f t="shared" si="0"/>
        <v>15542</v>
      </c>
      <c r="R5" s="100">
        <f t="shared" si="0"/>
        <v>39368</v>
      </c>
      <c r="S5" s="100">
        <f t="shared" si="0"/>
        <v>-36455</v>
      </c>
      <c r="T5" s="100">
        <f t="shared" si="0"/>
        <v>48147</v>
      </c>
      <c r="U5" s="100">
        <f t="shared" si="0"/>
        <v>378267</v>
      </c>
      <c r="V5" s="100">
        <f t="shared" si="0"/>
        <v>389959</v>
      </c>
      <c r="W5" s="100">
        <f t="shared" si="0"/>
        <v>590779</v>
      </c>
      <c r="X5" s="100">
        <f t="shared" si="0"/>
        <v>599562</v>
      </c>
      <c r="Y5" s="100">
        <f t="shared" si="0"/>
        <v>-8783</v>
      </c>
      <c r="Z5" s="137">
        <f>+IF(X5&lt;&gt;0,+(Y5/X5)*100,0)</f>
        <v>-1.464902712313322</v>
      </c>
      <c r="AA5" s="153">
        <f>SUM(AA6:AA8)</f>
        <v>671586</v>
      </c>
    </row>
    <row r="6" spans="1:27" ht="13.5">
      <c r="A6" s="138" t="s">
        <v>75</v>
      </c>
      <c r="B6" s="136"/>
      <c r="C6" s="155">
        <v>1490604</v>
      </c>
      <c r="D6" s="155"/>
      <c r="E6" s="156">
        <v>60000</v>
      </c>
      <c r="F6" s="60">
        <v>60000</v>
      </c>
      <c r="G6" s="60"/>
      <c r="H6" s="60">
        <v>3806</v>
      </c>
      <c r="I6" s="60">
        <v>2856</v>
      </c>
      <c r="J6" s="60">
        <v>6662</v>
      </c>
      <c r="K6" s="60">
        <v>3679</v>
      </c>
      <c r="L6" s="60">
        <v>2999</v>
      </c>
      <c r="M6" s="60"/>
      <c r="N6" s="60">
        <v>6678</v>
      </c>
      <c r="O6" s="60">
        <v>1451</v>
      </c>
      <c r="P6" s="60"/>
      <c r="Q6" s="60"/>
      <c r="R6" s="60">
        <v>1451</v>
      </c>
      <c r="S6" s="60">
        <v>-14133</v>
      </c>
      <c r="T6" s="60">
        <v>23084</v>
      </c>
      <c r="U6" s="60">
        <v>6057</v>
      </c>
      <c r="V6" s="60">
        <v>15008</v>
      </c>
      <c r="W6" s="60">
        <v>29799</v>
      </c>
      <c r="X6" s="60">
        <v>60003</v>
      </c>
      <c r="Y6" s="60">
        <v>-30204</v>
      </c>
      <c r="Z6" s="140">
        <v>-50.34</v>
      </c>
      <c r="AA6" s="62">
        <v>60000</v>
      </c>
    </row>
    <row r="7" spans="1:27" ht="13.5">
      <c r="A7" s="138" t="s">
        <v>76</v>
      </c>
      <c r="B7" s="136"/>
      <c r="C7" s="157">
        <v>361659</v>
      </c>
      <c r="D7" s="157"/>
      <c r="E7" s="158">
        <v>534560</v>
      </c>
      <c r="F7" s="159">
        <v>606586</v>
      </c>
      <c r="G7" s="159"/>
      <c r="H7" s="159">
        <v>52161</v>
      </c>
      <c r="I7" s="159">
        <v>38382</v>
      </c>
      <c r="J7" s="159">
        <v>90543</v>
      </c>
      <c r="K7" s="159">
        <v>9700</v>
      </c>
      <c r="L7" s="159"/>
      <c r="M7" s="159">
        <v>45493</v>
      </c>
      <c r="N7" s="159">
        <v>55193</v>
      </c>
      <c r="O7" s="159">
        <v>4835</v>
      </c>
      <c r="P7" s="159">
        <v>17540</v>
      </c>
      <c r="Q7" s="159">
        <v>15542</v>
      </c>
      <c r="R7" s="159">
        <v>37917</v>
      </c>
      <c r="S7" s="159">
        <v>-22322</v>
      </c>
      <c r="T7" s="159">
        <v>25063</v>
      </c>
      <c r="U7" s="159">
        <v>372210</v>
      </c>
      <c r="V7" s="159">
        <v>374951</v>
      </c>
      <c r="W7" s="159">
        <v>558604</v>
      </c>
      <c r="X7" s="159">
        <v>534559</v>
      </c>
      <c r="Y7" s="159">
        <v>24045</v>
      </c>
      <c r="Z7" s="141">
        <v>4.5</v>
      </c>
      <c r="AA7" s="225">
        <v>606586</v>
      </c>
    </row>
    <row r="8" spans="1:27" ht="13.5">
      <c r="A8" s="138" t="s">
        <v>77</v>
      </c>
      <c r="B8" s="136"/>
      <c r="C8" s="155"/>
      <c r="D8" s="155"/>
      <c r="E8" s="156">
        <v>5000</v>
      </c>
      <c r="F8" s="60">
        <v>5000</v>
      </c>
      <c r="G8" s="60"/>
      <c r="H8" s="60">
        <v>1781</v>
      </c>
      <c r="I8" s="60"/>
      <c r="J8" s="60">
        <v>1781</v>
      </c>
      <c r="K8" s="60">
        <v>595</v>
      </c>
      <c r="L8" s="60"/>
      <c r="M8" s="60"/>
      <c r="N8" s="60">
        <v>595</v>
      </c>
      <c r="O8" s="60"/>
      <c r="P8" s="60"/>
      <c r="Q8" s="60"/>
      <c r="R8" s="60"/>
      <c r="S8" s="60"/>
      <c r="T8" s="60"/>
      <c r="U8" s="60"/>
      <c r="V8" s="60"/>
      <c r="W8" s="60">
        <v>2376</v>
      </c>
      <c r="X8" s="60">
        <v>5000</v>
      </c>
      <c r="Y8" s="60">
        <v>-2624</v>
      </c>
      <c r="Z8" s="140">
        <v>-52.48</v>
      </c>
      <c r="AA8" s="62">
        <v>5000</v>
      </c>
    </row>
    <row r="9" spans="1:27" ht="13.5">
      <c r="A9" s="135" t="s">
        <v>78</v>
      </c>
      <c r="B9" s="136"/>
      <c r="C9" s="153">
        <f aca="true" t="shared" si="1" ref="C9:Y9">SUM(C10:C14)</f>
        <v>559209</v>
      </c>
      <c r="D9" s="153">
        <f>SUM(D10:D14)</f>
        <v>0</v>
      </c>
      <c r="E9" s="154">
        <f t="shared" si="1"/>
        <v>2202869</v>
      </c>
      <c r="F9" s="100">
        <f t="shared" si="1"/>
        <v>2301363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36480</v>
      </c>
      <c r="P9" s="100">
        <f t="shared" si="1"/>
        <v>3111</v>
      </c>
      <c r="Q9" s="100">
        <f t="shared" si="1"/>
        <v>0</v>
      </c>
      <c r="R9" s="100">
        <f t="shared" si="1"/>
        <v>39591</v>
      </c>
      <c r="S9" s="100">
        <f t="shared" si="1"/>
        <v>-248919</v>
      </c>
      <c r="T9" s="100">
        <f t="shared" si="1"/>
        <v>0</v>
      </c>
      <c r="U9" s="100">
        <f t="shared" si="1"/>
        <v>106476</v>
      </c>
      <c r="V9" s="100">
        <f t="shared" si="1"/>
        <v>-142443</v>
      </c>
      <c r="W9" s="100">
        <f t="shared" si="1"/>
        <v>-102852</v>
      </c>
      <c r="X9" s="100">
        <f t="shared" si="1"/>
        <v>2202870</v>
      </c>
      <c r="Y9" s="100">
        <f t="shared" si="1"/>
        <v>-2305722</v>
      </c>
      <c r="Z9" s="137">
        <f>+IF(X9&lt;&gt;0,+(Y9/X9)*100,0)</f>
        <v>-104.6689999863814</v>
      </c>
      <c r="AA9" s="102">
        <f>SUM(AA10:AA14)</f>
        <v>2301363</v>
      </c>
    </row>
    <row r="10" spans="1:27" ht="13.5">
      <c r="A10" s="138" t="s">
        <v>79</v>
      </c>
      <c r="B10" s="136"/>
      <c r="C10" s="155">
        <v>559209</v>
      </c>
      <c r="D10" s="155"/>
      <c r="E10" s="156">
        <v>1327193</v>
      </c>
      <c r="F10" s="60">
        <v>2301363</v>
      </c>
      <c r="G10" s="60"/>
      <c r="H10" s="60"/>
      <c r="I10" s="60"/>
      <c r="J10" s="60"/>
      <c r="K10" s="60"/>
      <c r="L10" s="60"/>
      <c r="M10" s="60"/>
      <c r="N10" s="60"/>
      <c r="O10" s="60">
        <v>36480</v>
      </c>
      <c r="P10" s="60">
        <v>3111</v>
      </c>
      <c r="Q10" s="60"/>
      <c r="R10" s="60">
        <v>39591</v>
      </c>
      <c r="S10" s="60">
        <v>-248919</v>
      </c>
      <c r="T10" s="60"/>
      <c r="U10" s="60">
        <v>106476</v>
      </c>
      <c r="V10" s="60">
        <v>-142443</v>
      </c>
      <c r="W10" s="60">
        <v>-102852</v>
      </c>
      <c r="X10" s="60">
        <v>1327192</v>
      </c>
      <c r="Y10" s="60">
        <v>-1430044</v>
      </c>
      <c r="Z10" s="140">
        <v>-107.75</v>
      </c>
      <c r="AA10" s="62">
        <v>2301363</v>
      </c>
    </row>
    <row r="11" spans="1:27" ht="13.5">
      <c r="A11" s="138" t="s">
        <v>80</v>
      </c>
      <c r="B11" s="136"/>
      <c r="C11" s="155"/>
      <c r="D11" s="155"/>
      <c r="E11" s="156">
        <v>875676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875678</v>
      </c>
      <c r="Y11" s="60">
        <v>-875678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1844753</v>
      </c>
      <c r="D15" s="153">
        <f>SUM(D16:D18)</f>
        <v>0</v>
      </c>
      <c r="E15" s="154">
        <f t="shared" si="2"/>
        <v>2104000</v>
      </c>
      <c r="F15" s="100">
        <f t="shared" si="2"/>
        <v>7622677</v>
      </c>
      <c r="G15" s="100">
        <f t="shared" si="2"/>
        <v>0</v>
      </c>
      <c r="H15" s="100">
        <f t="shared" si="2"/>
        <v>1254</v>
      </c>
      <c r="I15" s="100">
        <f t="shared" si="2"/>
        <v>9974</v>
      </c>
      <c r="J15" s="100">
        <f t="shared" si="2"/>
        <v>11228</v>
      </c>
      <c r="K15" s="100">
        <f t="shared" si="2"/>
        <v>0</v>
      </c>
      <c r="L15" s="100">
        <f t="shared" si="2"/>
        <v>2578</v>
      </c>
      <c r="M15" s="100">
        <f t="shared" si="2"/>
        <v>1339500</v>
      </c>
      <c r="N15" s="100">
        <f t="shared" si="2"/>
        <v>1342078</v>
      </c>
      <c r="O15" s="100">
        <f t="shared" si="2"/>
        <v>618252</v>
      </c>
      <c r="P15" s="100">
        <f t="shared" si="2"/>
        <v>263761</v>
      </c>
      <c r="Q15" s="100">
        <f t="shared" si="2"/>
        <v>12101</v>
      </c>
      <c r="R15" s="100">
        <f t="shared" si="2"/>
        <v>894114</v>
      </c>
      <c r="S15" s="100">
        <f t="shared" si="2"/>
        <v>-618877</v>
      </c>
      <c r="T15" s="100">
        <f t="shared" si="2"/>
        <v>1753327</v>
      </c>
      <c r="U15" s="100">
        <f t="shared" si="2"/>
        <v>1571724</v>
      </c>
      <c r="V15" s="100">
        <f t="shared" si="2"/>
        <v>2706174</v>
      </c>
      <c r="W15" s="100">
        <f t="shared" si="2"/>
        <v>4953594</v>
      </c>
      <c r="X15" s="100">
        <f t="shared" si="2"/>
        <v>2104000</v>
      </c>
      <c r="Y15" s="100">
        <f t="shared" si="2"/>
        <v>2849594</v>
      </c>
      <c r="Z15" s="137">
        <f>+IF(X15&lt;&gt;0,+(Y15/X15)*100,0)</f>
        <v>135.4369771863118</v>
      </c>
      <c r="AA15" s="102">
        <f>SUM(AA16:AA18)</f>
        <v>7622677</v>
      </c>
    </row>
    <row r="16" spans="1:27" ht="13.5">
      <c r="A16" s="138" t="s">
        <v>85</v>
      </c>
      <c r="B16" s="136"/>
      <c r="C16" s="155"/>
      <c r="D16" s="155"/>
      <c r="E16" s="156">
        <v>290000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289999</v>
      </c>
      <c r="Y16" s="60">
        <v>-289999</v>
      </c>
      <c r="Z16" s="140">
        <v>-100</v>
      </c>
      <c r="AA16" s="62"/>
    </row>
    <row r="17" spans="1:27" ht="13.5">
      <c r="A17" s="138" t="s">
        <v>86</v>
      </c>
      <c r="B17" s="136"/>
      <c r="C17" s="155">
        <v>1844753</v>
      </c>
      <c r="D17" s="155"/>
      <c r="E17" s="156">
        <v>1814000</v>
      </c>
      <c r="F17" s="60">
        <v>7622677</v>
      </c>
      <c r="G17" s="60"/>
      <c r="H17" s="60">
        <v>1254</v>
      </c>
      <c r="I17" s="60">
        <v>9974</v>
      </c>
      <c r="J17" s="60">
        <v>11228</v>
      </c>
      <c r="K17" s="60"/>
      <c r="L17" s="60">
        <v>2578</v>
      </c>
      <c r="M17" s="60">
        <v>1339500</v>
      </c>
      <c r="N17" s="60">
        <v>1342078</v>
      </c>
      <c r="O17" s="60">
        <v>618252</v>
      </c>
      <c r="P17" s="60">
        <v>263761</v>
      </c>
      <c r="Q17" s="60">
        <v>12101</v>
      </c>
      <c r="R17" s="60">
        <v>894114</v>
      </c>
      <c r="S17" s="60">
        <v>-618877</v>
      </c>
      <c r="T17" s="60">
        <v>1753327</v>
      </c>
      <c r="U17" s="60">
        <v>1571724</v>
      </c>
      <c r="V17" s="60">
        <v>2706174</v>
      </c>
      <c r="W17" s="60">
        <v>4953594</v>
      </c>
      <c r="X17" s="60">
        <v>1814001</v>
      </c>
      <c r="Y17" s="60">
        <v>3139593</v>
      </c>
      <c r="Z17" s="140">
        <v>173.08</v>
      </c>
      <c r="AA17" s="62">
        <v>7622677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17736185</v>
      </c>
      <c r="D19" s="153">
        <f>SUM(D20:D23)</f>
        <v>0</v>
      </c>
      <c r="E19" s="154">
        <f t="shared" si="3"/>
        <v>12890150</v>
      </c>
      <c r="F19" s="100">
        <f t="shared" si="3"/>
        <v>8752385</v>
      </c>
      <c r="G19" s="100">
        <f t="shared" si="3"/>
        <v>0</v>
      </c>
      <c r="H19" s="100">
        <f t="shared" si="3"/>
        <v>0</v>
      </c>
      <c r="I19" s="100">
        <f t="shared" si="3"/>
        <v>543802</v>
      </c>
      <c r="J19" s="100">
        <f t="shared" si="3"/>
        <v>543802</v>
      </c>
      <c r="K19" s="100">
        <f t="shared" si="3"/>
        <v>1710346</v>
      </c>
      <c r="L19" s="100">
        <f t="shared" si="3"/>
        <v>980774</v>
      </c>
      <c r="M19" s="100">
        <f t="shared" si="3"/>
        <v>1560951</v>
      </c>
      <c r="N19" s="100">
        <f t="shared" si="3"/>
        <v>4252071</v>
      </c>
      <c r="O19" s="100">
        <f t="shared" si="3"/>
        <v>222115</v>
      </c>
      <c r="P19" s="100">
        <f t="shared" si="3"/>
        <v>458201</v>
      </c>
      <c r="Q19" s="100">
        <f t="shared" si="3"/>
        <v>1040775</v>
      </c>
      <c r="R19" s="100">
        <f t="shared" si="3"/>
        <v>1721091</v>
      </c>
      <c r="S19" s="100">
        <f t="shared" si="3"/>
        <v>1327043</v>
      </c>
      <c r="T19" s="100">
        <f t="shared" si="3"/>
        <v>517606</v>
      </c>
      <c r="U19" s="100">
        <f t="shared" si="3"/>
        <v>1431061</v>
      </c>
      <c r="V19" s="100">
        <f t="shared" si="3"/>
        <v>3275710</v>
      </c>
      <c r="W19" s="100">
        <f t="shared" si="3"/>
        <v>9792674</v>
      </c>
      <c r="X19" s="100">
        <f t="shared" si="3"/>
        <v>12890154</v>
      </c>
      <c r="Y19" s="100">
        <f t="shared" si="3"/>
        <v>-3097480</v>
      </c>
      <c r="Z19" s="137">
        <f>+IF(X19&lt;&gt;0,+(Y19/X19)*100,0)</f>
        <v>-24.029813763280096</v>
      </c>
      <c r="AA19" s="102">
        <f>SUM(AA20:AA23)</f>
        <v>8752385</v>
      </c>
    </row>
    <row r="20" spans="1:27" ht="13.5">
      <c r="A20" s="138" t="s">
        <v>89</v>
      </c>
      <c r="B20" s="136"/>
      <c r="C20" s="155"/>
      <c r="D20" s="155"/>
      <c r="E20" s="156">
        <v>2931580</v>
      </c>
      <c r="F20" s="60">
        <v>3408661</v>
      </c>
      <c r="G20" s="60"/>
      <c r="H20" s="60"/>
      <c r="I20" s="60"/>
      <c r="J20" s="60"/>
      <c r="K20" s="60">
        <v>979574</v>
      </c>
      <c r="L20" s="60">
        <v>228573</v>
      </c>
      <c r="M20" s="60">
        <v>960860</v>
      </c>
      <c r="N20" s="60">
        <v>2169007</v>
      </c>
      <c r="O20" s="60">
        <v>66816</v>
      </c>
      <c r="P20" s="60">
        <v>135811</v>
      </c>
      <c r="Q20" s="60"/>
      <c r="R20" s="60">
        <v>202627</v>
      </c>
      <c r="S20" s="60">
        <v>-176074</v>
      </c>
      <c r="T20" s="60">
        <v>72061</v>
      </c>
      <c r="U20" s="60">
        <v>508142</v>
      </c>
      <c r="V20" s="60">
        <v>404129</v>
      </c>
      <c r="W20" s="60">
        <v>2775763</v>
      </c>
      <c r="X20" s="60">
        <v>2931582</v>
      </c>
      <c r="Y20" s="60">
        <v>-155819</v>
      </c>
      <c r="Z20" s="140">
        <v>-5.32</v>
      </c>
      <c r="AA20" s="62">
        <v>3408661</v>
      </c>
    </row>
    <row r="21" spans="1:27" ht="13.5">
      <c r="A21" s="138" t="s">
        <v>90</v>
      </c>
      <c r="B21" s="136"/>
      <c r="C21" s="155">
        <v>3797384</v>
      </c>
      <c r="D21" s="155"/>
      <c r="E21" s="156">
        <v>9678570</v>
      </c>
      <c r="F21" s="60">
        <v>4508254</v>
      </c>
      <c r="G21" s="60"/>
      <c r="H21" s="60"/>
      <c r="I21" s="60">
        <v>543802</v>
      </c>
      <c r="J21" s="60">
        <v>543802</v>
      </c>
      <c r="K21" s="60">
        <v>730772</v>
      </c>
      <c r="L21" s="60">
        <v>752201</v>
      </c>
      <c r="M21" s="60">
        <v>600091</v>
      </c>
      <c r="N21" s="60">
        <v>2083064</v>
      </c>
      <c r="O21" s="60">
        <v>155299</v>
      </c>
      <c r="P21" s="60">
        <v>322390</v>
      </c>
      <c r="Q21" s="60">
        <v>1040775</v>
      </c>
      <c r="R21" s="60">
        <v>1518464</v>
      </c>
      <c r="S21" s="60">
        <v>1603117</v>
      </c>
      <c r="T21" s="60">
        <v>445545</v>
      </c>
      <c r="U21" s="60">
        <v>922919</v>
      </c>
      <c r="V21" s="60">
        <v>2971581</v>
      </c>
      <c r="W21" s="60">
        <v>7116911</v>
      </c>
      <c r="X21" s="60">
        <v>9678571</v>
      </c>
      <c r="Y21" s="60">
        <v>-2561660</v>
      </c>
      <c r="Z21" s="140">
        <v>-26.47</v>
      </c>
      <c r="AA21" s="62">
        <v>4508254</v>
      </c>
    </row>
    <row r="22" spans="1:27" ht="13.5">
      <c r="A22" s="138" t="s">
        <v>91</v>
      </c>
      <c r="B22" s="136"/>
      <c r="C22" s="157">
        <v>13938801</v>
      </c>
      <c r="D22" s="157"/>
      <c r="E22" s="158"/>
      <c r="F22" s="159">
        <v>735470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735470</v>
      </c>
    </row>
    <row r="23" spans="1:27" ht="13.5">
      <c r="A23" s="138" t="s">
        <v>92</v>
      </c>
      <c r="B23" s="136"/>
      <c r="C23" s="155"/>
      <c r="D23" s="155"/>
      <c r="E23" s="156">
        <v>280000</v>
      </c>
      <c r="F23" s="60">
        <v>100000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>
        <v>-100000</v>
      </c>
      <c r="T23" s="60"/>
      <c r="U23" s="60"/>
      <c r="V23" s="60">
        <v>-100000</v>
      </c>
      <c r="W23" s="60">
        <v>-100000</v>
      </c>
      <c r="X23" s="60">
        <v>280001</v>
      </c>
      <c r="Y23" s="60">
        <v>-380001</v>
      </c>
      <c r="Z23" s="140">
        <v>-135.71</v>
      </c>
      <c r="AA23" s="62">
        <v>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21992410</v>
      </c>
      <c r="D25" s="217">
        <f>+D5+D9+D15+D19+D24</f>
        <v>0</v>
      </c>
      <c r="E25" s="230">
        <f t="shared" si="4"/>
        <v>17796579</v>
      </c>
      <c r="F25" s="219">
        <f t="shared" si="4"/>
        <v>19348011</v>
      </c>
      <c r="G25" s="219">
        <f t="shared" si="4"/>
        <v>0</v>
      </c>
      <c r="H25" s="219">
        <f t="shared" si="4"/>
        <v>59002</v>
      </c>
      <c r="I25" s="219">
        <f t="shared" si="4"/>
        <v>595014</v>
      </c>
      <c r="J25" s="219">
        <f t="shared" si="4"/>
        <v>654016</v>
      </c>
      <c r="K25" s="219">
        <f t="shared" si="4"/>
        <v>1724320</v>
      </c>
      <c r="L25" s="219">
        <f t="shared" si="4"/>
        <v>986351</v>
      </c>
      <c r="M25" s="219">
        <f t="shared" si="4"/>
        <v>2945944</v>
      </c>
      <c r="N25" s="219">
        <f t="shared" si="4"/>
        <v>5656615</v>
      </c>
      <c r="O25" s="219">
        <f t="shared" si="4"/>
        <v>883133</v>
      </c>
      <c r="P25" s="219">
        <f t="shared" si="4"/>
        <v>742613</v>
      </c>
      <c r="Q25" s="219">
        <f t="shared" si="4"/>
        <v>1068418</v>
      </c>
      <c r="R25" s="219">
        <f t="shared" si="4"/>
        <v>2694164</v>
      </c>
      <c r="S25" s="219">
        <f t="shared" si="4"/>
        <v>422792</v>
      </c>
      <c r="T25" s="219">
        <f t="shared" si="4"/>
        <v>2319080</v>
      </c>
      <c r="U25" s="219">
        <f t="shared" si="4"/>
        <v>3487528</v>
      </c>
      <c r="V25" s="219">
        <f t="shared" si="4"/>
        <v>6229400</v>
      </c>
      <c r="W25" s="219">
        <f t="shared" si="4"/>
        <v>15234195</v>
      </c>
      <c r="X25" s="219">
        <f t="shared" si="4"/>
        <v>17796586</v>
      </c>
      <c r="Y25" s="219">
        <f t="shared" si="4"/>
        <v>-2562391</v>
      </c>
      <c r="Z25" s="231">
        <f>+IF(X25&lt;&gt;0,+(Y25/X25)*100,0)</f>
        <v>-14.398216601768452</v>
      </c>
      <c r="AA25" s="232">
        <f>+AA5+AA9+AA15+AA19+AA24</f>
        <v>19348011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18524852</v>
      </c>
      <c r="D28" s="155"/>
      <c r="E28" s="156">
        <v>15824386</v>
      </c>
      <c r="F28" s="60">
        <v>13966133</v>
      </c>
      <c r="G28" s="60"/>
      <c r="H28" s="60">
        <v>52161</v>
      </c>
      <c r="I28" s="60">
        <v>582184</v>
      </c>
      <c r="J28" s="60">
        <v>634345</v>
      </c>
      <c r="K28" s="60">
        <v>1720046</v>
      </c>
      <c r="L28" s="60">
        <v>980774</v>
      </c>
      <c r="M28" s="60">
        <v>2945944</v>
      </c>
      <c r="N28" s="60">
        <v>5646764</v>
      </c>
      <c r="O28" s="60">
        <v>550178</v>
      </c>
      <c r="P28" s="60">
        <v>713003</v>
      </c>
      <c r="Q28" s="60">
        <v>1056317</v>
      </c>
      <c r="R28" s="60">
        <v>2319498</v>
      </c>
      <c r="S28" s="60">
        <v>1218933</v>
      </c>
      <c r="T28" s="60">
        <v>2216592</v>
      </c>
      <c r="U28" s="60">
        <v>3306682</v>
      </c>
      <c r="V28" s="60">
        <v>6742207</v>
      </c>
      <c r="W28" s="60">
        <v>15342814</v>
      </c>
      <c r="X28" s="60">
        <v>15824386</v>
      </c>
      <c r="Y28" s="60">
        <v>-481572</v>
      </c>
      <c r="Z28" s="140">
        <v>-3.04</v>
      </c>
      <c r="AA28" s="155">
        <v>13966133</v>
      </c>
    </row>
    <row r="29" spans="1:27" ht="13.5">
      <c r="A29" s="234" t="s">
        <v>134</v>
      </c>
      <c r="B29" s="136"/>
      <c r="C29" s="155">
        <v>559209</v>
      </c>
      <c r="D29" s="155"/>
      <c r="E29" s="156">
        <v>877193</v>
      </c>
      <c r="F29" s="60">
        <v>877193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877191</v>
      </c>
      <c r="Y29" s="60">
        <v>-877191</v>
      </c>
      <c r="Z29" s="140">
        <v>-100</v>
      </c>
      <c r="AA29" s="62">
        <v>877193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19084061</v>
      </c>
      <c r="D32" s="210">
        <f>SUM(D28:D31)</f>
        <v>0</v>
      </c>
      <c r="E32" s="211">
        <f t="shared" si="5"/>
        <v>16701579</v>
      </c>
      <c r="F32" s="77">
        <f t="shared" si="5"/>
        <v>14843326</v>
      </c>
      <c r="G32" s="77">
        <f t="shared" si="5"/>
        <v>0</v>
      </c>
      <c r="H32" s="77">
        <f t="shared" si="5"/>
        <v>52161</v>
      </c>
      <c r="I32" s="77">
        <f t="shared" si="5"/>
        <v>582184</v>
      </c>
      <c r="J32" s="77">
        <f t="shared" si="5"/>
        <v>634345</v>
      </c>
      <c r="K32" s="77">
        <f t="shared" si="5"/>
        <v>1720046</v>
      </c>
      <c r="L32" s="77">
        <f t="shared" si="5"/>
        <v>980774</v>
      </c>
      <c r="M32" s="77">
        <f t="shared" si="5"/>
        <v>2945944</v>
      </c>
      <c r="N32" s="77">
        <f t="shared" si="5"/>
        <v>5646764</v>
      </c>
      <c r="O32" s="77">
        <f t="shared" si="5"/>
        <v>550178</v>
      </c>
      <c r="P32" s="77">
        <f t="shared" si="5"/>
        <v>713003</v>
      </c>
      <c r="Q32" s="77">
        <f t="shared" si="5"/>
        <v>1056317</v>
      </c>
      <c r="R32" s="77">
        <f t="shared" si="5"/>
        <v>2319498</v>
      </c>
      <c r="S32" s="77">
        <f t="shared" si="5"/>
        <v>1218933</v>
      </c>
      <c r="T32" s="77">
        <f t="shared" si="5"/>
        <v>2216592</v>
      </c>
      <c r="U32" s="77">
        <f t="shared" si="5"/>
        <v>3306682</v>
      </c>
      <c r="V32" s="77">
        <f t="shared" si="5"/>
        <v>6742207</v>
      </c>
      <c r="W32" s="77">
        <f t="shared" si="5"/>
        <v>15342814</v>
      </c>
      <c r="X32" s="77">
        <f t="shared" si="5"/>
        <v>16701577</v>
      </c>
      <c r="Y32" s="77">
        <f t="shared" si="5"/>
        <v>-1358763</v>
      </c>
      <c r="Z32" s="212">
        <f>+IF(X32&lt;&gt;0,+(Y32/X32)*100,0)</f>
        <v>-8.135537141193314</v>
      </c>
      <c r="AA32" s="79">
        <f>SUM(AA28:AA31)</f>
        <v>14843326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2546690</v>
      </c>
      <c r="D34" s="155"/>
      <c r="E34" s="156"/>
      <c r="F34" s="60">
        <v>2220262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>
        <v>2220262</v>
      </c>
    </row>
    <row r="35" spans="1:27" ht="13.5">
      <c r="A35" s="237" t="s">
        <v>53</v>
      </c>
      <c r="B35" s="136"/>
      <c r="C35" s="155">
        <v>361659</v>
      </c>
      <c r="D35" s="155"/>
      <c r="E35" s="156">
        <v>1095000</v>
      </c>
      <c r="F35" s="60">
        <v>2284423</v>
      </c>
      <c r="G35" s="60"/>
      <c r="H35" s="60">
        <v>6841</v>
      </c>
      <c r="I35" s="60">
        <v>12830</v>
      </c>
      <c r="J35" s="60">
        <v>19671</v>
      </c>
      <c r="K35" s="60">
        <v>4274</v>
      </c>
      <c r="L35" s="60">
        <v>5577</v>
      </c>
      <c r="M35" s="60"/>
      <c r="N35" s="60">
        <v>9851</v>
      </c>
      <c r="O35" s="60">
        <v>332954</v>
      </c>
      <c r="P35" s="60">
        <v>29611</v>
      </c>
      <c r="Q35" s="60">
        <v>12101</v>
      </c>
      <c r="R35" s="60">
        <v>374666</v>
      </c>
      <c r="S35" s="60">
        <v>-796141</v>
      </c>
      <c r="T35" s="60">
        <v>102488</v>
      </c>
      <c r="U35" s="60">
        <v>180846</v>
      </c>
      <c r="V35" s="60">
        <v>-512807</v>
      </c>
      <c r="W35" s="60">
        <v>-108619</v>
      </c>
      <c r="X35" s="60">
        <v>1094998</v>
      </c>
      <c r="Y35" s="60">
        <v>-1203617</v>
      </c>
      <c r="Z35" s="140">
        <v>-109.92</v>
      </c>
      <c r="AA35" s="62">
        <v>2284423</v>
      </c>
    </row>
    <row r="36" spans="1:27" ht="13.5">
      <c r="A36" s="238" t="s">
        <v>139</v>
      </c>
      <c r="B36" s="149"/>
      <c r="C36" s="222">
        <f aca="true" t="shared" si="6" ref="C36:Y36">SUM(C32:C35)</f>
        <v>21992410</v>
      </c>
      <c r="D36" s="222">
        <f>SUM(D32:D35)</f>
        <v>0</v>
      </c>
      <c r="E36" s="218">
        <f t="shared" si="6"/>
        <v>17796579</v>
      </c>
      <c r="F36" s="220">
        <f t="shared" si="6"/>
        <v>19348011</v>
      </c>
      <c r="G36" s="220">
        <f t="shared" si="6"/>
        <v>0</v>
      </c>
      <c r="H36" s="220">
        <f t="shared" si="6"/>
        <v>59002</v>
      </c>
      <c r="I36" s="220">
        <f t="shared" si="6"/>
        <v>595014</v>
      </c>
      <c r="J36" s="220">
        <f t="shared" si="6"/>
        <v>654016</v>
      </c>
      <c r="K36" s="220">
        <f t="shared" si="6"/>
        <v>1724320</v>
      </c>
      <c r="L36" s="220">
        <f t="shared" si="6"/>
        <v>986351</v>
      </c>
      <c r="M36" s="220">
        <f t="shared" si="6"/>
        <v>2945944</v>
      </c>
      <c r="N36" s="220">
        <f t="shared" si="6"/>
        <v>5656615</v>
      </c>
      <c r="O36" s="220">
        <f t="shared" si="6"/>
        <v>883132</v>
      </c>
      <c r="P36" s="220">
        <f t="shared" si="6"/>
        <v>742614</v>
      </c>
      <c r="Q36" s="220">
        <f t="shared" si="6"/>
        <v>1068418</v>
      </c>
      <c r="R36" s="220">
        <f t="shared" si="6"/>
        <v>2694164</v>
      </c>
      <c r="S36" s="220">
        <f t="shared" si="6"/>
        <v>422792</v>
      </c>
      <c r="T36" s="220">
        <f t="shared" si="6"/>
        <v>2319080</v>
      </c>
      <c r="U36" s="220">
        <f t="shared" si="6"/>
        <v>3487528</v>
      </c>
      <c r="V36" s="220">
        <f t="shared" si="6"/>
        <v>6229400</v>
      </c>
      <c r="W36" s="220">
        <f t="shared" si="6"/>
        <v>15234195</v>
      </c>
      <c r="X36" s="220">
        <f t="shared" si="6"/>
        <v>17796575</v>
      </c>
      <c r="Y36" s="220">
        <f t="shared" si="6"/>
        <v>-2562380</v>
      </c>
      <c r="Z36" s="221">
        <f>+IF(X36&lt;&gt;0,+(Y36/X36)*100,0)</f>
        <v>-14.3981636916092</v>
      </c>
      <c r="AA36" s="239">
        <f>SUM(AA32:AA35)</f>
        <v>19348011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36665590</v>
      </c>
      <c r="D6" s="155"/>
      <c r="E6" s="59">
        <v>476166</v>
      </c>
      <c r="F6" s="60">
        <v>32847419</v>
      </c>
      <c r="G6" s="60">
        <v>27655000</v>
      </c>
      <c r="H6" s="60">
        <v>27414554</v>
      </c>
      <c r="I6" s="60">
        <v>22565001</v>
      </c>
      <c r="J6" s="60">
        <v>22565001</v>
      </c>
      <c r="K6" s="60">
        <v>26326307</v>
      </c>
      <c r="L6" s="60">
        <v>31675947</v>
      </c>
      <c r="M6" s="60">
        <v>19853729</v>
      </c>
      <c r="N6" s="60">
        <v>19853729</v>
      </c>
      <c r="O6" s="60">
        <v>18612907</v>
      </c>
      <c r="P6" s="60">
        <v>21618730</v>
      </c>
      <c r="Q6" s="60">
        <v>27160144</v>
      </c>
      <c r="R6" s="60">
        <v>27160144</v>
      </c>
      <c r="S6" s="60">
        <v>25907514</v>
      </c>
      <c r="T6" s="60">
        <v>16340043</v>
      </c>
      <c r="U6" s="60">
        <v>36433491</v>
      </c>
      <c r="V6" s="60">
        <v>36433491</v>
      </c>
      <c r="W6" s="60">
        <v>36433491</v>
      </c>
      <c r="X6" s="60">
        <v>32847419</v>
      </c>
      <c r="Y6" s="60">
        <v>3586072</v>
      </c>
      <c r="Z6" s="140">
        <v>10.92</v>
      </c>
      <c r="AA6" s="62">
        <v>32847419</v>
      </c>
    </row>
    <row r="7" spans="1:27" ht="13.5">
      <c r="A7" s="249" t="s">
        <v>144</v>
      </c>
      <c r="B7" s="182"/>
      <c r="C7" s="155"/>
      <c r="D7" s="155"/>
      <c r="E7" s="59">
        <v>900000</v>
      </c>
      <c r="F7" s="60">
        <v>900000</v>
      </c>
      <c r="G7" s="60">
        <v>20000000</v>
      </c>
      <c r="H7" s="60">
        <v>20000000</v>
      </c>
      <c r="I7" s="60">
        <v>20000000</v>
      </c>
      <c r="J7" s="60">
        <v>20000000</v>
      </c>
      <c r="K7" s="60">
        <v>20000000</v>
      </c>
      <c r="L7" s="60">
        <v>20000000</v>
      </c>
      <c r="M7" s="60">
        <v>20000000</v>
      </c>
      <c r="N7" s="60">
        <v>20000000</v>
      </c>
      <c r="O7" s="60">
        <v>20000000</v>
      </c>
      <c r="P7" s="60">
        <v>20000000</v>
      </c>
      <c r="Q7" s="60">
        <v>20000000</v>
      </c>
      <c r="R7" s="60">
        <v>20000000</v>
      </c>
      <c r="S7" s="60">
        <v>20000000</v>
      </c>
      <c r="T7" s="60">
        <v>25000000</v>
      </c>
      <c r="U7" s="60"/>
      <c r="V7" s="60"/>
      <c r="W7" s="60"/>
      <c r="X7" s="60">
        <v>900000</v>
      </c>
      <c r="Y7" s="60">
        <v>-900000</v>
      </c>
      <c r="Z7" s="140">
        <v>-100</v>
      </c>
      <c r="AA7" s="62">
        <v>900000</v>
      </c>
    </row>
    <row r="8" spans="1:27" ht="13.5">
      <c r="A8" s="249" t="s">
        <v>145</v>
      </c>
      <c r="B8" s="182"/>
      <c r="C8" s="155">
        <v>7135931</v>
      </c>
      <c r="D8" s="155"/>
      <c r="E8" s="59">
        <v>10017726</v>
      </c>
      <c r="F8" s="60">
        <v>10017726</v>
      </c>
      <c r="G8" s="60">
        <v>-13692395</v>
      </c>
      <c r="H8" s="60">
        <v>11549777</v>
      </c>
      <c r="I8" s="60">
        <v>7180950</v>
      </c>
      <c r="J8" s="60">
        <v>7180950</v>
      </c>
      <c r="K8" s="60">
        <v>4070781</v>
      </c>
      <c r="L8" s="60">
        <v>1382156</v>
      </c>
      <c r="M8" s="60">
        <v>-169757</v>
      </c>
      <c r="N8" s="60">
        <v>-169757</v>
      </c>
      <c r="O8" s="60">
        <v>-2363784</v>
      </c>
      <c r="P8" s="60">
        <v>-4726903</v>
      </c>
      <c r="Q8" s="60">
        <v>-7860129</v>
      </c>
      <c r="R8" s="60">
        <v>-7860129</v>
      </c>
      <c r="S8" s="60">
        <v>-10075230</v>
      </c>
      <c r="T8" s="60">
        <v>-12632418</v>
      </c>
      <c r="U8" s="60">
        <v>-15504825</v>
      </c>
      <c r="V8" s="60">
        <v>-15504825</v>
      </c>
      <c r="W8" s="60">
        <v>-15504825</v>
      </c>
      <c r="X8" s="60">
        <v>10017726</v>
      </c>
      <c r="Y8" s="60">
        <v>-25522551</v>
      </c>
      <c r="Z8" s="140">
        <v>-254.77</v>
      </c>
      <c r="AA8" s="62">
        <v>10017726</v>
      </c>
    </row>
    <row r="9" spans="1:27" ht="13.5">
      <c r="A9" s="249" t="s">
        <v>146</v>
      </c>
      <c r="B9" s="182"/>
      <c r="C9" s="155">
        <v>10501816</v>
      </c>
      <c r="D9" s="155"/>
      <c r="E9" s="59">
        <v>9000000</v>
      </c>
      <c r="F9" s="60">
        <v>9000000</v>
      </c>
      <c r="G9" s="60">
        <v>27741255</v>
      </c>
      <c r="H9" s="60">
        <v>28312623</v>
      </c>
      <c r="I9" s="60">
        <v>26917241</v>
      </c>
      <c r="J9" s="60">
        <v>26917241</v>
      </c>
      <c r="K9" s="60">
        <v>26310354</v>
      </c>
      <c r="L9" s="60">
        <v>25996639</v>
      </c>
      <c r="M9" s="60">
        <v>26359991</v>
      </c>
      <c r="N9" s="60">
        <v>26359991</v>
      </c>
      <c r="O9" s="60">
        <v>25773096</v>
      </c>
      <c r="P9" s="60">
        <v>25631896</v>
      </c>
      <c r="Q9" s="60">
        <v>25928396</v>
      </c>
      <c r="R9" s="60">
        <v>25928396</v>
      </c>
      <c r="S9" s="60">
        <v>26217653</v>
      </c>
      <c r="T9" s="60">
        <v>26264670</v>
      </c>
      <c r="U9" s="60">
        <v>27289100</v>
      </c>
      <c r="V9" s="60">
        <v>27289100</v>
      </c>
      <c r="W9" s="60">
        <v>27289100</v>
      </c>
      <c r="X9" s="60">
        <v>9000000</v>
      </c>
      <c r="Y9" s="60">
        <v>18289100</v>
      </c>
      <c r="Z9" s="140">
        <v>203.21</v>
      </c>
      <c r="AA9" s="62">
        <v>9000000</v>
      </c>
    </row>
    <row r="10" spans="1:27" ht="13.5">
      <c r="A10" s="249" t="s">
        <v>147</v>
      </c>
      <c r="B10" s="182"/>
      <c r="C10" s="155"/>
      <c r="D10" s="155"/>
      <c r="E10" s="59">
        <v>78000</v>
      </c>
      <c r="F10" s="60">
        <v>78000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78000</v>
      </c>
      <c r="Y10" s="159">
        <v>-78000</v>
      </c>
      <c r="Z10" s="141">
        <v>-100</v>
      </c>
      <c r="AA10" s="225">
        <v>78000</v>
      </c>
    </row>
    <row r="11" spans="1:27" ht="13.5">
      <c r="A11" s="249" t="s">
        <v>148</v>
      </c>
      <c r="B11" s="182"/>
      <c r="C11" s="155">
        <v>11823377</v>
      </c>
      <c r="D11" s="155"/>
      <c r="E11" s="59">
        <v>11934382</v>
      </c>
      <c r="F11" s="60">
        <v>11934382</v>
      </c>
      <c r="G11" s="60">
        <v>655792</v>
      </c>
      <c r="H11" s="60">
        <v>588830</v>
      </c>
      <c r="I11" s="60">
        <v>590459</v>
      </c>
      <c r="J11" s="60">
        <v>590459</v>
      </c>
      <c r="K11" s="60">
        <v>1275114</v>
      </c>
      <c r="L11" s="60">
        <v>1271990</v>
      </c>
      <c r="M11" s="60">
        <v>1415777</v>
      </c>
      <c r="N11" s="60">
        <v>1415777</v>
      </c>
      <c r="O11" s="60">
        <v>1293039</v>
      </c>
      <c r="P11" s="60">
        <v>1302396</v>
      </c>
      <c r="Q11" s="60">
        <v>1473663</v>
      </c>
      <c r="R11" s="60">
        <v>1473663</v>
      </c>
      <c r="S11" s="60">
        <v>1432553</v>
      </c>
      <c r="T11" s="60">
        <v>1618072</v>
      </c>
      <c r="U11" s="60">
        <v>1956275</v>
      </c>
      <c r="V11" s="60">
        <v>1956275</v>
      </c>
      <c r="W11" s="60">
        <v>1956275</v>
      </c>
      <c r="X11" s="60">
        <v>11934382</v>
      </c>
      <c r="Y11" s="60">
        <v>-9978107</v>
      </c>
      <c r="Z11" s="140">
        <v>-83.61</v>
      </c>
      <c r="AA11" s="62">
        <v>11934382</v>
      </c>
    </row>
    <row r="12" spans="1:27" ht="13.5">
      <c r="A12" s="250" t="s">
        <v>56</v>
      </c>
      <c r="B12" s="251"/>
      <c r="C12" s="168">
        <f aca="true" t="shared" si="0" ref="C12:Y12">SUM(C6:C11)</f>
        <v>66126714</v>
      </c>
      <c r="D12" s="168">
        <f>SUM(D6:D11)</f>
        <v>0</v>
      </c>
      <c r="E12" s="72">
        <f t="shared" si="0"/>
        <v>32406274</v>
      </c>
      <c r="F12" s="73">
        <f t="shared" si="0"/>
        <v>64777527</v>
      </c>
      <c r="G12" s="73">
        <f t="shared" si="0"/>
        <v>62359652</v>
      </c>
      <c r="H12" s="73">
        <f t="shared" si="0"/>
        <v>87865784</v>
      </c>
      <c r="I12" s="73">
        <f t="shared" si="0"/>
        <v>77253651</v>
      </c>
      <c r="J12" s="73">
        <f t="shared" si="0"/>
        <v>77253651</v>
      </c>
      <c r="K12" s="73">
        <f t="shared" si="0"/>
        <v>77982556</v>
      </c>
      <c r="L12" s="73">
        <f t="shared" si="0"/>
        <v>80326732</v>
      </c>
      <c r="M12" s="73">
        <f t="shared" si="0"/>
        <v>67459740</v>
      </c>
      <c r="N12" s="73">
        <f t="shared" si="0"/>
        <v>67459740</v>
      </c>
      <c r="O12" s="73">
        <f t="shared" si="0"/>
        <v>63315258</v>
      </c>
      <c r="P12" s="73">
        <f t="shared" si="0"/>
        <v>63826119</v>
      </c>
      <c r="Q12" s="73">
        <f t="shared" si="0"/>
        <v>66702074</v>
      </c>
      <c r="R12" s="73">
        <f t="shared" si="0"/>
        <v>66702074</v>
      </c>
      <c r="S12" s="73">
        <f t="shared" si="0"/>
        <v>63482490</v>
      </c>
      <c r="T12" s="73">
        <f t="shared" si="0"/>
        <v>56590367</v>
      </c>
      <c r="U12" s="73">
        <f t="shared" si="0"/>
        <v>50174041</v>
      </c>
      <c r="V12" s="73">
        <f t="shared" si="0"/>
        <v>50174041</v>
      </c>
      <c r="W12" s="73">
        <f t="shared" si="0"/>
        <v>50174041</v>
      </c>
      <c r="X12" s="73">
        <f t="shared" si="0"/>
        <v>64777527</v>
      </c>
      <c r="Y12" s="73">
        <f t="shared" si="0"/>
        <v>-14603486</v>
      </c>
      <c r="Z12" s="170">
        <f>+IF(X12&lt;&gt;0,+(Y12/X12)*100,0)</f>
        <v>-22.544062233187752</v>
      </c>
      <c r="AA12" s="74">
        <f>SUM(AA6:AA11)</f>
        <v>64777527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167000</v>
      </c>
      <c r="F15" s="60">
        <v>167000</v>
      </c>
      <c r="G15" s="60">
        <v>286222</v>
      </c>
      <c r="H15" s="60">
        <v>286222</v>
      </c>
      <c r="I15" s="60">
        <v>286222</v>
      </c>
      <c r="J15" s="60">
        <v>286222</v>
      </c>
      <c r="K15" s="60">
        <v>286222</v>
      </c>
      <c r="L15" s="60">
        <v>286222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167000</v>
      </c>
      <c r="Y15" s="60">
        <v>-167000</v>
      </c>
      <c r="Z15" s="140">
        <v>-100</v>
      </c>
      <c r="AA15" s="62">
        <v>167000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21003625</v>
      </c>
      <c r="D17" s="155"/>
      <c r="E17" s="59">
        <v>19697289</v>
      </c>
      <c r="F17" s="60">
        <v>19697289</v>
      </c>
      <c r="G17" s="60">
        <v>26877163</v>
      </c>
      <c r="H17" s="60">
        <v>26877163</v>
      </c>
      <c r="I17" s="60">
        <v>26877163</v>
      </c>
      <c r="J17" s="60">
        <v>26877163</v>
      </c>
      <c r="K17" s="60">
        <v>28684806</v>
      </c>
      <c r="L17" s="60">
        <v>28684806</v>
      </c>
      <c r="M17" s="60">
        <v>28684806</v>
      </c>
      <c r="N17" s="60">
        <v>28684806</v>
      </c>
      <c r="O17" s="60">
        <v>28684806</v>
      </c>
      <c r="P17" s="60">
        <v>28684806</v>
      </c>
      <c r="Q17" s="60">
        <v>28684806</v>
      </c>
      <c r="R17" s="60">
        <v>28684806</v>
      </c>
      <c r="S17" s="60">
        <v>28684806</v>
      </c>
      <c r="T17" s="60">
        <v>28684806</v>
      </c>
      <c r="U17" s="60">
        <v>28684806</v>
      </c>
      <c r="V17" s="60">
        <v>28684806</v>
      </c>
      <c r="W17" s="60">
        <v>28684806</v>
      </c>
      <c r="X17" s="60">
        <v>19697289</v>
      </c>
      <c r="Y17" s="60">
        <v>8987517</v>
      </c>
      <c r="Z17" s="140">
        <v>45.63</v>
      </c>
      <c r="AA17" s="62">
        <v>19697289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242187547</v>
      </c>
      <c r="D19" s="155"/>
      <c r="E19" s="59">
        <v>238488260</v>
      </c>
      <c r="F19" s="60">
        <v>238255130</v>
      </c>
      <c r="G19" s="60">
        <v>230700665</v>
      </c>
      <c r="H19" s="60">
        <v>230799873</v>
      </c>
      <c r="I19" s="60">
        <v>228660479</v>
      </c>
      <c r="J19" s="60">
        <v>228660479</v>
      </c>
      <c r="K19" s="60">
        <v>248931890</v>
      </c>
      <c r="L19" s="60">
        <v>248934889</v>
      </c>
      <c r="M19" s="60">
        <v>246956140</v>
      </c>
      <c r="N19" s="60">
        <v>246956140</v>
      </c>
      <c r="O19" s="60">
        <v>246957591</v>
      </c>
      <c r="P19" s="60">
        <v>246957591</v>
      </c>
      <c r="Q19" s="60">
        <v>244815342</v>
      </c>
      <c r="R19" s="60">
        <v>244815342</v>
      </c>
      <c r="S19" s="60">
        <v>244829474</v>
      </c>
      <c r="T19" s="60">
        <v>244852559</v>
      </c>
      <c r="U19" s="60">
        <v>242332266</v>
      </c>
      <c r="V19" s="60">
        <v>242332266</v>
      </c>
      <c r="W19" s="60">
        <v>242332266</v>
      </c>
      <c r="X19" s="60">
        <v>238255130</v>
      </c>
      <c r="Y19" s="60">
        <v>4077136</v>
      </c>
      <c r="Z19" s="140">
        <v>1.71</v>
      </c>
      <c r="AA19" s="62">
        <v>238255130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456522</v>
      </c>
      <c r="D22" s="155"/>
      <c r="E22" s="59">
        <v>294858</v>
      </c>
      <c r="F22" s="60">
        <v>294858</v>
      </c>
      <c r="G22" s="60">
        <v>78795</v>
      </c>
      <c r="H22" s="60">
        <v>78795</v>
      </c>
      <c r="I22" s="60">
        <v>78795</v>
      </c>
      <c r="J22" s="60">
        <v>78795</v>
      </c>
      <c r="K22" s="60">
        <v>456522</v>
      </c>
      <c r="L22" s="60">
        <v>456522</v>
      </c>
      <c r="M22" s="60">
        <v>456522</v>
      </c>
      <c r="N22" s="60">
        <v>456522</v>
      </c>
      <c r="O22" s="60">
        <v>456522</v>
      </c>
      <c r="P22" s="60">
        <v>456522</v>
      </c>
      <c r="Q22" s="60">
        <v>456522</v>
      </c>
      <c r="R22" s="60">
        <v>456522</v>
      </c>
      <c r="S22" s="60">
        <v>456522</v>
      </c>
      <c r="T22" s="60">
        <v>456522</v>
      </c>
      <c r="U22" s="60">
        <v>456522</v>
      </c>
      <c r="V22" s="60">
        <v>456522</v>
      </c>
      <c r="W22" s="60">
        <v>456522</v>
      </c>
      <c r="X22" s="60">
        <v>294858</v>
      </c>
      <c r="Y22" s="60">
        <v>161664</v>
      </c>
      <c r="Z22" s="140">
        <v>54.83</v>
      </c>
      <c r="AA22" s="62">
        <v>294858</v>
      </c>
    </row>
    <row r="23" spans="1:27" ht="13.5">
      <c r="A23" s="249" t="s">
        <v>158</v>
      </c>
      <c r="B23" s="182"/>
      <c r="C23" s="155">
        <v>2885593</v>
      </c>
      <c r="D23" s="155"/>
      <c r="E23" s="59">
        <v>2245667</v>
      </c>
      <c r="F23" s="60">
        <v>2245667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2245667</v>
      </c>
      <c r="Y23" s="159">
        <v>-2245667</v>
      </c>
      <c r="Z23" s="141">
        <v>-100</v>
      </c>
      <c r="AA23" s="225">
        <v>2245667</v>
      </c>
    </row>
    <row r="24" spans="1:27" ht="13.5">
      <c r="A24" s="250" t="s">
        <v>57</v>
      </c>
      <c r="B24" s="253"/>
      <c r="C24" s="168">
        <f aca="true" t="shared" si="1" ref="C24:Y24">SUM(C15:C23)</f>
        <v>266533287</v>
      </c>
      <c r="D24" s="168">
        <f>SUM(D15:D23)</f>
        <v>0</v>
      </c>
      <c r="E24" s="76">
        <f t="shared" si="1"/>
        <v>260893074</v>
      </c>
      <c r="F24" s="77">
        <f t="shared" si="1"/>
        <v>260659944</v>
      </c>
      <c r="G24" s="77">
        <f t="shared" si="1"/>
        <v>257942845</v>
      </c>
      <c r="H24" s="77">
        <f t="shared" si="1"/>
        <v>258042053</v>
      </c>
      <c r="I24" s="77">
        <f t="shared" si="1"/>
        <v>255902659</v>
      </c>
      <c r="J24" s="77">
        <f t="shared" si="1"/>
        <v>255902659</v>
      </c>
      <c r="K24" s="77">
        <f t="shared" si="1"/>
        <v>278359440</v>
      </c>
      <c r="L24" s="77">
        <f t="shared" si="1"/>
        <v>278362439</v>
      </c>
      <c r="M24" s="77">
        <f t="shared" si="1"/>
        <v>276097468</v>
      </c>
      <c r="N24" s="77">
        <f t="shared" si="1"/>
        <v>276097468</v>
      </c>
      <c r="O24" s="77">
        <f t="shared" si="1"/>
        <v>276098919</v>
      </c>
      <c r="P24" s="77">
        <f t="shared" si="1"/>
        <v>276098919</v>
      </c>
      <c r="Q24" s="77">
        <f t="shared" si="1"/>
        <v>273956670</v>
      </c>
      <c r="R24" s="77">
        <f t="shared" si="1"/>
        <v>273956670</v>
      </c>
      <c r="S24" s="77">
        <f t="shared" si="1"/>
        <v>273970802</v>
      </c>
      <c r="T24" s="77">
        <f t="shared" si="1"/>
        <v>273993887</v>
      </c>
      <c r="U24" s="77">
        <f t="shared" si="1"/>
        <v>271473594</v>
      </c>
      <c r="V24" s="77">
        <f t="shared" si="1"/>
        <v>271473594</v>
      </c>
      <c r="W24" s="77">
        <f t="shared" si="1"/>
        <v>271473594</v>
      </c>
      <c r="X24" s="77">
        <f t="shared" si="1"/>
        <v>260659944</v>
      </c>
      <c r="Y24" s="77">
        <f t="shared" si="1"/>
        <v>10813650</v>
      </c>
      <c r="Z24" s="212">
        <f>+IF(X24&lt;&gt;0,+(Y24/X24)*100,0)</f>
        <v>4.1485660719699995</v>
      </c>
      <c r="AA24" s="79">
        <f>SUM(AA15:AA23)</f>
        <v>260659944</v>
      </c>
    </row>
    <row r="25" spans="1:27" ht="13.5">
      <c r="A25" s="250" t="s">
        <v>159</v>
      </c>
      <c r="B25" s="251"/>
      <c r="C25" s="168">
        <f aca="true" t="shared" si="2" ref="C25:Y25">+C12+C24</f>
        <v>332660001</v>
      </c>
      <c r="D25" s="168">
        <f>+D12+D24</f>
        <v>0</v>
      </c>
      <c r="E25" s="72">
        <f t="shared" si="2"/>
        <v>293299348</v>
      </c>
      <c r="F25" s="73">
        <f t="shared" si="2"/>
        <v>325437471</v>
      </c>
      <c r="G25" s="73">
        <f t="shared" si="2"/>
        <v>320302497</v>
      </c>
      <c r="H25" s="73">
        <f t="shared" si="2"/>
        <v>345907837</v>
      </c>
      <c r="I25" s="73">
        <f t="shared" si="2"/>
        <v>333156310</v>
      </c>
      <c r="J25" s="73">
        <f t="shared" si="2"/>
        <v>333156310</v>
      </c>
      <c r="K25" s="73">
        <f t="shared" si="2"/>
        <v>356341996</v>
      </c>
      <c r="L25" s="73">
        <f t="shared" si="2"/>
        <v>358689171</v>
      </c>
      <c r="M25" s="73">
        <f t="shared" si="2"/>
        <v>343557208</v>
      </c>
      <c r="N25" s="73">
        <f t="shared" si="2"/>
        <v>343557208</v>
      </c>
      <c r="O25" s="73">
        <f t="shared" si="2"/>
        <v>339414177</v>
      </c>
      <c r="P25" s="73">
        <f t="shared" si="2"/>
        <v>339925038</v>
      </c>
      <c r="Q25" s="73">
        <f t="shared" si="2"/>
        <v>340658744</v>
      </c>
      <c r="R25" s="73">
        <f t="shared" si="2"/>
        <v>340658744</v>
      </c>
      <c r="S25" s="73">
        <f t="shared" si="2"/>
        <v>337453292</v>
      </c>
      <c r="T25" s="73">
        <f t="shared" si="2"/>
        <v>330584254</v>
      </c>
      <c r="U25" s="73">
        <f t="shared" si="2"/>
        <v>321647635</v>
      </c>
      <c r="V25" s="73">
        <f t="shared" si="2"/>
        <v>321647635</v>
      </c>
      <c r="W25" s="73">
        <f t="shared" si="2"/>
        <v>321647635</v>
      </c>
      <c r="X25" s="73">
        <f t="shared" si="2"/>
        <v>325437471</v>
      </c>
      <c r="Y25" s="73">
        <f t="shared" si="2"/>
        <v>-3789836</v>
      </c>
      <c r="Z25" s="170">
        <f>+IF(X25&lt;&gt;0,+(Y25/X25)*100,0)</f>
        <v>-1.1645358441222644</v>
      </c>
      <c r="AA25" s="74">
        <f>+AA12+AA24</f>
        <v>325437471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2683610</v>
      </c>
      <c r="D30" s="155"/>
      <c r="E30" s="59">
        <v>2249453</v>
      </c>
      <c r="F30" s="60">
        <v>2249453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2249453</v>
      </c>
      <c r="Y30" s="60">
        <v>-2249453</v>
      </c>
      <c r="Z30" s="140">
        <v>-100</v>
      </c>
      <c r="AA30" s="62">
        <v>2249453</v>
      </c>
    </row>
    <row r="31" spans="1:27" ht="13.5">
      <c r="A31" s="249" t="s">
        <v>163</v>
      </c>
      <c r="B31" s="182"/>
      <c r="C31" s="155">
        <v>1409966</v>
      </c>
      <c r="D31" s="155"/>
      <c r="E31" s="59">
        <v>1451454</v>
      </c>
      <c r="F31" s="60">
        <v>1451454</v>
      </c>
      <c r="G31" s="60">
        <v>1409966</v>
      </c>
      <c r="H31" s="60">
        <v>1403417</v>
      </c>
      <c r="I31" s="60">
        <v>1399448</v>
      </c>
      <c r="J31" s="60">
        <v>1399448</v>
      </c>
      <c r="K31" s="60">
        <v>1406846</v>
      </c>
      <c r="L31" s="60">
        <v>1415439</v>
      </c>
      <c r="M31" s="60">
        <v>1417316</v>
      </c>
      <c r="N31" s="60">
        <v>1417316</v>
      </c>
      <c r="O31" s="60">
        <v>1428187</v>
      </c>
      <c r="P31" s="60">
        <v>1424729</v>
      </c>
      <c r="Q31" s="60">
        <v>1398171</v>
      </c>
      <c r="R31" s="60">
        <v>1398171</v>
      </c>
      <c r="S31" s="60">
        <v>1409966</v>
      </c>
      <c r="T31" s="60">
        <v>1408898</v>
      </c>
      <c r="U31" s="60">
        <v>1374791</v>
      </c>
      <c r="V31" s="60">
        <v>1374791</v>
      </c>
      <c r="W31" s="60">
        <v>1374791</v>
      </c>
      <c r="X31" s="60">
        <v>1451454</v>
      </c>
      <c r="Y31" s="60">
        <v>-76663</v>
      </c>
      <c r="Z31" s="140">
        <v>-5.28</v>
      </c>
      <c r="AA31" s="62">
        <v>1451454</v>
      </c>
    </row>
    <row r="32" spans="1:27" ht="13.5">
      <c r="A32" s="249" t="s">
        <v>164</v>
      </c>
      <c r="B32" s="182"/>
      <c r="C32" s="155">
        <v>29283731</v>
      </c>
      <c r="D32" s="155"/>
      <c r="E32" s="59">
        <v>23810708</v>
      </c>
      <c r="F32" s="60">
        <v>23577578</v>
      </c>
      <c r="G32" s="60">
        <v>30605866</v>
      </c>
      <c r="H32" s="60">
        <v>19075903</v>
      </c>
      <c r="I32" s="60">
        <v>17244771</v>
      </c>
      <c r="J32" s="60">
        <v>17244771</v>
      </c>
      <c r="K32" s="60">
        <v>18115785</v>
      </c>
      <c r="L32" s="60">
        <v>19356894</v>
      </c>
      <c r="M32" s="60">
        <v>12564306</v>
      </c>
      <c r="N32" s="60">
        <v>12564306</v>
      </c>
      <c r="O32" s="60">
        <v>12725100</v>
      </c>
      <c r="P32" s="60">
        <v>14547734</v>
      </c>
      <c r="Q32" s="60">
        <v>19009527</v>
      </c>
      <c r="R32" s="60">
        <v>19009527</v>
      </c>
      <c r="S32" s="60">
        <v>16741503</v>
      </c>
      <c r="T32" s="60">
        <v>12909577</v>
      </c>
      <c r="U32" s="60">
        <v>4441860</v>
      </c>
      <c r="V32" s="60">
        <v>4441860</v>
      </c>
      <c r="W32" s="60">
        <v>4441860</v>
      </c>
      <c r="X32" s="60">
        <v>23577578</v>
      </c>
      <c r="Y32" s="60">
        <v>-19135718</v>
      </c>
      <c r="Z32" s="140">
        <v>-81.16</v>
      </c>
      <c r="AA32" s="62">
        <v>23577578</v>
      </c>
    </row>
    <row r="33" spans="1:27" ht="13.5">
      <c r="A33" s="249" t="s">
        <v>165</v>
      </c>
      <c r="B33" s="182"/>
      <c r="C33" s="155">
        <v>10906686</v>
      </c>
      <c r="D33" s="155"/>
      <c r="E33" s="59">
        <v>3000000</v>
      </c>
      <c r="F33" s="60">
        <v>3000000</v>
      </c>
      <c r="G33" s="60">
        <v>27788093</v>
      </c>
      <c r="H33" s="60">
        <v>28142411</v>
      </c>
      <c r="I33" s="60">
        <v>28128442</v>
      </c>
      <c r="J33" s="60">
        <v>28128442</v>
      </c>
      <c r="K33" s="60">
        <v>31526423</v>
      </c>
      <c r="L33" s="60">
        <v>31526422</v>
      </c>
      <c r="M33" s="60">
        <v>31526423</v>
      </c>
      <c r="N33" s="60">
        <v>31526423</v>
      </c>
      <c r="O33" s="60">
        <v>31363107</v>
      </c>
      <c r="P33" s="60">
        <v>30850645</v>
      </c>
      <c r="Q33" s="60">
        <v>30850645</v>
      </c>
      <c r="R33" s="60">
        <v>30850645</v>
      </c>
      <c r="S33" s="60">
        <v>30850645</v>
      </c>
      <c r="T33" s="60">
        <v>30850645</v>
      </c>
      <c r="U33" s="60">
        <v>30837412</v>
      </c>
      <c r="V33" s="60">
        <v>30837412</v>
      </c>
      <c r="W33" s="60">
        <v>30837412</v>
      </c>
      <c r="X33" s="60">
        <v>3000000</v>
      </c>
      <c r="Y33" s="60">
        <v>27837412</v>
      </c>
      <c r="Z33" s="140">
        <v>927.91</v>
      </c>
      <c r="AA33" s="62">
        <v>3000000</v>
      </c>
    </row>
    <row r="34" spans="1:27" ht="13.5">
      <c r="A34" s="250" t="s">
        <v>58</v>
      </c>
      <c r="B34" s="251"/>
      <c r="C34" s="168">
        <f aca="true" t="shared" si="3" ref="C34:Y34">SUM(C29:C33)</f>
        <v>44283993</v>
      </c>
      <c r="D34" s="168">
        <f>SUM(D29:D33)</f>
        <v>0</v>
      </c>
      <c r="E34" s="72">
        <f t="shared" si="3"/>
        <v>30511615</v>
      </c>
      <c r="F34" s="73">
        <f t="shared" si="3"/>
        <v>30278485</v>
      </c>
      <c r="G34" s="73">
        <f t="shared" si="3"/>
        <v>59803925</v>
      </c>
      <c r="H34" s="73">
        <f t="shared" si="3"/>
        <v>48621731</v>
      </c>
      <c r="I34" s="73">
        <f t="shared" si="3"/>
        <v>46772661</v>
      </c>
      <c r="J34" s="73">
        <f t="shared" si="3"/>
        <v>46772661</v>
      </c>
      <c r="K34" s="73">
        <f t="shared" si="3"/>
        <v>51049054</v>
      </c>
      <c r="L34" s="73">
        <f t="shared" si="3"/>
        <v>52298755</v>
      </c>
      <c r="M34" s="73">
        <f t="shared" si="3"/>
        <v>45508045</v>
      </c>
      <c r="N34" s="73">
        <f t="shared" si="3"/>
        <v>45508045</v>
      </c>
      <c r="O34" s="73">
        <f t="shared" si="3"/>
        <v>45516394</v>
      </c>
      <c r="P34" s="73">
        <f t="shared" si="3"/>
        <v>46823108</v>
      </c>
      <c r="Q34" s="73">
        <f t="shared" si="3"/>
        <v>51258343</v>
      </c>
      <c r="R34" s="73">
        <f t="shared" si="3"/>
        <v>51258343</v>
      </c>
      <c r="S34" s="73">
        <f t="shared" si="3"/>
        <v>49002114</v>
      </c>
      <c r="T34" s="73">
        <f t="shared" si="3"/>
        <v>45169120</v>
      </c>
      <c r="U34" s="73">
        <f t="shared" si="3"/>
        <v>36654063</v>
      </c>
      <c r="V34" s="73">
        <f t="shared" si="3"/>
        <v>36654063</v>
      </c>
      <c r="W34" s="73">
        <f t="shared" si="3"/>
        <v>36654063</v>
      </c>
      <c r="X34" s="73">
        <f t="shared" si="3"/>
        <v>30278485</v>
      </c>
      <c r="Y34" s="73">
        <f t="shared" si="3"/>
        <v>6375578</v>
      </c>
      <c r="Z34" s="170">
        <f>+IF(X34&lt;&gt;0,+(Y34/X34)*100,0)</f>
        <v>21.0564630297718</v>
      </c>
      <c r="AA34" s="74">
        <f>SUM(AA29:AA33)</f>
        <v>30278485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36547425</v>
      </c>
      <c r="D37" s="155"/>
      <c r="E37" s="59">
        <v>32594386</v>
      </c>
      <c r="F37" s="60">
        <v>32594386</v>
      </c>
      <c r="G37" s="60">
        <v>39231034</v>
      </c>
      <c r="H37" s="60">
        <v>39020053</v>
      </c>
      <c r="I37" s="60">
        <v>38747737</v>
      </c>
      <c r="J37" s="60">
        <v>38747737</v>
      </c>
      <c r="K37" s="60">
        <v>38747737</v>
      </c>
      <c r="L37" s="60">
        <v>38747737</v>
      </c>
      <c r="M37" s="60">
        <v>38044387</v>
      </c>
      <c r="N37" s="60">
        <v>38044387</v>
      </c>
      <c r="O37" s="60">
        <v>37828624</v>
      </c>
      <c r="P37" s="60">
        <v>37828624</v>
      </c>
      <c r="Q37" s="60">
        <v>37539981</v>
      </c>
      <c r="R37" s="60">
        <v>37539981</v>
      </c>
      <c r="S37" s="60">
        <v>37539981</v>
      </c>
      <c r="T37" s="60">
        <v>37539981</v>
      </c>
      <c r="U37" s="60">
        <v>36804525</v>
      </c>
      <c r="V37" s="60">
        <v>36804525</v>
      </c>
      <c r="W37" s="60">
        <v>36804525</v>
      </c>
      <c r="X37" s="60">
        <v>32594386</v>
      </c>
      <c r="Y37" s="60">
        <v>4210139</v>
      </c>
      <c r="Z37" s="140">
        <v>12.92</v>
      </c>
      <c r="AA37" s="62">
        <v>32594386</v>
      </c>
    </row>
    <row r="38" spans="1:27" ht="13.5">
      <c r="A38" s="249" t="s">
        <v>165</v>
      </c>
      <c r="B38" s="182"/>
      <c r="C38" s="155">
        <v>36179130</v>
      </c>
      <c r="D38" s="155"/>
      <c r="E38" s="59">
        <v>31435247</v>
      </c>
      <c r="F38" s="60">
        <v>31435247</v>
      </c>
      <c r="G38" s="60">
        <v>6715678</v>
      </c>
      <c r="H38" s="60">
        <v>2245822</v>
      </c>
      <c r="I38" s="60">
        <v>2245822</v>
      </c>
      <c r="J38" s="60">
        <v>2245822</v>
      </c>
      <c r="K38" s="60">
        <v>2614746</v>
      </c>
      <c r="L38" s="60">
        <v>2614746</v>
      </c>
      <c r="M38" s="60">
        <v>2614746</v>
      </c>
      <c r="N38" s="60">
        <v>2614746</v>
      </c>
      <c r="O38" s="60">
        <v>2614746</v>
      </c>
      <c r="P38" s="60">
        <v>2614746</v>
      </c>
      <c r="Q38" s="60">
        <v>2614746</v>
      </c>
      <c r="R38" s="60">
        <v>2614746</v>
      </c>
      <c r="S38" s="60">
        <v>2614746</v>
      </c>
      <c r="T38" s="60">
        <v>2614746</v>
      </c>
      <c r="U38" s="60">
        <v>2614746</v>
      </c>
      <c r="V38" s="60">
        <v>2614746</v>
      </c>
      <c r="W38" s="60">
        <v>2614746</v>
      </c>
      <c r="X38" s="60">
        <v>31435247</v>
      </c>
      <c r="Y38" s="60">
        <v>-28820501</v>
      </c>
      <c r="Z38" s="140">
        <v>-91.68</v>
      </c>
      <c r="AA38" s="62">
        <v>31435247</v>
      </c>
    </row>
    <row r="39" spans="1:27" ht="13.5">
      <c r="A39" s="250" t="s">
        <v>59</v>
      </c>
      <c r="B39" s="253"/>
      <c r="C39" s="168">
        <f aca="true" t="shared" si="4" ref="C39:Y39">SUM(C37:C38)</f>
        <v>72726555</v>
      </c>
      <c r="D39" s="168">
        <f>SUM(D37:D38)</f>
        <v>0</v>
      </c>
      <c r="E39" s="76">
        <f t="shared" si="4"/>
        <v>64029633</v>
      </c>
      <c r="F39" s="77">
        <f t="shared" si="4"/>
        <v>64029633</v>
      </c>
      <c r="G39" s="77">
        <f t="shared" si="4"/>
        <v>45946712</v>
      </c>
      <c r="H39" s="77">
        <f t="shared" si="4"/>
        <v>41265875</v>
      </c>
      <c r="I39" s="77">
        <f t="shared" si="4"/>
        <v>40993559</v>
      </c>
      <c r="J39" s="77">
        <f t="shared" si="4"/>
        <v>40993559</v>
      </c>
      <c r="K39" s="77">
        <f t="shared" si="4"/>
        <v>41362483</v>
      </c>
      <c r="L39" s="77">
        <f t="shared" si="4"/>
        <v>41362483</v>
      </c>
      <c r="M39" s="77">
        <f t="shared" si="4"/>
        <v>40659133</v>
      </c>
      <c r="N39" s="77">
        <f t="shared" si="4"/>
        <v>40659133</v>
      </c>
      <c r="O39" s="77">
        <f t="shared" si="4"/>
        <v>40443370</v>
      </c>
      <c r="P39" s="77">
        <f t="shared" si="4"/>
        <v>40443370</v>
      </c>
      <c r="Q39" s="77">
        <f t="shared" si="4"/>
        <v>40154727</v>
      </c>
      <c r="R39" s="77">
        <f t="shared" si="4"/>
        <v>40154727</v>
      </c>
      <c r="S39" s="77">
        <f t="shared" si="4"/>
        <v>40154727</v>
      </c>
      <c r="T39" s="77">
        <f t="shared" si="4"/>
        <v>40154727</v>
      </c>
      <c r="U39" s="77">
        <f t="shared" si="4"/>
        <v>39419271</v>
      </c>
      <c r="V39" s="77">
        <f t="shared" si="4"/>
        <v>39419271</v>
      </c>
      <c r="W39" s="77">
        <f t="shared" si="4"/>
        <v>39419271</v>
      </c>
      <c r="X39" s="77">
        <f t="shared" si="4"/>
        <v>64029633</v>
      </c>
      <c r="Y39" s="77">
        <f t="shared" si="4"/>
        <v>-24610362</v>
      </c>
      <c r="Z39" s="212">
        <f>+IF(X39&lt;&gt;0,+(Y39/X39)*100,0)</f>
        <v>-38.435894205422045</v>
      </c>
      <c r="AA39" s="79">
        <f>SUM(AA37:AA38)</f>
        <v>64029633</v>
      </c>
    </row>
    <row r="40" spans="1:27" ht="13.5">
      <c r="A40" s="250" t="s">
        <v>167</v>
      </c>
      <c r="B40" s="251"/>
      <c r="C40" s="168">
        <f aca="true" t="shared" si="5" ref="C40:Y40">+C34+C39</f>
        <v>117010548</v>
      </c>
      <c r="D40" s="168">
        <f>+D34+D39</f>
        <v>0</v>
      </c>
      <c r="E40" s="72">
        <f t="shared" si="5"/>
        <v>94541248</v>
      </c>
      <c r="F40" s="73">
        <f t="shared" si="5"/>
        <v>94308118</v>
      </c>
      <c r="G40" s="73">
        <f t="shared" si="5"/>
        <v>105750637</v>
      </c>
      <c r="H40" s="73">
        <f t="shared" si="5"/>
        <v>89887606</v>
      </c>
      <c r="I40" s="73">
        <f t="shared" si="5"/>
        <v>87766220</v>
      </c>
      <c r="J40" s="73">
        <f t="shared" si="5"/>
        <v>87766220</v>
      </c>
      <c r="K40" s="73">
        <f t="shared" si="5"/>
        <v>92411537</v>
      </c>
      <c r="L40" s="73">
        <f t="shared" si="5"/>
        <v>93661238</v>
      </c>
      <c r="M40" s="73">
        <f t="shared" si="5"/>
        <v>86167178</v>
      </c>
      <c r="N40" s="73">
        <f t="shared" si="5"/>
        <v>86167178</v>
      </c>
      <c r="O40" s="73">
        <f t="shared" si="5"/>
        <v>85959764</v>
      </c>
      <c r="P40" s="73">
        <f t="shared" si="5"/>
        <v>87266478</v>
      </c>
      <c r="Q40" s="73">
        <f t="shared" si="5"/>
        <v>91413070</v>
      </c>
      <c r="R40" s="73">
        <f t="shared" si="5"/>
        <v>91413070</v>
      </c>
      <c r="S40" s="73">
        <f t="shared" si="5"/>
        <v>89156841</v>
      </c>
      <c r="T40" s="73">
        <f t="shared" si="5"/>
        <v>85323847</v>
      </c>
      <c r="U40" s="73">
        <f t="shared" si="5"/>
        <v>76073334</v>
      </c>
      <c r="V40" s="73">
        <f t="shared" si="5"/>
        <v>76073334</v>
      </c>
      <c r="W40" s="73">
        <f t="shared" si="5"/>
        <v>76073334</v>
      </c>
      <c r="X40" s="73">
        <f t="shared" si="5"/>
        <v>94308118</v>
      </c>
      <c r="Y40" s="73">
        <f t="shared" si="5"/>
        <v>-18234784</v>
      </c>
      <c r="Z40" s="170">
        <f>+IF(X40&lt;&gt;0,+(Y40/X40)*100,0)</f>
        <v>-19.335328057336483</v>
      </c>
      <c r="AA40" s="74">
        <f>+AA34+AA39</f>
        <v>94308118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215649453</v>
      </c>
      <c r="D42" s="257">
        <f>+D25-D40</f>
        <v>0</v>
      </c>
      <c r="E42" s="258">
        <f t="shared" si="6"/>
        <v>198758100</v>
      </c>
      <c r="F42" s="259">
        <f t="shared" si="6"/>
        <v>231129353</v>
      </c>
      <c r="G42" s="259">
        <f t="shared" si="6"/>
        <v>214551860</v>
      </c>
      <c r="H42" s="259">
        <f t="shared" si="6"/>
        <v>256020231</v>
      </c>
      <c r="I42" s="259">
        <f t="shared" si="6"/>
        <v>245390090</v>
      </c>
      <c r="J42" s="259">
        <f t="shared" si="6"/>
        <v>245390090</v>
      </c>
      <c r="K42" s="259">
        <f t="shared" si="6"/>
        <v>263930459</v>
      </c>
      <c r="L42" s="259">
        <f t="shared" si="6"/>
        <v>265027933</v>
      </c>
      <c r="M42" s="259">
        <f t="shared" si="6"/>
        <v>257390030</v>
      </c>
      <c r="N42" s="259">
        <f t="shared" si="6"/>
        <v>257390030</v>
      </c>
      <c r="O42" s="259">
        <f t="shared" si="6"/>
        <v>253454413</v>
      </c>
      <c r="P42" s="259">
        <f t="shared" si="6"/>
        <v>252658560</v>
      </c>
      <c r="Q42" s="259">
        <f t="shared" si="6"/>
        <v>249245674</v>
      </c>
      <c r="R42" s="259">
        <f t="shared" si="6"/>
        <v>249245674</v>
      </c>
      <c r="S42" s="259">
        <f t="shared" si="6"/>
        <v>248296451</v>
      </c>
      <c r="T42" s="259">
        <f t="shared" si="6"/>
        <v>245260407</v>
      </c>
      <c r="U42" s="259">
        <f t="shared" si="6"/>
        <v>245574301</v>
      </c>
      <c r="V42" s="259">
        <f t="shared" si="6"/>
        <v>245574301</v>
      </c>
      <c r="W42" s="259">
        <f t="shared" si="6"/>
        <v>245574301</v>
      </c>
      <c r="X42" s="259">
        <f t="shared" si="6"/>
        <v>231129353</v>
      </c>
      <c r="Y42" s="259">
        <f t="shared" si="6"/>
        <v>14444948</v>
      </c>
      <c r="Z42" s="260">
        <f>+IF(X42&lt;&gt;0,+(Y42/X42)*100,0)</f>
        <v>6.249724586041653</v>
      </c>
      <c r="AA42" s="261">
        <f>+AA25-AA40</f>
        <v>231129353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207025084</v>
      </c>
      <c r="D45" s="155"/>
      <c r="E45" s="59">
        <v>194958101</v>
      </c>
      <c r="F45" s="60">
        <v>227329353</v>
      </c>
      <c r="G45" s="60">
        <v>210604527</v>
      </c>
      <c r="H45" s="60">
        <v>252072898</v>
      </c>
      <c r="I45" s="60">
        <v>241442757</v>
      </c>
      <c r="J45" s="60">
        <v>241442757</v>
      </c>
      <c r="K45" s="60">
        <v>255019870</v>
      </c>
      <c r="L45" s="60">
        <v>256117342</v>
      </c>
      <c r="M45" s="60">
        <v>248765661</v>
      </c>
      <c r="N45" s="60">
        <v>248765661</v>
      </c>
      <c r="O45" s="60">
        <v>244830045</v>
      </c>
      <c r="P45" s="60">
        <v>244034192</v>
      </c>
      <c r="Q45" s="60">
        <v>240621305</v>
      </c>
      <c r="R45" s="60">
        <v>240621305</v>
      </c>
      <c r="S45" s="60">
        <v>239672085</v>
      </c>
      <c r="T45" s="60">
        <v>236636039</v>
      </c>
      <c r="U45" s="60">
        <v>236949931</v>
      </c>
      <c r="V45" s="60">
        <v>236949931</v>
      </c>
      <c r="W45" s="60">
        <v>236949931</v>
      </c>
      <c r="X45" s="60">
        <v>227329353</v>
      </c>
      <c r="Y45" s="60">
        <v>9620578</v>
      </c>
      <c r="Z45" s="139">
        <v>4.23</v>
      </c>
      <c r="AA45" s="62">
        <v>227329353</v>
      </c>
    </row>
    <row r="46" spans="1:27" ht="13.5">
      <c r="A46" s="249" t="s">
        <v>171</v>
      </c>
      <c r="B46" s="182"/>
      <c r="C46" s="155">
        <v>8624369</v>
      </c>
      <c r="D46" s="155"/>
      <c r="E46" s="59">
        <v>3800000</v>
      </c>
      <c r="F46" s="60">
        <v>3800000</v>
      </c>
      <c r="G46" s="60">
        <v>3947333</v>
      </c>
      <c r="H46" s="60">
        <v>3947333</v>
      </c>
      <c r="I46" s="60">
        <v>3947333</v>
      </c>
      <c r="J46" s="60">
        <v>3947333</v>
      </c>
      <c r="K46" s="60">
        <v>8910591</v>
      </c>
      <c r="L46" s="60">
        <v>8910591</v>
      </c>
      <c r="M46" s="60">
        <v>8624369</v>
      </c>
      <c r="N46" s="60">
        <v>8624369</v>
      </c>
      <c r="O46" s="60">
        <v>8624369</v>
      </c>
      <c r="P46" s="60">
        <v>8624369</v>
      </c>
      <c r="Q46" s="60">
        <v>8624369</v>
      </c>
      <c r="R46" s="60">
        <v>8624369</v>
      </c>
      <c r="S46" s="60">
        <v>8624369</v>
      </c>
      <c r="T46" s="60">
        <v>8624369</v>
      </c>
      <c r="U46" s="60">
        <v>8624369</v>
      </c>
      <c r="V46" s="60">
        <v>8624369</v>
      </c>
      <c r="W46" s="60">
        <v>8624369</v>
      </c>
      <c r="X46" s="60">
        <v>3800000</v>
      </c>
      <c r="Y46" s="60">
        <v>4824369</v>
      </c>
      <c r="Z46" s="139">
        <v>126.96</v>
      </c>
      <c r="AA46" s="62">
        <v>3800000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215649453</v>
      </c>
      <c r="D48" s="217">
        <f>SUM(D45:D47)</f>
        <v>0</v>
      </c>
      <c r="E48" s="264">
        <f t="shared" si="7"/>
        <v>198758101</v>
      </c>
      <c r="F48" s="219">
        <f t="shared" si="7"/>
        <v>231129353</v>
      </c>
      <c r="G48" s="219">
        <f t="shared" si="7"/>
        <v>214551860</v>
      </c>
      <c r="H48" s="219">
        <f t="shared" si="7"/>
        <v>256020231</v>
      </c>
      <c r="I48" s="219">
        <f t="shared" si="7"/>
        <v>245390090</v>
      </c>
      <c r="J48" s="219">
        <f t="shared" si="7"/>
        <v>245390090</v>
      </c>
      <c r="K48" s="219">
        <f t="shared" si="7"/>
        <v>263930461</v>
      </c>
      <c r="L48" s="219">
        <f t="shared" si="7"/>
        <v>265027933</v>
      </c>
      <c r="M48" s="219">
        <f t="shared" si="7"/>
        <v>257390030</v>
      </c>
      <c r="N48" s="219">
        <f t="shared" si="7"/>
        <v>257390030</v>
      </c>
      <c r="O48" s="219">
        <f t="shared" si="7"/>
        <v>253454414</v>
      </c>
      <c r="P48" s="219">
        <f t="shared" si="7"/>
        <v>252658561</v>
      </c>
      <c r="Q48" s="219">
        <f t="shared" si="7"/>
        <v>249245674</v>
      </c>
      <c r="R48" s="219">
        <f t="shared" si="7"/>
        <v>249245674</v>
      </c>
      <c r="S48" s="219">
        <f t="shared" si="7"/>
        <v>248296454</v>
      </c>
      <c r="T48" s="219">
        <f t="shared" si="7"/>
        <v>245260408</v>
      </c>
      <c r="U48" s="219">
        <f t="shared" si="7"/>
        <v>245574300</v>
      </c>
      <c r="V48" s="219">
        <f t="shared" si="7"/>
        <v>245574300</v>
      </c>
      <c r="W48" s="219">
        <f t="shared" si="7"/>
        <v>245574300</v>
      </c>
      <c r="X48" s="219">
        <f t="shared" si="7"/>
        <v>231129353</v>
      </c>
      <c r="Y48" s="219">
        <f t="shared" si="7"/>
        <v>14444947</v>
      </c>
      <c r="Z48" s="265">
        <f>+IF(X48&lt;&gt;0,+(Y48/X48)*100,0)</f>
        <v>6.249724153383495</v>
      </c>
      <c r="AA48" s="232">
        <f>SUM(AA45:AA47)</f>
        <v>231129353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26409281</v>
      </c>
      <c r="D6" s="155"/>
      <c r="E6" s="59">
        <v>28734288</v>
      </c>
      <c r="F6" s="60">
        <v>28632123</v>
      </c>
      <c r="G6" s="60">
        <v>2118085</v>
      </c>
      <c r="H6" s="60">
        <v>3192145</v>
      </c>
      <c r="I6" s="60">
        <v>2991308</v>
      </c>
      <c r="J6" s="60">
        <v>8301538</v>
      </c>
      <c r="K6" s="60">
        <v>2152151</v>
      </c>
      <c r="L6" s="60">
        <v>2213372</v>
      </c>
      <c r="M6" s="60">
        <v>2007217</v>
      </c>
      <c r="N6" s="60">
        <v>6372740</v>
      </c>
      <c r="O6" s="60">
        <v>2253288</v>
      </c>
      <c r="P6" s="60">
        <v>2177105</v>
      </c>
      <c r="Q6" s="60">
        <v>1992643</v>
      </c>
      <c r="R6" s="60">
        <v>6423036</v>
      </c>
      <c r="S6" s="60">
        <v>1911940</v>
      </c>
      <c r="T6" s="60">
        <v>1953384</v>
      </c>
      <c r="U6" s="60">
        <v>2118141</v>
      </c>
      <c r="V6" s="60">
        <v>5983465</v>
      </c>
      <c r="W6" s="60">
        <v>27080779</v>
      </c>
      <c r="X6" s="60">
        <v>28632123</v>
      </c>
      <c r="Y6" s="60">
        <v>-1551344</v>
      </c>
      <c r="Z6" s="140">
        <v>-5.42</v>
      </c>
      <c r="AA6" s="62">
        <v>28632123</v>
      </c>
    </row>
    <row r="7" spans="1:27" ht="13.5">
      <c r="A7" s="249" t="s">
        <v>32</v>
      </c>
      <c r="B7" s="182"/>
      <c r="C7" s="155">
        <v>81727579</v>
      </c>
      <c r="D7" s="155"/>
      <c r="E7" s="59">
        <v>89967555</v>
      </c>
      <c r="F7" s="60">
        <v>87704700</v>
      </c>
      <c r="G7" s="60">
        <v>7802281</v>
      </c>
      <c r="H7" s="60">
        <v>7881895</v>
      </c>
      <c r="I7" s="60">
        <v>7901518</v>
      </c>
      <c r="J7" s="60">
        <v>23585694</v>
      </c>
      <c r="K7" s="60">
        <v>8012360</v>
      </c>
      <c r="L7" s="60">
        <v>7814084</v>
      </c>
      <c r="M7" s="60">
        <v>7112560</v>
      </c>
      <c r="N7" s="60">
        <v>22939004</v>
      </c>
      <c r="O7" s="60">
        <v>8046749</v>
      </c>
      <c r="P7" s="60">
        <v>8212572</v>
      </c>
      <c r="Q7" s="60">
        <v>8727355</v>
      </c>
      <c r="R7" s="60">
        <v>24986676</v>
      </c>
      <c r="S7" s="60">
        <v>7918160</v>
      </c>
      <c r="T7" s="60">
        <v>7963128</v>
      </c>
      <c r="U7" s="60">
        <v>8224272</v>
      </c>
      <c r="V7" s="60">
        <v>24105560</v>
      </c>
      <c r="W7" s="60">
        <v>95616934</v>
      </c>
      <c r="X7" s="60">
        <v>87704700</v>
      </c>
      <c r="Y7" s="60">
        <v>7912234</v>
      </c>
      <c r="Z7" s="140">
        <v>9.02</v>
      </c>
      <c r="AA7" s="62">
        <v>87704700</v>
      </c>
    </row>
    <row r="8" spans="1:27" ht="13.5">
      <c r="A8" s="249" t="s">
        <v>178</v>
      </c>
      <c r="B8" s="182"/>
      <c r="C8" s="155">
        <v>21369655</v>
      </c>
      <c r="D8" s="155"/>
      <c r="E8" s="59">
        <v>10542968</v>
      </c>
      <c r="F8" s="60">
        <v>11749668</v>
      </c>
      <c r="G8" s="60">
        <v>812647</v>
      </c>
      <c r="H8" s="60">
        <v>895909</v>
      </c>
      <c r="I8" s="60">
        <v>1056068</v>
      </c>
      <c r="J8" s="60">
        <v>2764624</v>
      </c>
      <c r="K8" s="60">
        <v>1005735</v>
      </c>
      <c r="L8" s="60">
        <v>1100004</v>
      </c>
      <c r="M8" s="60">
        <v>1017663</v>
      </c>
      <c r="N8" s="60">
        <v>3123402</v>
      </c>
      <c r="O8" s="60">
        <v>1043618</v>
      </c>
      <c r="P8" s="60">
        <v>1129029</v>
      </c>
      <c r="Q8" s="60">
        <v>1095174</v>
      </c>
      <c r="R8" s="60">
        <v>3267821</v>
      </c>
      <c r="S8" s="60">
        <v>972202</v>
      </c>
      <c r="T8" s="60">
        <v>2414417</v>
      </c>
      <c r="U8" s="60">
        <v>2756192</v>
      </c>
      <c r="V8" s="60">
        <v>6142811</v>
      </c>
      <c r="W8" s="60">
        <v>15298658</v>
      </c>
      <c r="X8" s="60">
        <v>11749668</v>
      </c>
      <c r="Y8" s="60">
        <v>3548990</v>
      </c>
      <c r="Z8" s="140">
        <v>30.21</v>
      </c>
      <c r="AA8" s="62">
        <v>11749668</v>
      </c>
    </row>
    <row r="9" spans="1:27" ht="13.5">
      <c r="A9" s="249" t="s">
        <v>179</v>
      </c>
      <c r="B9" s="182"/>
      <c r="C9" s="155">
        <v>66692856</v>
      </c>
      <c r="D9" s="155"/>
      <c r="E9" s="59">
        <v>55521421</v>
      </c>
      <c r="F9" s="60">
        <v>50695998</v>
      </c>
      <c r="G9" s="60">
        <v>13476000</v>
      </c>
      <c r="H9" s="60">
        <v>3080000</v>
      </c>
      <c r="I9" s="60"/>
      <c r="J9" s="60">
        <v>16556000</v>
      </c>
      <c r="K9" s="60">
        <v>2326000</v>
      </c>
      <c r="L9" s="60">
        <v>9039000</v>
      </c>
      <c r="M9" s="60">
        <v>1348000</v>
      </c>
      <c r="N9" s="60">
        <v>12713000</v>
      </c>
      <c r="O9" s="60">
        <v>179000</v>
      </c>
      <c r="P9" s="60">
        <v>1551000</v>
      </c>
      <c r="Q9" s="60">
        <v>8722000</v>
      </c>
      <c r="R9" s="60">
        <v>10452000</v>
      </c>
      <c r="S9" s="60"/>
      <c r="T9" s="60"/>
      <c r="U9" s="60"/>
      <c r="V9" s="60"/>
      <c r="W9" s="60">
        <v>39721000</v>
      </c>
      <c r="X9" s="60">
        <v>50695998</v>
      </c>
      <c r="Y9" s="60">
        <v>-10974998</v>
      </c>
      <c r="Z9" s="140">
        <v>-21.65</v>
      </c>
      <c r="AA9" s="62">
        <v>50695998</v>
      </c>
    </row>
    <row r="10" spans="1:27" ht="13.5">
      <c r="A10" s="249" t="s">
        <v>180</v>
      </c>
      <c r="B10" s="182"/>
      <c r="C10" s="155">
        <v>26244993</v>
      </c>
      <c r="D10" s="155"/>
      <c r="E10" s="59">
        <v>16701581</v>
      </c>
      <c r="F10" s="60">
        <v>14843002</v>
      </c>
      <c r="G10" s="60">
        <v>7801000</v>
      </c>
      <c r="H10" s="60">
        <v>2594000</v>
      </c>
      <c r="I10" s="60"/>
      <c r="J10" s="60">
        <v>10395000</v>
      </c>
      <c r="K10" s="60">
        <v>6224000</v>
      </c>
      <c r="L10" s="60"/>
      <c r="M10" s="60">
        <v>280000</v>
      </c>
      <c r="N10" s="60">
        <v>6504000</v>
      </c>
      <c r="O10" s="60"/>
      <c r="P10" s="60">
        <v>777000</v>
      </c>
      <c r="Q10" s="60">
        <v>5098000</v>
      </c>
      <c r="R10" s="60">
        <v>5875000</v>
      </c>
      <c r="S10" s="60"/>
      <c r="T10" s="60"/>
      <c r="U10" s="60"/>
      <c r="V10" s="60"/>
      <c r="W10" s="60">
        <v>22774000</v>
      </c>
      <c r="X10" s="60">
        <v>14843002</v>
      </c>
      <c r="Y10" s="60">
        <v>7930998</v>
      </c>
      <c r="Z10" s="140">
        <v>53.43</v>
      </c>
      <c r="AA10" s="62">
        <v>14843002</v>
      </c>
    </row>
    <row r="11" spans="1:27" ht="13.5">
      <c r="A11" s="249" t="s">
        <v>181</v>
      </c>
      <c r="B11" s="182"/>
      <c r="C11" s="155">
        <v>2630936</v>
      </c>
      <c r="D11" s="155"/>
      <c r="E11" s="59">
        <v>3080498</v>
      </c>
      <c r="F11" s="60">
        <v>3799999</v>
      </c>
      <c r="G11" s="60">
        <v>121394</v>
      </c>
      <c r="H11" s="60">
        <v>132709</v>
      </c>
      <c r="I11" s="60">
        <v>137256</v>
      </c>
      <c r="J11" s="60">
        <v>391359</v>
      </c>
      <c r="K11" s="60">
        <v>139776</v>
      </c>
      <c r="L11" s="60">
        <v>178509</v>
      </c>
      <c r="M11" s="60">
        <v>192577</v>
      </c>
      <c r="N11" s="60">
        <v>510862</v>
      </c>
      <c r="O11" s="60">
        <v>140235</v>
      </c>
      <c r="P11" s="60">
        <v>155967</v>
      </c>
      <c r="Q11" s="60">
        <v>193150</v>
      </c>
      <c r="R11" s="60">
        <v>489352</v>
      </c>
      <c r="S11" s="60">
        <v>374559</v>
      </c>
      <c r="T11" s="60">
        <v>173268</v>
      </c>
      <c r="U11" s="60">
        <v>864336</v>
      </c>
      <c r="V11" s="60">
        <v>1412163</v>
      </c>
      <c r="W11" s="60">
        <v>2803736</v>
      </c>
      <c r="X11" s="60">
        <v>3799999</v>
      </c>
      <c r="Y11" s="60">
        <v>-996263</v>
      </c>
      <c r="Z11" s="140">
        <v>-26.22</v>
      </c>
      <c r="AA11" s="62">
        <v>3799999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-164411068</v>
      </c>
      <c r="D14" s="155"/>
      <c r="E14" s="59">
        <v>-184528671</v>
      </c>
      <c r="F14" s="60">
        <v>-177775899</v>
      </c>
      <c r="G14" s="60">
        <v>-22373053</v>
      </c>
      <c r="H14" s="60">
        <v>-15440560</v>
      </c>
      <c r="I14" s="60">
        <v>-15275024</v>
      </c>
      <c r="J14" s="60">
        <v>-53088637</v>
      </c>
      <c r="K14" s="60">
        <v>-13404986</v>
      </c>
      <c r="L14" s="60">
        <v>-14673414</v>
      </c>
      <c r="M14" s="60">
        <v>-20367895</v>
      </c>
      <c r="N14" s="60">
        <v>-48446295</v>
      </c>
      <c r="O14" s="60">
        <v>-11386099</v>
      </c>
      <c r="P14" s="60">
        <v>-10278084</v>
      </c>
      <c r="Q14" s="60">
        <v>-17262599</v>
      </c>
      <c r="R14" s="60">
        <v>-38926782</v>
      </c>
      <c r="S14" s="60">
        <v>-13877808</v>
      </c>
      <c r="T14" s="60">
        <v>-12577835</v>
      </c>
      <c r="U14" s="60">
        <v>-15225916</v>
      </c>
      <c r="V14" s="60">
        <v>-41681559</v>
      </c>
      <c r="W14" s="60">
        <v>-182143273</v>
      </c>
      <c r="X14" s="60">
        <v>-177775899</v>
      </c>
      <c r="Y14" s="60">
        <v>-4367374</v>
      </c>
      <c r="Z14" s="140">
        <v>2.46</v>
      </c>
      <c r="AA14" s="62">
        <v>-177775899</v>
      </c>
    </row>
    <row r="15" spans="1:27" ht="13.5">
      <c r="A15" s="249" t="s">
        <v>40</v>
      </c>
      <c r="B15" s="182"/>
      <c r="C15" s="155">
        <v>-8377247</v>
      </c>
      <c r="D15" s="155"/>
      <c r="E15" s="59">
        <v>-4500001</v>
      </c>
      <c r="F15" s="60">
        <v>-4800001</v>
      </c>
      <c r="G15" s="60">
        <v>-299948</v>
      </c>
      <c r="H15" s="60"/>
      <c r="I15" s="60">
        <v>-1345580</v>
      </c>
      <c r="J15" s="60">
        <v>-1645528</v>
      </c>
      <c r="K15" s="60"/>
      <c r="L15" s="60"/>
      <c r="M15" s="60">
        <v>-474270</v>
      </c>
      <c r="N15" s="60">
        <v>-474270</v>
      </c>
      <c r="O15" s="60">
        <v>-295166</v>
      </c>
      <c r="P15" s="60"/>
      <c r="Q15" s="60">
        <v>-1329253</v>
      </c>
      <c r="R15" s="60">
        <v>-1624419</v>
      </c>
      <c r="S15" s="60"/>
      <c r="T15" s="60"/>
      <c r="U15" s="60">
        <v>-439544</v>
      </c>
      <c r="V15" s="60">
        <v>-439544</v>
      </c>
      <c r="W15" s="60">
        <v>-4183761</v>
      </c>
      <c r="X15" s="60">
        <v>-4800001</v>
      </c>
      <c r="Y15" s="60">
        <v>616240</v>
      </c>
      <c r="Z15" s="140">
        <v>-12.84</v>
      </c>
      <c r="AA15" s="62">
        <v>-4800001</v>
      </c>
    </row>
    <row r="16" spans="1:27" ht="13.5">
      <c r="A16" s="249" t="s">
        <v>42</v>
      </c>
      <c r="B16" s="182"/>
      <c r="C16" s="155">
        <v>-1390000</v>
      </c>
      <c r="D16" s="155"/>
      <c r="E16" s="59">
        <v>-1453602</v>
      </c>
      <c r="F16" s="60">
        <v>-1453602</v>
      </c>
      <c r="G16" s="60"/>
      <c r="H16" s="60"/>
      <c r="I16" s="60"/>
      <c r="J16" s="60"/>
      <c r="K16" s="60">
        <v>-360750</v>
      </c>
      <c r="L16" s="60"/>
      <c r="M16" s="60"/>
      <c r="N16" s="60">
        <v>-360750</v>
      </c>
      <c r="O16" s="60">
        <v>-360750</v>
      </c>
      <c r="P16" s="60"/>
      <c r="Q16" s="60">
        <v>-278250</v>
      </c>
      <c r="R16" s="60">
        <v>-639000</v>
      </c>
      <c r="S16" s="60"/>
      <c r="T16" s="60">
        <v>-175250</v>
      </c>
      <c r="U16" s="60">
        <v>-92750</v>
      </c>
      <c r="V16" s="60">
        <v>-268000</v>
      </c>
      <c r="W16" s="60">
        <v>-1267750</v>
      </c>
      <c r="X16" s="60">
        <v>-1453602</v>
      </c>
      <c r="Y16" s="60">
        <v>185852</v>
      </c>
      <c r="Z16" s="140">
        <v>-12.79</v>
      </c>
      <c r="AA16" s="62">
        <v>-1453602</v>
      </c>
    </row>
    <row r="17" spans="1:27" ht="13.5">
      <c r="A17" s="250" t="s">
        <v>185</v>
      </c>
      <c r="B17" s="251"/>
      <c r="C17" s="168">
        <f aca="true" t="shared" si="0" ref="C17:Y17">SUM(C6:C16)</f>
        <v>50896985</v>
      </c>
      <c r="D17" s="168">
        <f t="shared" si="0"/>
        <v>0</v>
      </c>
      <c r="E17" s="72">
        <f t="shared" si="0"/>
        <v>14066037</v>
      </c>
      <c r="F17" s="73">
        <f t="shared" si="0"/>
        <v>13395988</v>
      </c>
      <c r="G17" s="73">
        <f t="shared" si="0"/>
        <v>9458406</v>
      </c>
      <c r="H17" s="73">
        <f t="shared" si="0"/>
        <v>2336098</v>
      </c>
      <c r="I17" s="73">
        <f t="shared" si="0"/>
        <v>-4534454</v>
      </c>
      <c r="J17" s="73">
        <f t="shared" si="0"/>
        <v>7260050</v>
      </c>
      <c r="K17" s="73">
        <f t="shared" si="0"/>
        <v>6094286</v>
      </c>
      <c r="L17" s="73">
        <f t="shared" si="0"/>
        <v>5671555</v>
      </c>
      <c r="M17" s="73">
        <f t="shared" si="0"/>
        <v>-8884148</v>
      </c>
      <c r="N17" s="73">
        <f t="shared" si="0"/>
        <v>2881693</v>
      </c>
      <c r="O17" s="73">
        <f t="shared" si="0"/>
        <v>-379125</v>
      </c>
      <c r="P17" s="73">
        <f t="shared" si="0"/>
        <v>3724589</v>
      </c>
      <c r="Q17" s="73">
        <f t="shared" si="0"/>
        <v>6958220</v>
      </c>
      <c r="R17" s="73">
        <f t="shared" si="0"/>
        <v>10303684</v>
      </c>
      <c r="S17" s="73">
        <f t="shared" si="0"/>
        <v>-2700947</v>
      </c>
      <c r="T17" s="73">
        <f t="shared" si="0"/>
        <v>-248888</v>
      </c>
      <c r="U17" s="73">
        <f t="shared" si="0"/>
        <v>-1795269</v>
      </c>
      <c r="V17" s="73">
        <f t="shared" si="0"/>
        <v>-4745104</v>
      </c>
      <c r="W17" s="73">
        <f t="shared" si="0"/>
        <v>15700323</v>
      </c>
      <c r="X17" s="73">
        <f t="shared" si="0"/>
        <v>13395988</v>
      </c>
      <c r="Y17" s="73">
        <f t="shared" si="0"/>
        <v>2304335</v>
      </c>
      <c r="Z17" s="170">
        <f>+IF(X17&lt;&gt;0,+(Y17/X17)*100,0)</f>
        <v>17.201680085112052</v>
      </c>
      <c r="AA17" s="74">
        <f>SUM(AA6:AA16)</f>
        <v>13395988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941588</v>
      </c>
      <c r="D21" s="155"/>
      <c r="E21" s="59">
        <v>5000000</v>
      </c>
      <c r="F21" s="60">
        <v>4299998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4299998</v>
      </c>
      <c r="Y21" s="159">
        <v>-4299998</v>
      </c>
      <c r="Z21" s="141">
        <v>-100</v>
      </c>
      <c r="AA21" s="225">
        <v>4299998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>
        <v>-20000000</v>
      </c>
      <c r="H23" s="159"/>
      <c r="I23" s="159"/>
      <c r="J23" s="60">
        <v>-20000000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-20000000</v>
      </c>
      <c r="X23" s="60"/>
      <c r="Y23" s="159">
        <v>-20000000</v>
      </c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>
        <v>-5000000</v>
      </c>
      <c r="U24" s="60">
        <v>25000000</v>
      </c>
      <c r="V24" s="60">
        <v>20000000</v>
      </c>
      <c r="W24" s="60">
        <v>20000000</v>
      </c>
      <c r="X24" s="60"/>
      <c r="Y24" s="60">
        <v>20000000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-21992410</v>
      </c>
      <c r="D26" s="155"/>
      <c r="E26" s="59">
        <v>-17796579</v>
      </c>
      <c r="F26" s="60">
        <v>-19347700</v>
      </c>
      <c r="G26" s="60"/>
      <c r="H26" s="60">
        <v>-59001</v>
      </c>
      <c r="I26" s="60">
        <v>-595015</v>
      </c>
      <c r="J26" s="60">
        <v>-654016</v>
      </c>
      <c r="K26" s="60">
        <v>-1724322</v>
      </c>
      <c r="L26" s="60">
        <v>-986353</v>
      </c>
      <c r="M26" s="60">
        <v>-2945945</v>
      </c>
      <c r="N26" s="60">
        <v>-5656620</v>
      </c>
      <c r="O26" s="60">
        <v>-883135</v>
      </c>
      <c r="P26" s="60">
        <v>-742613</v>
      </c>
      <c r="Q26" s="60">
        <v>-1440046</v>
      </c>
      <c r="R26" s="60">
        <v>-3065794</v>
      </c>
      <c r="S26" s="60">
        <v>422791</v>
      </c>
      <c r="T26" s="60">
        <v>-2319083</v>
      </c>
      <c r="U26" s="60">
        <v>-3487532</v>
      </c>
      <c r="V26" s="60">
        <v>-5383824</v>
      </c>
      <c r="W26" s="60">
        <v>-14760254</v>
      </c>
      <c r="X26" s="60">
        <v>-19347700</v>
      </c>
      <c r="Y26" s="60">
        <v>4587446</v>
      </c>
      <c r="Z26" s="140">
        <v>-23.71</v>
      </c>
      <c r="AA26" s="62">
        <v>-19347700</v>
      </c>
    </row>
    <row r="27" spans="1:27" ht="13.5">
      <c r="A27" s="250" t="s">
        <v>192</v>
      </c>
      <c r="B27" s="251"/>
      <c r="C27" s="168">
        <f aca="true" t="shared" si="1" ref="C27:Y27">SUM(C21:C26)</f>
        <v>-21050822</v>
      </c>
      <c r="D27" s="168">
        <f>SUM(D21:D26)</f>
        <v>0</v>
      </c>
      <c r="E27" s="72">
        <f t="shared" si="1"/>
        <v>-12796579</v>
      </c>
      <c r="F27" s="73">
        <f t="shared" si="1"/>
        <v>-15047702</v>
      </c>
      <c r="G27" s="73">
        <f t="shared" si="1"/>
        <v>-20000000</v>
      </c>
      <c r="H27" s="73">
        <f t="shared" si="1"/>
        <v>-59001</v>
      </c>
      <c r="I27" s="73">
        <f t="shared" si="1"/>
        <v>-595015</v>
      </c>
      <c r="J27" s="73">
        <f t="shared" si="1"/>
        <v>-20654016</v>
      </c>
      <c r="K27" s="73">
        <f t="shared" si="1"/>
        <v>-1724322</v>
      </c>
      <c r="L27" s="73">
        <f t="shared" si="1"/>
        <v>-986353</v>
      </c>
      <c r="M27" s="73">
        <f t="shared" si="1"/>
        <v>-2945945</v>
      </c>
      <c r="N27" s="73">
        <f t="shared" si="1"/>
        <v>-5656620</v>
      </c>
      <c r="O27" s="73">
        <f t="shared" si="1"/>
        <v>-883135</v>
      </c>
      <c r="P27" s="73">
        <f t="shared" si="1"/>
        <v>-742613</v>
      </c>
      <c r="Q27" s="73">
        <f t="shared" si="1"/>
        <v>-1440046</v>
      </c>
      <c r="R27" s="73">
        <f t="shared" si="1"/>
        <v>-3065794</v>
      </c>
      <c r="S27" s="73">
        <f t="shared" si="1"/>
        <v>422791</v>
      </c>
      <c r="T27" s="73">
        <f t="shared" si="1"/>
        <v>-7319083</v>
      </c>
      <c r="U27" s="73">
        <f t="shared" si="1"/>
        <v>21512468</v>
      </c>
      <c r="V27" s="73">
        <f t="shared" si="1"/>
        <v>14616176</v>
      </c>
      <c r="W27" s="73">
        <f t="shared" si="1"/>
        <v>-14760254</v>
      </c>
      <c r="X27" s="73">
        <f t="shared" si="1"/>
        <v>-15047702</v>
      </c>
      <c r="Y27" s="73">
        <f t="shared" si="1"/>
        <v>287448</v>
      </c>
      <c r="Z27" s="170">
        <f>+IF(X27&lt;&gt;0,+(Y27/X27)*100,0)</f>
        <v>-1.9102451656738018</v>
      </c>
      <c r="AA27" s="74">
        <f>SUM(AA21:AA26)</f>
        <v>-15047702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6861942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140670</v>
      </c>
      <c r="D33" s="155"/>
      <c r="E33" s="59">
        <v>82152</v>
      </c>
      <c r="F33" s="60">
        <v>82156</v>
      </c>
      <c r="G33" s="60">
        <v>22037</v>
      </c>
      <c r="H33" s="159">
        <v>17676</v>
      </c>
      <c r="I33" s="159">
        <v>16176</v>
      </c>
      <c r="J33" s="159">
        <v>55889</v>
      </c>
      <c r="K33" s="60">
        <v>25721</v>
      </c>
      <c r="L33" s="60">
        <v>26847</v>
      </c>
      <c r="M33" s="60">
        <v>7875</v>
      </c>
      <c r="N33" s="60">
        <v>60443</v>
      </c>
      <c r="O33" s="159">
        <v>21439</v>
      </c>
      <c r="P33" s="159">
        <v>23847</v>
      </c>
      <c r="Q33" s="159">
        <v>23240</v>
      </c>
      <c r="R33" s="60">
        <v>68526</v>
      </c>
      <c r="S33" s="60">
        <v>25737</v>
      </c>
      <c r="T33" s="60">
        <v>31120</v>
      </c>
      <c r="U33" s="60">
        <v>15598</v>
      </c>
      <c r="V33" s="159">
        <v>72455</v>
      </c>
      <c r="W33" s="159">
        <v>257313</v>
      </c>
      <c r="X33" s="159">
        <v>82156</v>
      </c>
      <c r="Y33" s="60">
        <v>175157</v>
      </c>
      <c r="Z33" s="140">
        <v>213.2</v>
      </c>
      <c r="AA33" s="62">
        <v>82156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-2109804</v>
      </c>
      <c r="D35" s="155"/>
      <c r="E35" s="59">
        <v>-2249453</v>
      </c>
      <c r="F35" s="60">
        <v>-2249453</v>
      </c>
      <c r="G35" s="60"/>
      <c r="H35" s="60"/>
      <c r="I35" s="60">
        <v>-483297</v>
      </c>
      <c r="J35" s="60">
        <v>-483297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-483297</v>
      </c>
      <c r="X35" s="60">
        <v>-2249453</v>
      </c>
      <c r="Y35" s="60">
        <v>1766156</v>
      </c>
      <c r="Z35" s="140">
        <v>-78.51</v>
      </c>
      <c r="AA35" s="62">
        <v>-2249453</v>
      </c>
    </row>
    <row r="36" spans="1:27" ht="13.5">
      <c r="A36" s="250" t="s">
        <v>198</v>
      </c>
      <c r="B36" s="251"/>
      <c r="C36" s="168">
        <f aca="true" t="shared" si="2" ref="C36:Y36">SUM(C31:C35)</f>
        <v>4892808</v>
      </c>
      <c r="D36" s="168">
        <f>SUM(D31:D35)</f>
        <v>0</v>
      </c>
      <c r="E36" s="72">
        <f t="shared" si="2"/>
        <v>-2167301</v>
      </c>
      <c r="F36" s="73">
        <f t="shared" si="2"/>
        <v>-2167297</v>
      </c>
      <c r="G36" s="73">
        <f t="shared" si="2"/>
        <v>22037</v>
      </c>
      <c r="H36" s="73">
        <f t="shared" si="2"/>
        <v>17676</v>
      </c>
      <c r="I36" s="73">
        <f t="shared" si="2"/>
        <v>-467121</v>
      </c>
      <c r="J36" s="73">
        <f t="shared" si="2"/>
        <v>-427408</v>
      </c>
      <c r="K36" s="73">
        <f t="shared" si="2"/>
        <v>25721</v>
      </c>
      <c r="L36" s="73">
        <f t="shared" si="2"/>
        <v>26847</v>
      </c>
      <c r="M36" s="73">
        <f t="shared" si="2"/>
        <v>7875</v>
      </c>
      <c r="N36" s="73">
        <f t="shared" si="2"/>
        <v>60443</v>
      </c>
      <c r="O36" s="73">
        <f t="shared" si="2"/>
        <v>21439</v>
      </c>
      <c r="P36" s="73">
        <f t="shared" si="2"/>
        <v>23847</v>
      </c>
      <c r="Q36" s="73">
        <f t="shared" si="2"/>
        <v>23240</v>
      </c>
      <c r="R36" s="73">
        <f t="shared" si="2"/>
        <v>68526</v>
      </c>
      <c r="S36" s="73">
        <f t="shared" si="2"/>
        <v>25737</v>
      </c>
      <c r="T36" s="73">
        <f t="shared" si="2"/>
        <v>31120</v>
      </c>
      <c r="U36" s="73">
        <f t="shared" si="2"/>
        <v>15598</v>
      </c>
      <c r="V36" s="73">
        <f t="shared" si="2"/>
        <v>72455</v>
      </c>
      <c r="W36" s="73">
        <f t="shared" si="2"/>
        <v>-225984</v>
      </c>
      <c r="X36" s="73">
        <f t="shared" si="2"/>
        <v>-2167297</v>
      </c>
      <c r="Y36" s="73">
        <f t="shared" si="2"/>
        <v>1941313</v>
      </c>
      <c r="Z36" s="170">
        <f>+IF(X36&lt;&gt;0,+(Y36/X36)*100,0)</f>
        <v>-89.5730026849112</v>
      </c>
      <c r="AA36" s="74">
        <f>SUM(AA31:AA35)</f>
        <v>-2167297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34738971</v>
      </c>
      <c r="D38" s="153">
        <f>+D17+D27+D36</f>
        <v>0</v>
      </c>
      <c r="E38" s="99">
        <f t="shared" si="3"/>
        <v>-897843</v>
      </c>
      <c r="F38" s="100">
        <f t="shared" si="3"/>
        <v>-3819011</v>
      </c>
      <c r="G38" s="100">
        <f t="shared" si="3"/>
        <v>-10519557</v>
      </c>
      <c r="H38" s="100">
        <f t="shared" si="3"/>
        <v>2294773</v>
      </c>
      <c r="I38" s="100">
        <f t="shared" si="3"/>
        <v>-5596590</v>
      </c>
      <c r="J38" s="100">
        <f t="shared" si="3"/>
        <v>-13821374</v>
      </c>
      <c r="K38" s="100">
        <f t="shared" si="3"/>
        <v>4395685</v>
      </c>
      <c r="L38" s="100">
        <f t="shared" si="3"/>
        <v>4712049</v>
      </c>
      <c r="M38" s="100">
        <f t="shared" si="3"/>
        <v>-11822218</v>
      </c>
      <c r="N38" s="100">
        <f t="shared" si="3"/>
        <v>-2714484</v>
      </c>
      <c r="O38" s="100">
        <f t="shared" si="3"/>
        <v>-1240821</v>
      </c>
      <c r="P38" s="100">
        <f t="shared" si="3"/>
        <v>3005823</v>
      </c>
      <c r="Q38" s="100">
        <f t="shared" si="3"/>
        <v>5541414</v>
      </c>
      <c r="R38" s="100">
        <f t="shared" si="3"/>
        <v>7306416</v>
      </c>
      <c r="S38" s="100">
        <f t="shared" si="3"/>
        <v>-2252419</v>
      </c>
      <c r="T38" s="100">
        <f t="shared" si="3"/>
        <v>-7536851</v>
      </c>
      <c r="U38" s="100">
        <f t="shared" si="3"/>
        <v>19732797</v>
      </c>
      <c r="V38" s="100">
        <f t="shared" si="3"/>
        <v>9943527</v>
      </c>
      <c r="W38" s="100">
        <f t="shared" si="3"/>
        <v>714085</v>
      </c>
      <c r="X38" s="100">
        <f t="shared" si="3"/>
        <v>-3819011</v>
      </c>
      <c r="Y38" s="100">
        <f t="shared" si="3"/>
        <v>4533096</v>
      </c>
      <c r="Z38" s="137">
        <f>+IF(X38&lt;&gt;0,+(Y38/X38)*100,0)</f>
        <v>-118.69816557218608</v>
      </c>
      <c r="AA38" s="102">
        <f>+AA17+AA27+AA36</f>
        <v>-3819011</v>
      </c>
    </row>
    <row r="39" spans="1:27" ht="13.5">
      <c r="A39" s="249" t="s">
        <v>200</v>
      </c>
      <c r="B39" s="182"/>
      <c r="C39" s="153">
        <v>1926617</v>
      </c>
      <c r="D39" s="153"/>
      <c r="E39" s="99">
        <v>1374000</v>
      </c>
      <c r="F39" s="100">
        <v>36665590</v>
      </c>
      <c r="G39" s="100">
        <v>36665590</v>
      </c>
      <c r="H39" s="100">
        <v>26146033</v>
      </c>
      <c r="I39" s="100">
        <v>28440806</v>
      </c>
      <c r="J39" s="100">
        <v>36665590</v>
      </c>
      <c r="K39" s="100">
        <v>22844216</v>
      </c>
      <c r="L39" s="100">
        <v>27239901</v>
      </c>
      <c r="M39" s="100">
        <v>31951950</v>
      </c>
      <c r="N39" s="100">
        <v>22844216</v>
      </c>
      <c r="O39" s="100">
        <v>20129732</v>
      </c>
      <c r="P39" s="100">
        <v>18888911</v>
      </c>
      <c r="Q39" s="100">
        <v>21894734</v>
      </c>
      <c r="R39" s="100">
        <v>20129732</v>
      </c>
      <c r="S39" s="100">
        <v>27436148</v>
      </c>
      <c r="T39" s="100">
        <v>25183729</v>
      </c>
      <c r="U39" s="100">
        <v>17646878</v>
      </c>
      <c r="V39" s="100">
        <v>27436148</v>
      </c>
      <c r="W39" s="100">
        <v>36665590</v>
      </c>
      <c r="X39" s="100">
        <v>36665590</v>
      </c>
      <c r="Y39" s="100"/>
      <c r="Z39" s="137"/>
      <c r="AA39" s="102">
        <v>36665590</v>
      </c>
    </row>
    <row r="40" spans="1:27" ht="13.5">
      <c r="A40" s="269" t="s">
        <v>201</v>
      </c>
      <c r="B40" s="256"/>
      <c r="C40" s="257">
        <v>36665589</v>
      </c>
      <c r="D40" s="257"/>
      <c r="E40" s="258">
        <v>476160</v>
      </c>
      <c r="F40" s="259">
        <v>32846578</v>
      </c>
      <c r="G40" s="259">
        <v>26146033</v>
      </c>
      <c r="H40" s="259">
        <v>28440806</v>
      </c>
      <c r="I40" s="259">
        <v>22844216</v>
      </c>
      <c r="J40" s="259">
        <v>22844216</v>
      </c>
      <c r="K40" s="259">
        <v>27239901</v>
      </c>
      <c r="L40" s="259">
        <v>31951950</v>
      </c>
      <c r="M40" s="259">
        <v>20129732</v>
      </c>
      <c r="N40" s="259">
        <v>20129732</v>
      </c>
      <c r="O40" s="259">
        <v>18888911</v>
      </c>
      <c r="P40" s="259">
        <v>21894734</v>
      </c>
      <c r="Q40" s="259">
        <v>27436148</v>
      </c>
      <c r="R40" s="259">
        <v>27436148</v>
      </c>
      <c r="S40" s="259">
        <v>25183729</v>
      </c>
      <c r="T40" s="259">
        <v>17646878</v>
      </c>
      <c r="U40" s="259">
        <v>37379675</v>
      </c>
      <c r="V40" s="259">
        <v>37379675</v>
      </c>
      <c r="W40" s="259">
        <v>37379675</v>
      </c>
      <c r="X40" s="259">
        <v>32846578</v>
      </c>
      <c r="Y40" s="259">
        <v>4533097</v>
      </c>
      <c r="Z40" s="260">
        <v>13.8</v>
      </c>
      <c r="AA40" s="261">
        <v>32846578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21992410</v>
      </c>
      <c r="D5" s="200">
        <f t="shared" si="0"/>
        <v>0</v>
      </c>
      <c r="E5" s="106">
        <f t="shared" si="0"/>
        <v>14965000</v>
      </c>
      <c r="F5" s="106">
        <f t="shared" si="0"/>
        <v>18127035</v>
      </c>
      <c r="G5" s="106">
        <f t="shared" si="0"/>
        <v>0</v>
      </c>
      <c r="H5" s="106">
        <f t="shared" si="0"/>
        <v>59002</v>
      </c>
      <c r="I5" s="106">
        <f t="shared" si="0"/>
        <v>595014</v>
      </c>
      <c r="J5" s="106">
        <f t="shared" si="0"/>
        <v>654016</v>
      </c>
      <c r="K5" s="106">
        <f t="shared" si="0"/>
        <v>1724320</v>
      </c>
      <c r="L5" s="106">
        <f t="shared" si="0"/>
        <v>986351</v>
      </c>
      <c r="M5" s="106">
        <f t="shared" si="0"/>
        <v>2945944</v>
      </c>
      <c r="N5" s="106">
        <f t="shared" si="0"/>
        <v>5656615</v>
      </c>
      <c r="O5" s="106">
        <f t="shared" si="0"/>
        <v>883133</v>
      </c>
      <c r="P5" s="106">
        <f t="shared" si="0"/>
        <v>742613</v>
      </c>
      <c r="Q5" s="106">
        <f t="shared" si="0"/>
        <v>1068418</v>
      </c>
      <c r="R5" s="106">
        <f t="shared" si="0"/>
        <v>2694164</v>
      </c>
      <c r="S5" s="106">
        <f t="shared" si="0"/>
        <v>422792</v>
      </c>
      <c r="T5" s="106">
        <f t="shared" si="0"/>
        <v>2319080</v>
      </c>
      <c r="U5" s="106">
        <f t="shared" si="0"/>
        <v>3487528</v>
      </c>
      <c r="V5" s="106">
        <f t="shared" si="0"/>
        <v>6229400</v>
      </c>
      <c r="W5" s="106">
        <f t="shared" si="0"/>
        <v>15234195</v>
      </c>
      <c r="X5" s="106">
        <f t="shared" si="0"/>
        <v>18127035</v>
      </c>
      <c r="Y5" s="106">
        <f t="shared" si="0"/>
        <v>-2892840</v>
      </c>
      <c r="Z5" s="201">
        <f>+IF(X5&lt;&gt;0,+(Y5/X5)*100,0)</f>
        <v>-15.958704774388089</v>
      </c>
      <c r="AA5" s="199">
        <f>SUM(AA11:AA18)</f>
        <v>18127035</v>
      </c>
    </row>
    <row r="6" spans="1:27" ht="13.5">
      <c r="A6" s="291" t="s">
        <v>205</v>
      </c>
      <c r="B6" s="142"/>
      <c r="C6" s="62">
        <v>1844753</v>
      </c>
      <c r="D6" s="156"/>
      <c r="E6" s="60">
        <v>1814000</v>
      </c>
      <c r="F6" s="60">
        <v>4491945</v>
      </c>
      <c r="G6" s="60"/>
      <c r="H6" s="60">
        <v>1254</v>
      </c>
      <c r="I6" s="60">
        <v>9974</v>
      </c>
      <c r="J6" s="60">
        <v>11228</v>
      </c>
      <c r="K6" s="60"/>
      <c r="L6" s="60">
        <v>2578</v>
      </c>
      <c r="M6" s="60">
        <v>1339500</v>
      </c>
      <c r="N6" s="60">
        <v>1342078</v>
      </c>
      <c r="O6" s="60">
        <v>618252</v>
      </c>
      <c r="P6" s="60">
        <v>263761</v>
      </c>
      <c r="Q6" s="60">
        <v>12101</v>
      </c>
      <c r="R6" s="60">
        <v>894114</v>
      </c>
      <c r="S6" s="60">
        <v>-618877</v>
      </c>
      <c r="T6" s="60">
        <v>1703334</v>
      </c>
      <c r="U6" s="60">
        <v>1565226</v>
      </c>
      <c r="V6" s="60">
        <v>2649683</v>
      </c>
      <c r="W6" s="60">
        <v>4897103</v>
      </c>
      <c r="X6" s="60">
        <v>4491945</v>
      </c>
      <c r="Y6" s="60">
        <v>405158</v>
      </c>
      <c r="Z6" s="140">
        <v>9.02</v>
      </c>
      <c r="AA6" s="155">
        <v>4491945</v>
      </c>
    </row>
    <row r="7" spans="1:27" ht="13.5">
      <c r="A7" s="291" t="s">
        <v>206</v>
      </c>
      <c r="B7" s="142"/>
      <c r="C7" s="62"/>
      <c r="D7" s="156"/>
      <c r="E7" s="60">
        <v>2731580</v>
      </c>
      <c r="F7" s="60">
        <v>3200051</v>
      </c>
      <c r="G7" s="60"/>
      <c r="H7" s="60"/>
      <c r="I7" s="60">
        <v>185156</v>
      </c>
      <c r="J7" s="60">
        <v>185156</v>
      </c>
      <c r="K7" s="60">
        <v>3320</v>
      </c>
      <c r="L7" s="60">
        <v>457373</v>
      </c>
      <c r="M7" s="60">
        <v>479913</v>
      </c>
      <c r="N7" s="60">
        <v>940606</v>
      </c>
      <c r="O7" s="60">
        <v>66816</v>
      </c>
      <c r="P7" s="60">
        <v>497885</v>
      </c>
      <c r="Q7" s="60">
        <v>991000</v>
      </c>
      <c r="R7" s="60">
        <v>1555701</v>
      </c>
      <c r="S7" s="60">
        <v>1639686</v>
      </c>
      <c r="T7" s="60"/>
      <c r="U7" s="60">
        <v>61815</v>
      </c>
      <c r="V7" s="60">
        <v>1701501</v>
      </c>
      <c r="W7" s="60">
        <v>4382964</v>
      </c>
      <c r="X7" s="60">
        <v>3200051</v>
      </c>
      <c r="Y7" s="60">
        <v>1182913</v>
      </c>
      <c r="Z7" s="140">
        <v>36.97</v>
      </c>
      <c r="AA7" s="155">
        <v>3200051</v>
      </c>
    </row>
    <row r="8" spans="1:27" ht="13.5">
      <c r="A8" s="291" t="s">
        <v>207</v>
      </c>
      <c r="B8" s="142"/>
      <c r="C8" s="62">
        <v>3625157</v>
      </c>
      <c r="D8" s="156"/>
      <c r="E8" s="60">
        <v>7046991</v>
      </c>
      <c r="F8" s="60">
        <v>6055998</v>
      </c>
      <c r="G8" s="60"/>
      <c r="H8" s="60"/>
      <c r="I8" s="60">
        <v>358646</v>
      </c>
      <c r="J8" s="60">
        <v>358646</v>
      </c>
      <c r="K8" s="60">
        <v>730772</v>
      </c>
      <c r="L8" s="60">
        <v>523401</v>
      </c>
      <c r="M8" s="60">
        <v>120178</v>
      </c>
      <c r="N8" s="60">
        <v>1374351</v>
      </c>
      <c r="O8" s="60">
        <v>155299</v>
      </c>
      <c r="P8" s="60">
        <v>-39684</v>
      </c>
      <c r="Q8" s="60">
        <v>49775</v>
      </c>
      <c r="R8" s="60">
        <v>165390</v>
      </c>
      <c r="S8" s="60">
        <v>-36569</v>
      </c>
      <c r="T8" s="60">
        <v>445545</v>
      </c>
      <c r="U8" s="60">
        <v>924641</v>
      </c>
      <c r="V8" s="60">
        <v>1333617</v>
      </c>
      <c r="W8" s="60">
        <v>3232004</v>
      </c>
      <c r="X8" s="60">
        <v>6055998</v>
      </c>
      <c r="Y8" s="60">
        <v>-2823994</v>
      </c>
      <c r="Z8" s="140">
        <v>-46.63</v>
      </c>
      <c r="AA8" s="155">
        <v>6055998</v>
      </c>
    </row>
    <row r="9" spans="1:27" ht="13.5">
      <c r="A9" s="291" t="s">
        <v>208</v>
      </c>
      <c r="B9" s="142"/>
      <c r="C9" s="62">
        <v>13938801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172227</v>
      </c>
      <c r="D10" s="156"/>
      <c r="E10" s="60">
        <v>180000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49993</v>
      </c>
      <c r="U10" s="60"/>
      <c r="V10" s="60">
        <v>49993</v>
      </c>
      <c r="W10" s="60">
        <v>49993</v>
      </c>
      <c r="X10" s="60"/>
      <c r="Y10" s="60">
        <v>49993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19580938</v>
      </c>
      <c r="D11" s="294">
        <f t="shared" si="1"/>
        <v>0</v>
      </c>
      <c r="E11" s="295">
        <f t="shared" si="1"/>
        <v>11772571</v>
      </c>
      <c r="F11" s="295">
        <f t="shared" si="1"/>
        <v>13747994</v>
      </c>
      <c r="G11" s="295">
        <f t="shared" si="1"/>
        <v>0</v>
      </c>
      <c r="H11" s="295">
        <f t="shared" si="1"/>
        <v>1254</v>
      </c>
      <c r="I11" s="295">
        <f t="shared" si="1"/>
        <v>553776</v>
      </c>
      <c r="J11" s="295">
        <f t="shared" si="1"/>
        <v>555030</v>
      </c>
      <c r="K11" s="295">
        <f t="shared" si="1"/>
        <v>734092</v>
      </c>
      <c r="L11" s="295">
        <f t="shared" si="1"/>
        <v>983352</v>
      </c>
      <c r="M11" s="295">
        <f t="shared" si="1"/>
        <v>1939591</v>
      </c>
      <c r="N11" s="295">
        <f t="shared" si="1"/>
        <v>3657035</v>
      </c>
      <c r="O11" s="295">
        <f t="shared" si="1"/>
        <v>840367</v>
      </c>
      <c r="P11" s="295">
        <f t="shared" si="1"/>
        <v>721962</v>
      </c>
      <c r="Q11" s="295">
        <f t="shared" si="1"/>
        <v>1052876</v>
      </c>
      <c r="R11" s="295">
        <f t="shared" si="1"/>
        <v>2615205</v>
      </c>
      <c r="S11" s="295">
        <f t="shared" si="1"/>
        <v>984240</v>
      </c>
      <c r="T11" s="295">
        <f t="shared" si="1"/>
        <v>2198872</v>
      </c>
      <c r="U11" s="295">
        <f t="shared" si="1"/>
        <v>2551682</v>
      </c>
      <c r="V11" s="295">
        <f t="shared" si="1"/>
        <v>5734794</v>
      </c>
      <c r="W11" s="295">
        <f t="shared" si="1"/>
        <v>12562064</v>
      </c>
      <c r="X11" s="295">
        <f t="shared" si="1"/>
        <v>13747994</v>
      </c>
      <c r="Y11" s="295">
        <f t="shared" si="1"/>
        <v>-1185930</v>
      </c>
      <c r="Z11" s="296">
        <f>+IF(X11&lt;&gt;0,+(Y11/X11)*100,0)</f>
        <v>-8.62620393928016</v>
      </c>
      <c r="AA11" s="297">
        <f>SUM(AA6:AA10)</f>
        <v>13747994</v>
      </c>
    </row>
    <row r="12" spans="1:27" ht="13.5">
      <c r="A12" s="298" t="s">
        <v>211</v>
      </c>
      <c r="B12" s="136"/>
      <c r="C12" s="62">
        <v>559209</v>
      </c>
      <c r="D12" s="156"/>
      <c r="E12" s="60">
        <v>2152869</v>
      </c>
      <c r="F12" s="60">
        <v>1277193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1277193</v>
      </c>
      <c r="Y12" s="60">
        <v>-1277193</v>
      </c>
      <c r="Z12" s="140">
        <v>-100</v>
      </c>
      <c r="AA12" s="155">
        <v>1277193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>
        <v>258092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1232512</v>
      </c>
      <c r="D15" s="156"/>
      <c r="E15" s="60">
        <v>1039560</v>
      </c>
      <c r="F15" s="60">
        <v>3101848</v>
      </c>
      <c r="G15" s="60"/>
      <c r="H15" s="60">
        <v>57748</v>
      </c>
      <c r="I15" s="60">
        <v>41238</v>
      </c>
      <c r="J15" s="60">
        <v>98986</v>
      </c>
      <c r="K15" s="60">
        <v>990228</v>
      </c>
      <c r="L15" s="60">
        <v>2999</v>
      </c>
      <c r="M15" s="60">
        <v>1006353</v>
      </c>
      <c r="N15" s="60">
        <v>1999580</v>
      </c>
      <c r="O15" s="60">
        <v>42766</v>
      </c>
      <c r="P15" s="60">
        <v>20651</v>
      </c>
      <c r="Q15" s="60">
        <v>15542</v>
      </c>
      <c r="R15" s="60">
        <v>78959</v>
      </c>
      <c r="S15" s="60">
        <v>-561448</v>
      </c>
      <c r="T15" s="60">
        <v>120208</v>
      </c>
      <c r="U15" s="60">
        <v>935846</v>
      </c>
      <c r="V15" s="60">
        <v>494606</v>
      </c>
      <c r="W15" s="60">
        <v>2672131</v>
      </c>
      <c r="X15" s="60">
        <v>3101848</v>
      </c>
      <c r="Y15" s="60">
        <v>-429717</v>
      </c>
      <c r="Z15" s="140">
        <v>-13.85</v>
      </c>
      <c r="AA15" s="155">
        <v>3101848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361659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2831579</v>
      </c>
      <c r="F20" s="100">
        <f t="shared" si="2"/>
        <v>1220976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1220976</v>
      </c>
      <c r="Y20" s="100">
        <f t="shared" si="2"/>
        <v>-1220976</v>
      </c>
      <c r="Z20" s="137">
        <f>+IF(X20&lt;&gt;0,+(Y20/X20)*100,0)</f>
        <v>-100</v>
      </c>
      <c r="AA20" s="153">
        <f>SUM(AA26:AA33)</f>
        <v>1220976</v>
      </c>
    </row>
    <row r="21" spans="1:27" ht="13.5">
      <c r="A21" s="291" t="s">
        <v>205</v>
      </c>
      <c r="B21" s="142"/>
      <c r="C21" s="62"/>
      <c r="D21" s="156"/>
      <c r="E21" s="60"/>
      <c r="F21" s="60">
        <v>830976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830976</v>
      </c>
      <c r="Y21" s="60">
        <v>-830976</v>
      </c>
      <c r="Z21" s="140">
        <v>-100</v>
      </c>
      <c r="AA21" s="155">
        <v>830976</v>
      </c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>
        <v>2631579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2631579</v>
      </c>
      <c r="F26" s="295">
        <f t="shared" si="3"/>
        <v>830976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830976</v>
      </c>
      <c r="Y26" s="295">
        <f t="shared" si="3"/>
        <v>-830976</v>
      </c>
      <c r="Z26" s="296">
        <f>+IF(X26&lt;&gt;0,+(Y26/X26)*100,0)</f>
        <v>-100</v>
      </c>
      <c r="AA26" s="297">
        <f>SUM(AA21:AA25)</f>
        <v>830976</v>
      </c>
    </row>
    <row r="27" spans="1:27" ht="13.5">
      <c r="A27" s="298" t="s">
        <v>211</v>
      </c>
      <c r="B27" s="147"/>
      <c r="C27" s="62"/>
      <c r="D27" s="156"/>
      <c r="E27" s="60">
        <v>50000</v>
      </c>
      <c r="F27" s="60">
        <v>390000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390000</v>
      </c>
      <c r="Y27" s="60">
        <v>-390000</v>
      </c>
      <c r="Z27" s="140">
        <v>-100</v>
      </c>
      <c r="AA27" s="155">
        <v>390000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150000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1844753</v>
      </c>
      <c r="D36" s="156">
        <f t="shared" si="4"/>
        <v>0</v>
      </c>
      <c r="E36" s="60">
        <f t="shared" si="4"/>
        <v>1814000</v>
      </c>
      <c r="F36" s="60">
        <f t="shared" si="4"/>
        <v>5322921</v>
      </c>
      <c r="G36" s="60">
        <f t="shared" si="4"/>
        <v>0</v>
      </c>
      <c r="H36" s="60">
        <f t="shared" si="4"/>
        <v>1254</v>
      </c>
      <c r="I36" s="60">
        <f t="shared" si="4"/>
        <v>9974</v>
      </c>
      <c r="J36" s="60">
        <f t="shared" si="4"/>
        <v>11228</v>
      </c>
      <c r="K36" s="60">
        <f t="shared" si="4"/>
        <v>0</v>
      </c>
      <c r="L36" s="60">
        <f t="shared" si="4"/>
        <v>2578</v>
      </c>
      <c r="M36" s="60">
        <f t="shared" si="4"/>
        <v>1339500</v>
      </c>
      <c r="N36" s="60">
        <f t="shared" si="4"/>
        <v>1342078</v>
      </c>
      <c r="O36" s="60">
        <f t="shared" si="4"/>
        <v>618252</v>
      </c>
      <c r="P36" s="60">
        <f t="shared" si="4"/>
        <v>263761</v>
      </c>
      <c r="Q36" s="60">
        <f t="shared" si="4"/>
        <v>12101</v>
      </c>
      <c r="R36" s="60">
        <f t="shared" si="4"/>
        <v>894114</v>
      </c>
      <c r="S36" s="60">
        <f t="shared" si="4"/>
        <v>-618877</v>
      </c>
      <c r="T36" s="60">
        <f t="shared" si="4"/>
        <v>1703334</v>
      </c>
      <c r="U36" s="60">
        <f t="shared" si="4"/>
        <v>1565226</v>
      </c>
      <c r="V36" s="60">
        <f t="shared" si="4"/>
        <v>2649683</v>
      </c>
      <c r="W36" s="60">
        <f t="shared" si="4"/>
        <v>4897103</v>
      </c>
      <c r="X36" s="60">
        <f t="shared" si="4"/>
        <v>5322921</v>
      </c>
      <c r="Y36" s="60">
        <f t="shared" si="4"/>
        <v>-425818</v>
      </c>
      <c r="Z36" s="140">
        <f aca="true" t="shared" si="5" ref="Z36:Z49">+IF(X36&lt;&gt;0,+(Y36/X36)*100,0)</f>
        <v>-7.999705424897345</v>
      </c>
      <c r="AA36" s="155">
        <f>AA6+AA21</f>
        <v>5322921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2731580</v>
      </c>
      <c r="F37" s="60">
        <f t="shared" si="4"/>
        <v>3200051</v>
      </c>
      <c r="G37" s="60">
        <f t="shared" si="4"/>
        <v>0</v>
      </c>
      <c r="H37" s="60">
        <f t="shared" si="4"/>
        <v>0</v>
      </c>
      <c r="I37" s="60">
        <f t="shared" si="4"/>
        <v>185156</v>
      </c>
      <c r="J37" s="60">
        <f t="shared" si="4"/>
        <v>185156</v>
      </c>
      <c r="K37" s="60">
        <f t="shared" si="4"/>
        <v>3320</v>
      </c>
      <c r="L37" s="60">
        <f t="shared" si="4"/>
        <v>457373</v>
      </c>
      <c r="M37" s="60">
        <f t="shared" si="4"/>
        <v>479913</v>
      </c>
      <c r="N37" s="60">
        <f t="shared" si="4"/>
        <v>940606</v>
      </c>
      <c r="O37" s="60">
        <f t="shared" si="4"/>
        <v>66816</v>
      </c>
      <c r="P37" s="60">
        <f t="shared" si="4"/>
        <v>497885</v>
      </c>
      <c r="Q37" s="60">
        <f t="shared" si="4"/>
        <v>991000</v>
      </c>
      <c r="R37" s="60">
        <f t="shared" si="4"/>
        <v>1555701</v>
      </c>
      <c r="S37" s="60">
        <f t="shared" si="4"/>
        <v>1639686</v>
      </c>
      <c r="T37" s="60">
        <f t="shared" si="4"/>
        <v>0</v>
      </c>
      <c r="U37" s="60">
        <f t="shared" si="4"/>
        <v>61815</v>
      </c>
      <c r="V37" s="60">
        <f t="shared" si="4"/>
        <v>1701501</v>
      </c>
      <c r="W37" s="60">
        <f t="shared" si="4"/>
        <v>4382964</v>
      </c>
      <c r="X37" s="60">
        <f t="shared" si="4"/>
        <v>3200051</v>
      </c>
      <c r="Y37" s="60">
        <f t="shared" si="4"/>
        <v>1182913</v>
      </c>
      <c r="Z37" s="140">
        <f t="shared" si="5"/>
        <v>36.96544211326632</v>
      </c>
      <c r="AA37" s="155">
        <f>AA7+AA22</f>
        <v>3200051</v>
      </c>
    </row>
    <row r="38" spans="1:27" ht="13.5">
      <c r="A38" s="291" t="s">
        <v>207</v>
      </c>
      <c r="B38" s="142"/>
      <c r="C38" s="62">
        <f t="shared" si="4"/>
        <v>3625157</v>
      </c>
      <c r="D38" s="156">
        <f t="shared" si="4"/>
        <v>0</v>
      </c>
      <c r="E38" s="60">
        <f t="shared" si="4"/>
        <v>9678570</v>
      </c>
      <c r="F38" s="60">
        <f t="shared" si="4"/>
        <v>6055998</v>
      </c>
      <c r="G38" s="60">
        <f t="shared" si="4"/>
        <v>0</v>
      </c>
      <c r="H38" s="60">
        <f t="shared" si="4"/>
        <v>0</v>
      </c>
      <c r="I38" s="60">
        <f t="shared" si="4"/>
        <v>358646</v>
      </c>
      <c r="J38" s="60">
        <f t="shared" si="4"/>
        <v>358646</v>
      </c>
      <c r="K38" s="60">
        <f t="shared" si="4"/>
        <v>730772</v>
      </c>
      <c r="L38" s="60">
        <f t="shared" si="4"/>
        <v>523401</v>
      </c>
      <c r="M38" s="60">
        <f t="shared" si="4"/>
        <v>120178</v>
      </c>
      <c r="N38" s="60">
        <f t="shared" si="4"/>
        <v>1374351</v>
      </c>
      <c r="O38" s="60">
        <f t="shared" si="4"/>
        <v>155299</v>
      </c>
      <c r="P38" s="60">
        <f t="shared" si="4"/>
        <v>-39684</v>
      </c>
      <c r="Q38" s="60">
        <f t="shared" si="4"/>
        <v>49775</v>
      </c>
      <c r="R38" s="60">
        <f t="shared" si="4"/>
        <v>165390</v>
      </c>
      <c r="S38" s="60">
        <f t="shared" si="4"/>
        <v>-36569</v>
      </c>
      <c r="T38" s="60">
        <f t="shared" si="4"/>
        <v>445545</v>
      </c>
      <c r="U38" s="60">
        <f t="shared" si="4"/>
        <v>924641</v>
      </c>
      <c r="V38" s="60">
        <f t="shared" si="4"/>
        <v>1333617</v>
      </c>
      <c r="W38" s="60">
        <f t="shared" si="4"/>
        <v>3232004</v>
      </c>
      <c r="X38" s="60">
        <f t="shared" si="4"/>
        <v>6055998</v>
      </c>
      <c r="Y38" s="60">
        <f t="shared" si="4"/>
        <v>-2823994</v>
      </c>
      <c r="Z38" s="140">
        <f t="shared" si="5"/>
        <v>-46.63135621907405</v>
      </c>
      <c r="AA38" s="155">
        <f>AA8+AA23</f>
        <v>6055998</v>
      </c>
    </row>
    <row r="39" spans="1:27" ht="13.5">
      <c r="A39" s="291" t="s">
        <v>208</v>
      </c>
      <c r="B39" s="142"/>
      <c r="C39" s="62">
        <f t="shared" si="4"/>
        <v>13938801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172227</v>
      </c>
      <c r="D40" s="156">
        <f t="shared" si="4"/>
        <v>0</v>
      </c>
      <c r="E40" s="60">
        <f t="shared" si="4"/>
        <v>180000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49993</v>
      </c>
      <c r="U40" s="60">
        <f t="shared" si="4"/>
        <v>0</v>
      </c>
      <c r="V40" s="60">
        <f t="shared" si="4"/>
        <v>49993</v>
      </c>
      <c r="W40" s="60">
        <f t="shared" si="4"/>
        <v>49993</v>
      </c>
      <c r="X40" s="60">
        <f t="shared" si="4"/>
        <v>0</v>
      </c>
      <c r="Y40" s="60">
        <f t="shared" si="4"/>
        <v>49993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19580938</v>
      </c>
      <c r="D41" s="294">
        <f t="shared" si="6"/>
        <v>0</v>
      </c>
      <c r="E41" s="295">
        <f t="shared" si="6"/>
        <v>14404150</v>
      </c>
      <c r="F41" s="295">
        <f t="shared" si="6"/>
        <v>14578970</v>
      </c>
      <c r="G41" s="295">
        <f t="shared" si="6"/>
        <v>0</v>
      </c>
      <c r="H41" s="295">
        <f t="shared" si="6"/>
        <v>1254</v>
      </c>
      <c r="I41" s="295">
        <f t="shared" si="6"/>
        <v>553776</v>
      </c>
      <c r="J41" s="295">
        <f t="shared" si="6"/>
        <v>555030</v>
      </c>
      <c r="K41" s="295">
        <f t="shared" si="6"/>
        <v>734092</v>
      </c>
      <c r="L41" s="295">
        <f t="shared" si="6"/>
        <v>983352</v>
      </c>
      <c r="M41" s="295">
        <f t="shared" si="6"/>
        <v>1939591</v>
      </c>
      <c r="N41" s="295">
        <f t="shared" si="6"/>
        <v>3657035</v>
      </c>
      <c r="O41" s="295">
        <f t="shared" si="6"/>
        <v>840367</v>
      </c>
      <c r="P41" s="295">
        <f t="shared" si="6"/>
        <v>721962</v>
      </c>
      <c r="Q41" s="295">
        <f t="shared" si="6"/>
        <v>1052876</v>
      </c>
      <c r="R41" s="295">
        <f t="shared" si="6"/>
        <v>2615205</v>
      </c>
      <c r="S41" s="295">
        <f t="shared" si="6"/>
        <v>984240</v>
      </c>
      <c r="T41" s="295">
        <f t="shared" si="6"/>
        <v>2198872</v>
      </c>
      <c r="U41" s="295">
        <f t="shared" si="6"/>
        <v>2551682</v>
      </c>
      <c r="V41" s="295">
        <f t="shared" si="6"/>
        <v>5734794</v>
      </c>
      <c r="W41" s="295">
        <f t="shared" si="6"/>
        <v>12562064</v>
      </c>
      <c r="X41" s="295">
        <f t="shared" si="6"/>
        <v>14578970</v>
      </c>
      <c r="Y41" s="295">
        <f t="shared" si="6"/>
        <v>-2016906</v>
      </c>
      <c r="Z41" s="296">
        <f t="shared" si="5"/>
        <v>-13.83435180948997</v>
      </c>
      <c r="AA41" s="297">
        <f>SUM(AA36:AA40)</f>
        <v>14578970</v>
      </c>
    </row>
    <row r="42" spans="1:27" ht="13.5">
      <c r="A42" s="298" t="s">
        <v>211</v>
      </c>
      <c r="B42" s="136"/>
      <c r="C42" s="95">
        <f aca="true" t="shared" si="7" ref="C42:Y48">C12+C27</f>
        <v>559209</v>
      </c>
      <c r="D42" s="129">
        <f t="shared" si="7"/>
        <v>0</v>
      </c>
      <c r="E42" s="54">
        <f t="shared" si="7"/>
        <v>2202869</v>
      </c>
      <c r="F42" s="54">
        <f t="shared" si="7"/>
        <v>1667193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1667193</v>
      </c>
      <c r="Y42" s="54">
        <f t="shared" si="7"/>
        <v>-1667193</v>
      </c>
      <c r="Z42" s="184">
        <f t="shared" si="5"/>
        <v>-100</v>
      </c>
      <c r="AA42" s="130">
        <f aca="true" t="shared" si="8" ref="AA42:AA48">AA12+AA27</f>
        <v>1667193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258092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1232512</v>
      </c>
      <c r="D45" s="129">
        <f t="shared" si="7"/>
        <v>0</v>
      </c>
      <c r="E45" s="54">
        <f t="shared" si="7"/>
        <v>1189560</v>
      </c>
      <c r="F45" s="54">
        <f t="shared" si="7"/>
        <v>3101848</v>
      </c>
      <c r="G45" s="54">
        <f t="shared" si="7"/>
        <v>0</v>
      </c>
      <c r="H45" s="54">
        <f t="shared" si="7"/>
        <v>57748</v>
      </c>
      <c r="I45" s="54">
        <f t="shared" si="7"/>
        <v>41238</v>
      </c>
      <c r="J45" s="54">
        <f t="shared" si="7"/>
        <v>98986</v>
      </c>
      <c r="K45" s="54">
        <f t="shared" si="7"/>
        <v>990228</v>
      </c>
      <c r="L45" s="54">
        <f t="shared" si="7"/>
        <v>2999</v>
      </c>
      <c r="M45" s="54">
        <f t="shared" si="7"/>
        <v>1006353</v>
      </c>
      <c r="N45" s="54">
        <f t="shared" si="7"/>
        <v>1999580</v>
      </c>
      <c r="O45" s="54">
        <f t="shared" si="7"/>
        <v>42766</v>
      </c>
      <c r="P45" s="54">
        <f t="shared" si="7"/>
        <v>20651</v>
      </c>
      <c r="Q45" s="54">
        <f t="shared" si="7"/>
        <v>15542</v>
      </c>
      <c r="R45" s="54">
        <f t="shared" si="7"/>
        <v>78959</v>
      </c>
      <c r="S45" s="54">
        <f t="shared" si="7"/>
        <v>-561448</v>
      </c>
      <c r="T45" s="54">
        <f t="shared" si="7"/>
        <v>120208</v>
      </c>
      <c r="U45" s="54">
        <f t="shared" si="7"/>
        <v>935846</v>
      </c>
      <c r="V45" s="54">
        <f t="shared" si="7"/>
        <v>494606</v>
      </c>
      <c r="W45" s="54">
        <f t="shared" si="7"/>
        <v>2672131</v>
      </c>
      <c r="X45" s="54">
        <f t="shared" si="7"/>
        <v>3101848</v>
      </c>
      <c r="Y45" s="54">
        <f t="shared" si="7"/>
        <v>-429717</v>
      </c>
      <c r="Z45" s="184">
        <f t="shared" si="5"/>
        <v>-13.853580188326442</v>
      </c>
      <c r="AA45" s="130">
        <f t="shared" si="8"/>
        <v>3101848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361659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21992410</v>
      </c>
      <c r="D49" s="218">
        <f t="shared" si="9"/>
        <v>0</v>
      </c>
      <c r="E49" s="220">
        <f t="shared" si="9"/>
        <v>17796579</v>
      </c>
      <c r="F49" s="220">
        <f t="shared" si="9"/>
        <v>19348011</v>
      </c>
      <c r="G49" s="220">
        <f t="shared" si="9"/>
        <v>0</v>
      </c>
      <c r="H49" s="220">
        <f t="shared" si="9"/>
        <v>59002</v>
      </c>
      <c r="I49" s="220">
        <f t="shared" si="9"/>
        <v>595014</v>
      </c>
      <c r="J49" s="220">
        <f t="shared" si="9"/>
        <v>654016</v>
      </c>
      <c r="K49" s="220">
        <f t="shared" si="9"/>
        <v>1724320</v>
      </c>
      <c r="L49" s="220">
        <f t="shared" si="9"/>
        <v>986351</v>
      </c>
      <c r="M49" s="220">
        <f t="shared" si="9"/>
        <v>2945944</v>
      </c>
      <c r="N49" s="220">
        <f t="shared" si="9"/>
        <v>5656615</v>
      </c>
      <c r="O49" s="220">
        <f t="shared" si="9"/>
        <v>883133</v>
      </c>
      <c r="P49" s="220">
        <f t="shared" si="9"/>
        <v>742613</v>
      </c>
      <c r="Q49" s="220">
        <f t="shared" si="9"/>
        <v>1068418</v>
      </c>
      <c r="R49" s="220">
        <f t="shared" si="9"/>
        <v>2694164</v>
      </c>
      <c r="S49" s="220">
        <f t="shared" si="9"/>
        <v>422792</v>
      </c>
      <c r="T49" s="220">
        <f t="shared" si="9"/>
        <v>2319080</v>
      </c>
      <c r="U49" s="220">
        <f t="shared" si="9"/>
        <v>3487528</v>
      </c>
      <c r="V49" s="220">
        <f t="shared" si="9"/>
        <v>6229400</v>
      </c>
      <c r="W49" s="220">
        <f t="shared" si="9"/>
        <v>15234195</v>
      </c>
      <c r="X49" s="220">
        <f t="shared" si="9"/>
        <v>19348011</v>
      </c>
      <c r="Y49" s="220">
        <f t="shared" si="9"/>
        <v>-4113816</v>
      </c>
      <c r="Z49" s="221">
        <f t="shared" si="5"/>
        <v>-21.262216565826844</v>
      </c>
      <c r="AA49" s="222">
        <f>SUM(AA41:AA48)</f>
        <v>19348011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11850388</v>
      </c>
      <c r="F51" s="54">
        <f t="shared" si="10"/>
        <v>12083174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12083174</v>
      </c>
      <c r="Y51" s="54">
        <f t="shared" si="10"/>
        <v>-12083174</v>
      </c>
      <c r="Z51" s="184">
        <f>+IF(X51&lt;&gt;0,+(Y51/X51)*100,0)</f>
        <v>-100</v>
      </c>
      <c r="AA51" s="130">
        <f>SUM(AA57:AA61)</f>
        <v>12083174</v>
      </c>
    </row>
    <row r="52" spans="1:27" ht="13.5">
      <c r="A52" s="310" t="s">
        <v>205</v>
      </c>
      <c r="B52" s="142"/>
      <c r="C52" s="62"/>
      <c r="D52" s="156"/>
      <c r="E52" s="60">
        <v>2159040</v>
      </c>
      <c r="F52" s="60">
        <v>1724680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1724680</v>
      </c>
      <c r="Y52" s="60">
        <v>-1724680</v>
      </c>
      <c r="Z52" s="140">
        <v>-100</v>
      </c>
      <c r="AA52" s="155">
        <v>1724680</v>
      </c>
    </row>
    <row r="53" spans="1:27" ht="13.5">
      <c r="A53" s="310" t="s">
        <v>206</v>
      </c>
      <c r="B53" s="142"/>
      <c r="C53" s="62"/>
      <c r="D53" s="156"/>
      <c r="E53" s="60">
        <v>1389000</v>
      </c>
      <c r="F53" s="60">
        <v>1374000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1374000</v>
      </c>
      <c r="Y53" s="60">
        <v>-1374000</v>
      </c>
      <c r="Z53" s="140">
        <v>-100</v>
      </c>
      <c r="AA53" s="155">
        <v>1374000</v>
      </c>
    </row>
    <row r="54" spans="1:27" ht="13.5">
      <c r="A54" s="310" t="s">
        <v>207</v>
      </c>
      <c r="B54" s="142"/>
      <c r="C54" s="62"/>
      <c r="D54" s="156"/>
      <c r="E54" s="60">
        <v>1637130</v>
      </c>
      <c r="F54" s="60">
        <v>687350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687350</v>
      </c>
      <c r="Y54" s="60">
        <v>-687350</v>
      </c>
      <c r="Z54" s="140">
        <v>-100</v>
      </c>
      <c r="AA54" s="155">
        <v>687350</v>
      </c>
    </row>
    <row r="55" spans="1:27" ht="13.5">
      <c r="A55" s="310" t="s">
        <v>208</v>
      </c>
      <c r="B55" s="142"/>
      <c r="C55" s="62"/>
      <c r="D55" s="156"/>
      <c r="E55" s="60">
        <v>635075</v>
      </c>
      <c r="F55" s="60">
        <v>555675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555675</v>
      </c>
      <c r="Y55" s="60">
        <v>-555675</v>
      </c>
      <c r="Z55" s="140">
        <v>-100</v>
      </c>
      <c r="AA55" s="155">
        <v>555675</v>
      </c>
    </row>
    <row r="56" spans="1:27" ht="13.5">
      <c r="A56" s="310" t="s">
        <v>209</v>
      </c>
      <c r="B56" s="142"/>
      <c r="C56" s="62"/>
      <c r="D56" s="156"/>
      <c r="E56" s="60">
        <v>98402</v>
      </c>
      <c r="F56" s="60">
        <v>96872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96872</v>
      </c>
      <c r="Y56" s="60">
        <v>-96872</v>
      </c>
      <c r="Z56" s="140">
        <v>-100</v>
      </c>
      <c r="AA56" s="155">
        <v>96872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5918647</v>
      </c>
      <c r="F57" s="295">
        <f t="shared" si="11"/>
        <v>4438577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4438577</v>
      </c>
      <c r="Y57" s="295">
        <f t="shared" si="11"/>
        <v>-4438577</v>
      </c>
      <c r="Z57" s="296">
        <f>+IF(X57&lt;&gt;0,+(Y57/X57)*100,0)</f>
        <v>-100</v>
      </c>
      <c r="AA57" s="297">
        <f>SUM(AA52:AA56)</f>
        <v>4438577</v>
      </c>
    </row>
    <row r="58" spans="1:27" ht="13.5">
      <c r="A58" s="311" t="s">
        <v>211</v>
      </c>
      <c r="B58" s="136"/>
      <c r="C58" s="62"/>
      <c r="D58" s="156"/>
      <c r="E58" s="60">
        <v>1860091</v>
      </c>
      <c r="F58" s="60">
        <v>1876288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1876288</v>
      </c>
      <c r="Y58" s="60">
        <v>-1876288</v>
      </c>
      <c r="Z58" s="140">
        <v>-100</v>
      </c>
      <c r="AA58" s="155">
        <v>1876288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4071650</v>
      </c>
      <c r="F61" s="60">
        <v>5768309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5768309</v>
      </c>
      <c r="Y61" s="60">
        <v>-5768309</v>
      </c>
      <c r="Z61" s="140">
        <v>-100</v>
      </c>
      <c r="AA61" s="155">
        <v>5768309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1161044</v>
      </c>
      <c r="D68" s="156">
        <v>1146019</v>
      </c>
      <c r="E68" s="60">
        <v>1518825</v>
      </c>
      <c r="F68" s="60">
        <v>1146019</v>
      </c>
      <c r="G68" s="60">
        <v>379173</v>
      </c>
      <c r="H68" s="60">
        <v>612725</v>
      </c>
      <c r="I68" s="60">
        <v>818776</v>
      </c>
      <c r="J68" s="60">
        <v>1810674</v>
      </c>
      <c r="K68" s="60">
        <v>2166031</v>
      </c>
      <c r="L68" s="60">
        <v>931133</v>
      </c>
      <c r="M68" s="60">
        <v>903146</v>
      </c>
      <c r="N68" s="60">
        <v>4000310</v>
      </c>
      <c r="O68" s="60">
        <v>751602</v>
      </c>
      <c r="P68" s="60">
        <v>654558</v>
      </c>
      <c r="Q68" s="60">
        <v>793630</v>
      </c>
      <c r="R68" s="60">
        <v>2199790</v>
      </c>
      <c r="S68" s="60">
        <v>949001</v>
      </c>
      <c r="T68" s="60">
        <v>1084836</v>
      </c>
      <c r="U68" s="60">
        <v>1511707</v>
      </c>
      <c r="V68" s="60">
        <v>3545544</v>
      </c>
      <c r="W68" s="60">
        <v>11556318</v>
      </c>
      <c r="X68" s="60">
        <v>1146019</v>
      </c>
      <c r="Y68" s="60">
        <v>10410299</v>
      </c>
      <c r="Z68" s="140">
        <v>908.39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1161044</v>
      </c>
      <c r="D69" s="218">
        <f t="shared" si="12"/>
        <v>1146019</v>
      </c>
      <c r="E69" s="220">
        <f t="shared" si="12"/>
        <v>1518825</v>
      </c>
      <c r="F69" s="220">
        <f t="shared" si="12"/>
        <v>1146019</v>
      </c>
      <c r="G69" s="220">
        <f t="shared" si="12"/>
        <v>379173</v>
      </c>
      <c r="H69" s="220">
        <f t="shared" si="12"/>
        <v>612725</v>
      </c>
      <c r="I69" s="220">
        <f t="shared" si="12"/>
        <v>818776</v>
      </c>
      <c r="J69" s="220">
        <f t="shared" si="12"/>
        <v>1810674</v>
      </c>
      <c r="K69" s="220">
        <f t="shared" si="12"/>
        <v>2166031</v>
      </c>
      <c r="L69" s="220">
        <f t="shared" si="12"/>
        <v>931133</v>
      </c>
      <c r="M69" s="220">
        <f t="shared" si="12"/>
        <v>903146</v>
      </c>
      <c r="N69" s="220">
        <f t="shared" si="12"/>
        <v>4000310</v>
      </c>
      <c r="O69" s="220">
        <f t="shared" si="12"/>
        <v>751602</v>
      </c>
      <c r="P69" s="220">
        <f t="shared" si="12"/>
        <v>654558</v>
      </c>
      <c r="Q69" s="220">
        <f t="shared" si="12"/>
        <v>793630</v>
      </c>
      <c r="R69" s="220">
        <f t="shared" si="12"/>
        <v>2199790</v>
      </c>
      <c r="S69" s="220">
        <f t="shared" si="12"/>
        <v>949001</v>
      </c>
      <c r="T69" s="220">
        <f t="shared" si="12"/>
        <v>1084836</v>
      </c>
      <c r="U69" s="220">
        <f t="shared" si="12"/>
        <v>1511707</v>
      </c>
      <c r="V69" s="220">
        <f t="shared" si="12"/>
        <v>3545544</v>
      </c>
      <c r="W69" s="220">
        <f t="shared" si="12"/>
        <v>11556318</v>
      </c>
      <c r="X69" s="220">
        <f t="shared" si="12"/>
        <v>1146019</v>
      </c>
      <c r="Y69" s="220">
        <f t="shared" si="12"/>
        <v>10410299</v>
      </c>
      <c r="Z69" s="221">
        <f>+IF(X69&lt;&gt;0,+(Y69/X69)*100,0)</f>
        <v>908.3879935672968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19580938</v>
      </c>
      <c r="D5" s="357">
        <f t="shared" si="0"/>
        <v>0</v>
      </c>
      <c r="E5" s="356">
        <f t="shared" si="0"/>
        <v>11772571</v>
      </c>
      <c r="F5" s="358">
        <f t="shared" si="0"/>
        <v>13747994</v>
      </c>
      <c r="G5" s="358">
        <f t="shared" si="0"/>
        <v>0</v>
      </c>
      <c r="H5" s="356">
        <f t="shared" si="0"/>
        <v>1254</v>
      </c>
      <c r="I5" s="356">
        <f t="shared" si="0"/>
        <v>553776</v>
      </c>
      <c r="J5" s="358">
        <f t="shared" si="0"/>
        <v>555030</v>
      </c>
      <c r="K5" s="358">
        <f t="shared" si="0"/>
        <v>734092</v>
      </c>
      <c r="L5" s="356">
        <f t="shared" si="0"/>
        <v>983352</v>
      </c>
      <c r="M5" s="356">
        <f t="shared" si="0"/>
        <v>1939591</v>
      </c>
      <c r="N5" s="358">
        <f t="shared" si="0"/>
        <v>3657035</v>
      </c>
      <c r="O5" s="358">
        <f t="shared" si="0"/>
        <v>840367</v>
      </c>
      <c r="P5" s="356">
        <f t="shared" si="0"/>
        <v>721962</v>
      </c>
      <c r="Q5" s="356">
        <f t="shared" si="0"/>
        <v>1052876</v>
      </c>
      <c r="R5" s="358">
        <f t="shared" si="0"/>
        <v>2615205</v>
      </c>
      <c r="S5" s="358">
        <f t="shared" si="0"/>
        <v>984240</v>
      </c>
      <c r="T5" s="356">
        <f t="shared" si="0"/>
        <v>2198872</v>
      </c>
      <c r="U5" s="356">
        <f t="shared" si="0"/>
        <v>2551682</v>
      </c>
      <c r="V5" s="358">
        <f t="shared" si="0"/>
        <v>5734794</v>
      </c>
      <c r="W5" s="358">
        <f t="shared" si="0"/>
        <v>12562064</v>
      </c>
      <c r="X5" s="356">
        <f t="shared" si="0"/>
        <v>13747994</v>
      </c>
      <c r="Y5" s="358">
        <f t="shared" si="0"/>
        <v>-1185930</v>
      </c>
      <c r="Z5" s="359">
        <f>+IF(X5&lt;&gt;0,+(Y5/X5)*100,0)</f>
        <v>-8.62620393928016</v>
      </c>
      <c r="AA5" s="360">
        <f>+AA6+AA8+AA11+AA13+AA15</f>
        <v>13747994</v>
      </c>
    </row>
    <row r="6" spans="1:27" ht="13.5">
      <c r="A6" s="361" t="s">
        <v>205</v>
      </c>
      <c r="B6" s="142"/>
      <c r="C6" s="60">
        <f>+C7</f>
        <v>1844753</v>
      </c>
      <c r="D6" s="340">
        <f aca="true" t="shared" si="1" ref="D6:AA6">+D7</f>
        <v>0</v>
      </c>
      <c r="E6" s="60">
        <f t="shared" si="1"/>
        <v>1814000</v>
      </c>
      <c r="F6" s="59">
        <f t="shared" si="1"/>
        <v>4491945</v>
      </c>
      <c r="G6" s="59">
        <f t="shared" si="1"/>
        <v>0</v>
      </c>
      <c r="H6" s="60">
        <f t="shared" si="1"/>
        <v>1254</v>
      </c>
      <c r="I6" s="60">
        <f t="shared" si="1"/>
        <v>9974</v>
      </c>
      <c r="J6" s="59">
        <f t="shared" si="1"/>
        <v>11228</v>
      </c>
      <c r="K6" s="59">
        <f t="shared" si="1"/>
        <v>0</v>
      </c>
      <c r="L6" s="60">
        <f t="shared" si="1"/>
        <v>2578</v>
      </c>
      <c r="M6" s="60">
        <f t="shared" si="1"/>
        <v>1339500</v>
      </c>
      <c r="N6" s="59">
        <f t="shared" si="1"/>
        <v>1342078</v>
      </c>
      <c r="O6" s="59">
        <f t="shared" si="1"/>
        <v>618252</v>
      </c>
      <c r="P6" s="60">
        <f t="shared" si="1"/>
        <v>263761</v>
      </c>
      <c r="Q6" s="60">
        <f t="shared" si="1"/>
        <v>12101</v>
      </c>
      <c r="R6" s="59">
        <f t="shared" si="1"/>
        <v>894114</v>
      </c>
      <c r="S6" s="59">
        <f t="shared" si="1"/>
        <v>-618877</v>
      </c>
      <c r="T6" s="60">
        <f t="shared" si="1"/>
        <v>1703334</v>
      </c>
      <c r="U6" s="60">
        <f t="shared" si="1"/>
        <v>1565226</v>
      </c>
      <c r="V6" s="59">
        <f t="shared" si="1"/>
        <v>2649683</v>
      </c>
      <c r="W6" s="59">
        <f t="shared" si="1"/>
        <v>4897103</v>
      </c>
      <c r="X6" s="60">
        <f t="shared" si="1"/>
        <v>4491945</v>
      </c>
      <c r="Y6" s="59">
        <f t="shared" si="1"/>
        <v>405158</v>
      </c>
      <c r="Z6" s="61">
        <f>+IF(X6&lt;&gt;0,+(Y6/X6)*100,0)</f>
        <v>9.019656295880738</v>
      </c>
      <c r="AA6" s="62">
        <f t="shared" si="1"/>
        <v>4491945</v>
      </c>
    </row>
    <row r="7" spans="1:27" ht="13.5">
      <c r="A7" s="291" t="s">
        <v>229</v>
      </c>
      <c r="B7" s="142"/>
      <c r="C7" s="60">
        <v>1844753</v>
      </c>
      <c r="D7" s="340"/>
      <c r="E7" s="60">
        <v>1814000</v>
      </c>
      <c r="F7" s="59">
        <v>4491945</v>
      </c>
      <c r="G7" s="59"/>
      <c r="H7" s="60">
        <v>1254</v>
      </c>
      <c r="I7" s="60">
        <v>9974</v>
      </c>
      <c r="J7" s="59">
        <v>11228</v>
      </c>
      <c r="K7" s="59"/>
      <c r="L7" s="60">
        <v>2578</v>
      </c>
      <c r="M7" s="60">
        <v>1339500</v>
      </c>
      <c r="N7" s="59">
        <v>1342078</v>
      </c>
      <c r="O7" s="59">
        <v>618252</v>
      </c>
      <c r="P7" s="60">
        <v>263761</v>
      </c>
      <c r="Q7" s="60">
        <v>12101</v>
      </c>
      <c r="R7" s="59">
        <v>894114</v>
      </c>
      <c r="S7" s="59">
        <v>-618877</v>
      </c>
      <c r="T7" s="60">
        <v>1703334</v>
      </c>
      <c r="U7" s="60">
        <v>1565226</v>
      </c>
      <c r="V7" s="59">
        <v>2649683</v>
      </c>
      <c r="W7" s="59">
        <v>4897103</v>
      </c>
      <c r="X7" s="60">
        <v>4491945</v>
      </c>
      <c r="Y7" s="59">
        <v>405158</v>
      </c>
      <c r="Z7" s="61">
        <v>9.02</v>
      </c>
      <c r="AA7" s="62">
        <v>4491945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2731580</v>
      </c>
      <c r="F8" s="59">
        <f t="shared" si="2"/>
        <v>3200051</v>
      </c>
      <c r="G8" s="59">
        <f t="shared" si="2"/>
        <v>0</v>
      </c>
      <c r="H8" s="60">
        <f t="shared" si="2"/>
        <v>0</v>
      </c>
      <c r="I8" s="60">
        <f t="shared" si="2"/>
        <v>185156</v>
      </c>
      <c r="J8" s="59">
        <f t="shared" si="2"/>
        <v>185156</v>
      </c>
      <c r="K8" s="59">
        <f t="shared" si="2"/>
        <v>3320</v>
      </c>
      <c r="L8" s="60">
        <f t="shared" si="2"/>
        <v>457373</v>
      </c>
      <c r="M8" s="60">
        <f t="shared" si="2"/>
        <v>479913</v>
      </c>
      <c r="N8" s="59">
        <f t="shared" si="2"/>
        <v>940606</v>
      </c>
      <c r="O8" s="59">
        <f t="shared" si="2"/>
        <v>66816</v>
      </c>
      <c r="P8" s="60">
        <f t="shared" si="2"/>
        <v>497885</v>
      </c>
      <c r="Q8" s="60">
        <f t="shared" si="2"/>
        <v>991000</v>
      </c>
      <c r="R8" s="59">
        <f t="shared" si="2"/>
        <v>1555701</v>
      </c>
      <c r="S8" s="59">
        <f t="shared" si="2"/>
        <v>1639686</v>
      </c>
      <c r="T8" s="60">
        <f t="shared" si="2"/>
        <v>0</v>
      </c>
      <c r="U8" s="60">
        <f t="shared" si="2"/>
        <v>61815</v>
      </c>
      <c r="V8" s="59">
        <f t="shared" si="2"/>
        <v>1701501</v>
      </c>
      <c r="W8" s="59">
        <f t="shared" si="2"/>
        <v>4382964</v>
      </c>
      <c r="X8" s="60">
        <f t="shared" si="2"/>
        <v>3200051</v>
      </c>
      <c r="Y8" s="59">
        <f t="shared" si="2"/>
        <v>1182913</v>
      </c>
      <c r="Z8" s="61">
        <f>+IF(X8&lt;&gt;0,+(Y8/X8)*100,0)</f>
        <v>36.96544211326632</v>
      </c>
      <c r="AA8" s="62">
        <f>SUM(AA9:AA10)</f>
        <v>3200051</v>
      </c>
    </row>
    <row r="9" spans="1:27" ht="13.5">
      <c r="A9" s="291" t="s">
        <v>230</v>
      </c>
      <c r="B9" s="142"/>
      <c r="C9" s="60"/>
      <c r="D9" s="340"/>
      <c r="E9" s="60">
        <v>2731580</v>
      </c>
      <c r="F9" s="59">
        <v>3200051</v>
      </c>
      <c r="G9" s="59"/>
      <c r="H9" s="60"/>
      <c r="I9" s="60">
        <v>185156</v>
      </c>
      <c r="J9" s="59">
        <v>185156</v>
      </c>
      <c r="K9" s="59">
        <v>3320</v>
      </c>
      <c r="L9" s="60">
        <v>457373</v>
      </c>
      <c r="M9" s="60">
        <v>479913</v>
      </c>
      <c r="N9" s="59">
        <v>940606</v>
      </c>
      <c r="O9" s="59">
        <v>66816</v>
      </c>
      <c r="P9" s="60">
        <v>362074</v>
      </c>
      <c r="Q9" s="60">
        <v>991000</v>
      </c>
      <c r="R9" s="59">
        <v>1419890</v>
      </c>
      <c r="S9" s="59">
        <v>1639686</v>
      </c>
      <c r="T9" s="60"/>
      <c r="U9" s="60">
        <v>61815</v>
      </c>
      <c r="V9" s="59">
        <v>1701501</v>
      </c>
      <c r="W9" s="59">
        <v>4247153</v>
      </c>
      <c r="X9" s="60">
        <v>3200051</v>
      </c>
      <c r="Y9" s="59">
        <v>1047102</v>
      </c>
      <c r="Z9" s="61">
        <v>32.72</v>
      </c>
      <c r="AA9" s="62">
        <v>3200051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>
        <v>135811</v>
      </c>
      <c r="Q10" s="60"/>
      <c r="R10" s="59">
        <v>135811</v>
      </c>
      <c r="S10" s="59"/>
      <c r="T10" s="60"/>
      <c r="U10" s="60"/>
      <c r="V10" s="59"/>
      <c r="W10" s="59">
        <v>135811</v>
      </c>
      <c r="X10" s="60"/>
      <c r="Y10" s="59">
        <v>135811</v>
      </c>
      <c r="Z10" s="61"/>
      <c r="AA10" s="62"/>
    </row>
    <row r="11" spans="1:27" ht="13.5">
      <c r="A11" s="361" t="s">
        <v>207</v>
      </c>
      <c r="B11" s="142"/>
      <c r="C11" s="362">
        <f>+C12</f>
        <v>3625157</v>
      </c>
      <c r="D11" s="363">
        <f aca="true" t="shared" si="3" ref="D11:AA11">+D12</f>
        <v>0</v>
      </c>
      <c r="E11" s="362">
        <f t="shared" si="3"/>
        <v>7046991</v>
      </c>
      <c r="F11" s="364">
        <f t="shared" si="3"/>
        <v>6055998</v>
      </c>
      <c r="G11" s="364">
        <f t="shared" si="3"/>
        <v>0</v>
      </c>
      <c r="H11" s="362">
        <f t="shared" si="3"/>
        <v>0</v>
      </c>
      <c r="I11" s="362">
        <f t="shared" si="3"/>
        <v>358646</v>
      </c>
      <c r="J11" s="364">
        <f t="shared" si="3"/>
        <v>358646</v>
      </c>
      <c r="K11" s="364">
        <f t="shared" si="3"/>
        <v>730772</v>
      </c>
      <c r="L11" s="362">
        <f t="shared" si="3"/>
        <v>523401</v>
      </c>
      <c r="M11" s="362">
        <f t="shared" si="3"/>
        <v>120178</v>
      </c>
      <c r="N11" s="364">
        <f t="shared" si="3"/>
        <v>1374351</v>
      </c>
      <c r="O11" s="364">
        <f t="shared" si="3"/>
        <v>155299</v>
      </c>
      <c r="P11" s="362">
        <f t="shared" si="3"/>
        <v>-39684</v>
      </c>
      <c r="Q11" s="362">
        <f t="shared" si="3"/>
        <v>49775</v>
      </c>
      <c r="R11" s="364">
        <f t="shared" si="3"/>
        <v>165390</v>
      </c>
      <c r="S11" s="364">
        <f t="shared" si="3"/>
        <v>-36569</v>
      </c>
      <c r="T11" s="362">
        <f t="shared" si="3"/>
        <v>445545</v>
      </c>
      <c r="U11" s="362">
        <f t="shared" si="3"/>
        <v>924641</v>
      </c>
      <c r="V11" s="364">
        <f t="shared" si="3"/>
        <v>1333617</v>
      </c>
      <c r="W11" s="364">
        <f t="shared" si="3"/>
        <v>3232004</v>
      </c>
      <c r="X11" s="362">
        <f t="shared" si="3"/>
        <v>6055998</v>
      </c>
      <c r="Y11" s="364">
        <f t="shared" si="3"/>
        <v>-2823994</v>
      </c>
      <c r="Z11" s="365">
        <f>+IF(X11&lt;&gt;0,+(Y11/X11)*100,0)</f>
        <v>-46.63135621907405</v>
      </c>
      <c r="AA11" s="366">
        <f t="shared" si="3"/>
        <v>6055998</v>
      </c>
    </row>
    <row r="12" spans="1:27" ht="13.5">
      <c r="A12" s="291" t="s">
        <v>232</v>
      </c>
      <c r="B12" s="136"/>
      <c r="C12" s="60">
        <v>3625157</v>
      </c>
      <c r="D12" s="340"/>
      <c r="E12" s="60">
        <v>7046991</v>
      </c>
      <c r="F12" s="59">
        <v>6055998</v>
      </c>
      <c r="G12" s="59"/>
      <c r="H12" s="60"/>
      <c r="I12" s="60">
        <v>358646</v>
      </c>
      <c r="J12" s="59">
        <v>358646</v>
      </c>
      <c r="K12" s="59">
        <v>730772</v>
      </c>
      <c r="L12" s="60">
        <v>523401</v>
      </c>
      <c r="M12" s="60">
        <v>120178</v>
      </c>
      <c r="N12" s="59">
        <v>1374351</v>
      </c>
      <c r="O12" s="59">
        <v>155299</v>
      </c>
      <c r="P12" s="60">
        <v>-39684</v>
      </c>
      <c r="Q12" s="60">
        <v>49775</v>
      </c>
      <c r="R12" s="59">
        <v>165390</v>
      </c>
      <c r="S12" s="59">
        <v>-36569</v>
      </c>
      <c r="T12" s="60">
        <v>445545</v>
      </c>
      <c r="U12" s="60">
        <v>924641</v>
      </c>
      <c r="V12" s="59">
        <v>1333617</v>
      </c>
      <c r="W12" s="59">
        <v>3232004</v>
      </c>
      <c r="X12" s="60">
        <v>6055998</v>
      </c>
      <c r="Y12" s="59">
        <v>-2823994</v>
      </c>
      <c r="Z12" s="61">
        <v>-46.63</v>
      </c>
      <c r="AA12" s="62">
        <v>6055998</v>
      </c>
    </row>
    <row r="13" spans="1:27" ht="13.5">
      <c r="A13" s="361" t="s">
        <v>208</v>
      </c>
      <c r="B13" s="136"/>
      <c r="C13" s="275">
        <f>+C14</f>
        <v>13938801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13938801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172227</v>
      </c>
      <c r="D15" s="340">
        <f t="shared" si="5"/>
        <v>0</v>
      </c>
      <c r="E15" s="60">
        <f t="shared" si="5"/>
        <v>180000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49993</v>
      </c>
      <c r="U15" s="60">
        <f t="shared" si="5"/>
        <v>0</v>
      </c>
      <c r="V15" s="59">
        <f t="shared" si="5"/>
        <v>49993</v>
      </c>
      <c r="W15" s="59">
        <f t="shared" si="5"/>
        <v>49993</v>
      </c>
      <c r="X15" s="60">
        <f t="shared" si="5"/>
        <v>0</v>
      </c>
      <c r="Y15" s="59">
        <f t="shared" si="5"/>
        <v>49993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172227</v>
      </c>
      <c r="D20" s="340"/>
      <c r="E20" s="60">
        <v>180000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>
        <v>49993</v>
      </c>
      <c r="U20" s="60"/>
      <c r="V20" s="59">
        <v>49993</v>
      </c>
      <c r="W20" s="59">
        <v>49993</v>
      </c>
      <c r="X20" s="60"/>
      <c r="Y20" s="59">
        <v>49993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559209</v>
      </c>
      <c r="D22" s="344">
        <f t="shared" si="6"/>
        <v>0</v>
      </c>
      <c r="E22" s="343">
        <f t="shared" si="6"/>
        <v>2152869</v>
      </c>
      <c r="F22" s="345">
        <f t="shared" si="6"/>
        <v>1277193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1277193</v>
      </c>
      <c r="Y22" s="345">
        <f t="shared" si="6"/>
        <v>-1277193</v>
      </c>
      <c r="Z22" s="336">
        <f>+IF(X22&lt;&gt;0,+(Y22/X22)*100,0)</f>
        <v>-100</v>
      </c>
      <c r="AA22" s="350">
        <f>SUM(AA23:AA32)</f>
        <v>1277193</v>
      </c>
    </row>
    <row r="23" spans="1:27" ht="13.5">
      <c r="A23" s="361" t="s">
        <v>237</v>
      </c>
      <c r="B23" s="142"/>
      <c r="C23" s="60"/>
      <c r="D23" s="340"/>
      <c r="E23" s="60"/>
      <c r="F23" s="59">
        <v>400000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400000</v>
      </c>
      <c r="Y23" s="59">
        <v>-400000</v>
      </c>
      <c r="Z23" s="61">
        <v>-100</v>
      </c>
      <c r="AA23" s="62">
        <v>400000</v>
      </c>
    </row>
    <row r="24" spans="1:27" ht="13.5">
      <c r="A24" s="361" t="s">
        <v>238</v>
      </c>
      <c r="B24" s="142"/>
      <c r="C24" s="60"/>
      <c r="D24" s="340"/>
      <c r="E24" s="60">
        <v>875676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>
        <v>204487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>
        <v>354722</v>
      </c>
      <c r="D26" s="363"/>
      <c r="E26" s="362">
        <v>877193</v>
      </c>
      <c r="F26" s="364">
        <v>877193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877193</v>
      </c>
      <c r="Y26" s="364">
        <v>-877193</v>
      </c>
      <c r="Z26" s="365">
        <v>-100</v>
      </c>
      <c r="AA26" s="366">
        <v>877193</v>
      </c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258092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>
        <v>258092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1232512</v>
      </c>
      <c r="D40" s="344">
        <f t="shared" si="9"/>
        <v>0</v>
      </c>
      <c r="E40" s="343">
        <f t="shared" si="9"/>
        <v>1039560</v>
      </c>
      <c r="F40" s="345">
        <f t="shared" si="9"/>
        <v>3101848</v>
      </c>
      <c r="G40" s="345">
        <f t="shared" si="9"/>
        <v>0</v>
      </c>
      <c r="H40" s="343">
        <f t="shared" si="9"/>
        <v>57748</v>
      </c>
      <c r="I40" s="343">
        <f t="shared" si="9"/>
        <v>41238</v>
      </c>
      <c r="J40" s="345">
        <f t="shared" si="9"/>
        <v>98986</v>
      </c>
      <c r="K40" s="345">
        <f t="shared" si="9"/>
        <v>990228</v>
      </c>
      <c r="L40" s="343">
        <f t="shared" si="9"/>
        <v>2999</v>
      </c>
      <c r="M40" s="343">
        <f t="shared" si="9"/>
        <v>1006353</v>
      </c>
      <c r="N40" s="345">
        <f t="shared" si="9"/>
        <v>1999580</v>
      </c>
      <c r="O40" s="345">
        <f t="shared" si="9"/>
        <v>42766</v>
      </c>
      <c r="P40" s="343">
        <f t="shared" si="9"/>
        <v>20651</v>
      </c>
      <c r="Q40" s="343">
        <f t="shared" si="9"/>
        <v>15542</v>
      </c>
      <c r="R40" s="345">
        <f t="shared" si="9"/>
        <v>78959</v>
      </c>
      <c r="S40" s="345">
        <f t="shared" si="9"/>
        <v>-561448</v>
      </c>
      <c r="T40" s="343">
        <f t="shared" si="9"/>
        <v>120208</v>
      </c>
      <c r="U40" s="343">
        <f t="shared" si="9"/>
        <v>935846</v>
      </c>
      <c r="V40" s="345">
        <f t="shared" si="9"/>
        <v>494606</v>
      </c>
      <c r="W40" s="345">
        <f t="shared" si="9"/>
        <v>2672131</v>
      </c>
      <c r="X40" s="343">
        <f t="shared" si="9"/>
        <v>3101848</v>
      </c>
      <c r="Y40" s="345">
        <f t="shared" si="9"/>
        <v>-429717</v>
      </c>
      <c r="Z40" s="336">
        <f>+IF(X40&lt;&gt;0,+(Y40/X40)*100,0)</f>
        <v>-13.853580188326442</v>
      </c>
      <c r="AA40" s="350">
        <f>SUM(AA41:AA49)</f>
        <v>3101848</v>
      </c>
    </row>
    <row r="41" spans="1:27" ht="13.5">
      <c r="A41" s="361" t="s">
        <v>248</v>
      </c>
      <c r="B41" s="142"/>
      <c r="C41" s="362"/>
      <c r="D41" s="363"/>
      <c r="E41" s="362"/>
      <c r="F41" s="364">
        <v>2220262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2220262</v>
      </c>
      <c r="Y41" s="364">
        <v>-2220262</v>
      </c>
      <c r="Z41" s="365">
        <v>-100</v>
      </c>
      <c r="AA41" s="366">
        <v>2220262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253761</v>
      </c>
      <c r="D43" s="369"/>
      <c r="E43" s="305">
        <v>150000</v>
      </c>
      <c r="F43" s="370">
        <v>210000</v>
      </c>
      <c r="G43" s="370"/>
      <c r="H43" s="305"/>
      <c r="I43" s="305"/>
      <c r="J43" s="370"/>
      <c r="K43" s="370">
        <v>976254</v>
      </c>
      <c r="L43" s="305"/>
      <c r="M43" s="305">
        <v>960860</v>
      </c>
      <c r="N43" s="370">
        <v>1937114</v>
      </c>
      <c r="O43" s="370">
        <v>36480</v>
      </c>
      <c r="P43" s="305"/>
      <c r="Q43" s="305"/>
      <c r="R43" s="370">
        <v>36480</v>
      </c>
      <c r="S43" s="370">
        <v>-528104</v>
      </c>
      <c r="T43" s="305">
        <v>72061</v>
      </c>
      <c r="U43" s="305">
        <v>557579</v>
      </c>
      <c r="V43" s="370">
        <v>101536</v>
      </c>
      <c r="W43" s="370">
        <v>2075130</v>
      </c>
      <c r="X43" s="305">
        <v>210000</v>
      </c>
      <c r="Y43" s="370">
        <v>1865130</v>
      </c>
      <c r="Z43" s="371">
        <v>888.16</v>
      </c>
      <c r="AA43" s="303">
        <v>210000</v>
      </c>
    </row>
    <row r="44" spans="1:27" ht="13.5">
      <c r="A44" s="361" t="s">
        <v>251</v>
      </c>
      <c r="B44" s="136"/>
      <c r="C44" s="60">
        <v>978751</v>
      </c>
      <c r="D44" s="368"/>
      <c r="E44" s="54">
        <v>889560</v>
      </c>
      <c r="F44" s="53">
        <v>671586</v>
      </c>
      <c r="G44" s="53"/>
      <c r="H44" s="54">
        <v>55967</v>
      </c>
      <c r="I44" s="54">
        <v>41238</v>
      </c>
      <c r="J44" s="53">
        <v>97205</v>
      </c>
      <c r="K44" s="53">
        <v>13379</v>
      </c>
      <c r="L44" s="54">
        <v>2999</v>
      </c>
      <c r="M44" s="54">
        <v>45493</v>
      </c>
      <c r="N44" s="53">
        <v>61871</v>
      </c>
      <c r="O44" s="53">
        <v>6286</v>
      </c>
      <c r="P44" s="54">
        <v>17540</v>
      </c>
      <c r="Q44" s="54">
        <v>15542</v>
      </c>
      <c r="R44" s="53">
        <v>39368</v>
      </c>
      <c r="S44" s="53">
        <v>-36455</v>
      </c>
      <c r="T44" s="54">
        <v>48147</v>
      </c>
      <c r="U44" s="54">
        <v>378267</v>
      </c>
      <c r="V44" s="53">
        <v>389959</v>
      </c>
      <c r="W44" s="53">
        <v>588403</v>
      </c>
      <c r="X44" s="54">
        <v>671586</v>
      </c>
      <c r="Y44" s="53">
        <v>-83183</v>
      </c>
      <c r="Z44" s="94">
        <v>-12.39</v>
      </c>
      <c r="AA44" s="95">
        <v>671586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3111</v>
      </c>
      <c r="Q47" s="54"/>
      <c r="R47" s="53">
        <v>3111</v>
      </c>
      <c r="S47" s="53">
        <v>3111</v>
      </c>
      <c r="T47" s="54"/>
      <c r="U47" s="54"/>
      <c r="V47" s="53">
        <v>3111</v>
      </c>
      <c r="W47" s="53">
        <v>6222</v>
      </c>
      <c r="X47" s="54"/>
      <c r="Y47" s="53">
        <v>6222</v>
      </c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>
        <v>1781</v>
      </c>
      <c r="I49" s="54"/>
      <c r="J49" s="53">
        <v>1781</v>
      </c>
      <c r="K49" s="53">
        <v>595</v>
      </c>
      <c r="L49" s="54"/>
      <c r="M49" s="54"/>
      <c r="N49" s="53">
        <v>595</v>
      </c>
      <c r="O49" s="53"/>
      <c r="P49" s="54"/>
      <c r="Q49" s="54"/>
      <c r="R49" s="53"/>
      <c r="S49" s="53"/>
      <c r="T49" s="54"/>
      <c r="U49" s="54"/>
      <c r="V49" s="53"/>
      <c r="W49" s="53">
        <v>2376</v>
      </c>
      <c r="X49" s="54"/>
      <c r="Y49" s="53">
        <v>2376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361659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>
        <v>361659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21992410</v>
      </c>
      <c r="D60" s="346">
        <f t="shared" si="14"/>
        <v>0</v>
      </c>
      <c r="E60" s="219">
        <f t="shared" si="14"/>
        <v>14965000</v>
      </c>
      <c r="F60" s="264">
        <f t="shared" si="14"/>
        <v>18127035</v>
      </c>
      <c r="G60" s="264">
        <f t="shared" si="14"/>
        <v>0</v>
      </c>
      <c r="H60" s="219">
        <f t="shared" si="14"/>
        <v>59002</v>
      </c>
      <c r="I60" s="219">
        <f t="shared" si="14"/>
        <v>595014</v>
      </c>
      <c r="J60" s="264">
        <f t="shared" si="14"/>
        <v>654016</v>
      </c>
      <c r="K60" s="264">
        <f t="shared" si="14"/>
        <v>1724320</v>
      </c>
      <c r="L60" s="219">
        <f t="shared" si="14"/>
        <v>986351</v>
      </c>
      <c r="M60" s="219">
        <f t="shared" si="14"/>
        <v>2945944</v>
      </c>
      <c r="N60" s="264">
        <f t="shared" si="14"/>
        <v>5656615</v>
      </c>
      <c r="O60" s="264">
        <f t="shared" si="14"/>
        <v>883133</v>
      </c>
      <c r="P60" s="219">
        <f t="shared" si="14"/>
        <v>742613</v>
      </c>
      <c r="Q60" s="219">
        <f t="shared" si="14"/>
        <v>1068418</v>
      </c>
      <c r="R60" s="264">
        <f t="shared" si="14"/>
        <v>2694164</v>
      </c>
      <c r="S60" s="264">
        <f t="shared" si="14"/>
        <v>422792</v>
      </c>
      <c r="T60" s="219">
        <f t="shared" si="14"/>
        <v>2319080</v>
      </c>
      <c r="U60" s="219">
        <f t="shared" si="14"/>
        <v>3487528</v>
      </c>
      <c r="V60" s="264">
        <f t="shared" si="14"/>
        <v>6229400</v>
      </c>
      <c r="W60" s="264">
        <f t="shared" si="14"/>
        <v>15234195</v>
      </c>
      <c r="X60" s="219">
        <f t="shared" si="14"/>
        <v>18127035</v>
      </c>
      <c r="Y60" s="264">
        <f t="shared" si="14"/>
        <v>-2892840</v>
      </c>
      <c r="Z60" s="337">
        <f>+IF(X60&lt;&gt;0,+(Y60/X60)*100,0)</f>
        <v>-15.958704774388089</v>
      </c>
      <c r="AA60" s="232">
        <f>+AA57+AA54+AA51+AA40+AA37+AA34+AA22+AA5</f>
        <v>18127035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2631579</v>
      </c>
      <c r="F5" s="358">
        <f t="shared" si="0"/>
        <v>830976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830976</v>
      </c>
      <c r="Y5" s="358">
        <f t="shared" si="0"/>
        <v>-830976</v>
      </c>
      <c r="Z5" s="359">
        <f>+IF(X5&lt;&gt;0,+(Y5/X5)*100,0)</f>
        <v>-100</v>
      </c>
      <c r="AA5" s="360">
        <f>+AA6+AA8+AA11+AA13+AA15</f>
        <v>830976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830976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830976</v>
      </c>
      <c r="Y6" s="59">
        <f t="shared" si="1"/>
        <v>-830976</v>
      </c>
      <c r="Z6" s="61">
        <f>+IF(X6&lt;&gt;0,+(Y6/X6)*100,0)</f>
        <v>-100</v>
      </c>
      <c r="AA6" s="62">
        <f t="shared" si="1"/>
        <v>830976</v>
      </c>
    </row>
    <row r="7" spans="1:27" ht="13.5">
      <c r="A7" s="291" t="s">
        <v>229</v>
      </c>
      <c r="B7" s="142"/>
      <c r="C7" s="60"/>
      <c r="D7" s="340"/>
      <c r="E7" s="60"/>
      <c r="F7" s="59">
        <v>830976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830976</v>
      </c>
      <c r="Y7" s="59">
        <v>-830976</v>
      </c>
      <c r="Z7" s="61">
        <v>-100</v>
      </c>
      <c r="AA7" s="62">
        <v>830976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2631579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>
        <v>2631579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</v>
      </c>
      <c r="F22" s="345">
        <f t="shared" si="6"/>
        <v>390000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390000</v>
      </c>
      <c r="Y22" s="345">
        <f t="shared" si="6"/>
        <v>-390000</v>
      </c>
      <c r="Z22" s="336">
        <f>+IF(X22&lt;&gt;0,+(Y22/X22)*100,0)</f>
        <v>-100</v>
      </c>
      <c r="AA22" s="350">
        <f>SUM(AA23:AA32)</f>
        <v>390000</v>
      </c>
    </row>
    <row r="23" spans="1:27" ht="13.5">
      <c r="A23" s="361" t="s">
        <v>237</v>
      </c>
      <c r="B23" s="142"/>
      <c r="C23" s="60"/>
      <c r="D23" s="340"/>
      <c r="E23" s="60"/>
      <c r="F23" s="59">
        <v>390000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390000</v>
      </c>
      <c r="Y23" s="59">
        <v>-390000</v>
      </c>
      <c r="Z23" s="61">
        <v>-100</v>
      </c>
      <c r="AA23" s="62">
        <v>390000</v>
      </c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>
        <v>150000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2831579</v>
      </c>
      <c r="F60" s="264">
        <f t="shared" si="14"/>
        <v>1220976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1220976</v>
      </c>
      <c r="Y60" s="264">
        <f t="shared" si="14"/>
        <v>-1220976</v>
      </c>
      <c r="Z60" s="337">
        <f>+IF(X60&lt;&gt;0,+(Y60/X60)*100,0)</f>
        <v>-100</v>
      </c>
      <c r="AA60" s="232">
        <f>+AA57+AA54+AA51+AA40+AA37+AA34+AA22+AA5</f>
        <v>1220976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2016-08-11T08:44:39Z</dcterms:created>
  <dcterms:modified xsi:type="dcterms:W3CDTF">2016-08-11T08:44:48Z</dcterms:modified>
  <cp:category/>
  <cp:version/>
  <cp:contentType/>
  <cp:contentStatus/>
</cp:coreProperties>
</file>