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<sst xmlns="http://schemas.openxmlformats.org/spreadsheetml/2006/main" count="857" uniqueCount="303">
  <si>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Laingsburg(WC051) - Table C1 Schedule Quarterly Budget Statement Summary for 4th Quarter ended 30 June 2016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</si>
  <si>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</si>
  <si>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</si>
  <si>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</si>
  <si>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</si>
  <si>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</si>
  <si>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</si>
  <si>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</si>
  <si>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</si>
  <si>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</si>
  <si>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</si>
  <si>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</si>
  <si>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</si>
  <si>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</si>
  <si>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</si>
  <si>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</si>
  <si>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</si>
  <si>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</si>
  <si>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</si>
  <si>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</si>
  <si>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</si>
  <si>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</si>
  <si>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</si>
  <si>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</si>
  <si>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</si>
  <si>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</si>
  <si>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</si>
  <si>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</si>
  <si>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</si>
  <si>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</si>
  <si>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</si>
  <si>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</si>
  <si>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</si>
  <si>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</si>
  <si>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</si>
  <si>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</si>
  <si>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</si>
  <si>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</si>
  <si>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</si>
  <si>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</si>
  <si>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</si>
  <si>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</si>
  <si>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</si>
  <si>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</si>
  <si>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</si>
  <si>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</si>
  <si>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</si>
  <si>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</si>
  <si>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</si>
  <si>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</si>
  <si>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</si>
  <si>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</si>
  <si>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</si>
  <si>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</si>
  <si>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</si>
  <si>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</si>
  <si>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</si>
  <si>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</si>
  <si>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</si>
  <si>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</si>
  <si>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</si>
  <si>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</si>
  <si>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</si>
  <si>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</si>
  <si>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</si>
  <si>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</si>
  <si>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</si>
  <si>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</si>
  <si>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</si>
  <si>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</si>
  <si>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Laingsburg(WC051) - Table C2 Quarterly Budget Statement - Financial Performance (standard classification) for 4th Quarter ended 30 June 2016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</si>
  <si>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</si>
  <si>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</si>
  <si>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</si>
  <si>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</si>
  <si>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</si>
  <si>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</si>
  <si>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</si>
  <si>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</si>
  <si>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</si>
  <si>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</si>
  <si>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</si>
  <si>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</si>
  <si>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</si>
  <si>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</si>
  <si>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</si>
  <si>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</si>
  <si>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</si>
  <si>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</si>
  <si>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</si>
  <si>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</si>
  <si>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</si>
  <si>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</si>
  <si>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</si>
  <si>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</si>
  <si>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</si>
  <si>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</si>
  <si>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</si>
  <si>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</si>
  <si>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</si>
  <si>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Laingsburg(WC051) - Table C4 Quarterly Budget Statement - Financial Performance (revenue and expenditure) for 4th Quarter ended 30 June 2016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</si>
  <si>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</si>
  <si>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</si>
  <si>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</si>
  <si>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</si>
  <si>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</si>
  <si>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</si>
  <si>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</si>
  <si>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</si>
  <si>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</si>
  <si>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</si>
  <si>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</si>
  <si>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</si>
  <si>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</si>
  <si>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</si>
  <si>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</si>
  <si>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</si>
  <si>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</si>
  <si>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</si>
  <si>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</si>
  <si>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</si>
  <si>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</si>
  <si>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</si>
  <si>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</si>
  <si>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</si>
  <si>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</si>
  <si>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</si>
  <si>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</si>
  <si>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</si>
  <si>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Laingsburg(WC051) - Table C5 Quarterly Budget Statement - Capital Expenditure by Standard Classification and Funding for 4th Quarter ended 30 June 2016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</si>
  <si>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</si>
  <si>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</si>
  <si>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</si>
  <si>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</si>
  <si>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</si>
  <si>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</si>
  <si>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</si>
  <si>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</si>
  <si>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</si>
  <si>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</si>
  <si>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Laingsburg(WC051) - Table C6 Quarterly Budget Statement - Financial Position for 4th Quarter ended 30 June 2016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</si>
  <si>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</si>
  <si>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</si>
  <si>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</si>
  <si>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</si>
  <si>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</si>
  <si>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</si>
  <si>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</si>
  <si>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</si>
  <si>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</si>
  <si>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</si>
  <si>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</si>
  <si>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</si>
  <si>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</si>
  <si>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</si>
  <si>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</si>
  <si>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</si>
  <si>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</si>
  <si>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</si>
  <si>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</si>
  <si>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</si>
  <si>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</si>
  <si>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</si>
  <si>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</si>
  <si>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</si>
  <si>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</si>
  <si>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</si>
  <si>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</si>
  <si>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</si>
  <si>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</si>
  <si>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</si>
  <si>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</si>
  <si>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</si>
  <si>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</si>
  <si>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Laingsburg(WC051) - Table C7 Quarterly Budget Statement - Cash Flows for 4th Quarter ended 30 June 2016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</si>
  <si>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</si>
  <si>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</si>
  <si>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</si>
  <si>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</si>
  <si>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</si>
  <si>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</si>
  <si>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</si>
  <si>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</si>
  <si>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</si>
  <si>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</si>
  <si>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</si>
  <si>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</si>
  <si>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</si>
  <si>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</si>
  <si>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</si>
  <si>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</si>
  <si>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</si>
  <si>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</si>
  <si>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</si>
  <si>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</si>
  <si>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</si>
  <si>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</si>
  <si>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</si>
  <si>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</si>
  <si>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</si>
  <si>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</si>
  <si>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</si>
  <si>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Laingsburg(WC051) - Table C9 Quarterly Budget Statement - Capital Expenditure by Asset Clas for 4th Quarter ended 30 June 2016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</si>
  <si>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</si>
  <si>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</si>
  <si>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</si>
  <si>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</si>
  <si>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</si>
  <si>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</si>
  <si>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</si>
  <si>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</si>
  <si>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</si>
  <si>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</si>
  <si>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</si>
  <si>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</si>
  <si>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</si>
  <si>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</si>
  <si>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</si>
  <si>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</si>
  <si>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</si>
  <si>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</si>
  <si>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</si>
  <si>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</si>
  <si>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</si>
  <si>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</si>
  <si>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</si>
  <si>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</si>
  <si>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Laingsburg(WC051) - Table SC13a Quarterly Budget Statement - Capital Expenditure on New Assets by Asset Class for 4th Quarter ended 30 June 2016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</si>
  <si>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</si>
  <si>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</si>
  <si>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</si>
  <si>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</si>
  <si>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</si>
  <si>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</si>
  <si>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</si>
  <si>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</si>
  <si>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</si>
  <si>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</si>
  <si>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</si>
  <si>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</si>
  <si>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</si>
  <si>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</si>
  <si>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</si>
  <si>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</si>
  <si>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</si>
  <si>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</si>
  <si>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</si>
  <si>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</si>
  <si>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</si>
  <si>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</si>
  <si>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</si>
  <si>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</si>
  <si>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</si>
  <si>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</si>
  <si>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</si>
  <si>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</si>
  <si>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</si>
  <si>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</si>
  <si>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</si>
  <si>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</si>
  <si>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</si>
  <si>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</si>
  <si>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</si>
  <si>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Laingsburg(WC051) - Table SC13B Quarterly Budget Statement - Capital Expenditure on Renewal of existing assets by Asset Class for 4th Quarter ended 30 June 2016</t>
  </si>
  <si>
    <t>Capital Expenditure on Renewal of Existing Assets by Asset Class/Sub-class</t>
  </si>
  <si>
    <t>Total Capital Expenditure on Renewal of Existing Assets</t>
  </si>
  <si>
    <t>Western Cape: Laingsburg(WC051) - Table SC13C Quarterly Budget Statement - Repairs and Maintenance Expenditure by Asset Class for 4th Quarter ended 30 June 2016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</si>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</sst>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2794213</v>
      </c>
      <c r="C5" s="19">
        <v>0</v>
      </c>
      <c r="D5" s="59">
        <v>2992939</v>
      </c>
      <c r="E5" s="60">
        <v>3630300</v>
      </c>
      <c r="F5" s="60">
        <v>3248428</v>
      </c>
      <c r="G5" s="60">
        <v>-11186</v>
      </c>
      <c r="H5" s="60">
        <v>27673</v>
      </c>
      <c r="I5" s="60">
        <v>3264915</v>
      </c>
      <c r="J5" s="60">
        <v>22232</v>
      </c>
      <c r="K5" s="60">
        <v>8795</v>
      </c>
      <c r="L5" s="60">
        <v>29291</v>
      </c>
      <c r="M5" s="60">
        <v>60318</v>
      </c>
      <c r="N5" s="60">
        <v>31968</v>
      </c>
      <c r="O5" s="60">
        <v>30685</v>
      </c>
      <c r="P5" s="60">
        <v>30221</v>
      </c>
      <c r="Q5" s="60">
        <v>92874</v>
      </c>
      <c r="R5" s="60">
        <v>28998</v>
      </c>
      <c r="S5" s="60">
        <v>-100725</v>
      </c>
      <c r="T5" s="60">
        <v>28917</v>
      </c>
      <c r="U5" s="60">
        <v>-42810</v>
      </c>
      <c r="V5" s="60">
        <v>3375297</v>
      </c>
      <c r="W5" s="60">
        <v>3000300</v>
      </c>
      <c r="X5" s="60">
        <v>374997</v>
      </c>
      <c r="Y5" s="61">
        <v>12.5</v>
      </c>
      <c r="Z5" s="62">
        <v>3630300</v>
      </c>
    </row>
    <row r="6" spans="1:26" ht="13.5">
      <c r="A6" s="58" t="s">
        <v>32</v>
      </c>
      <c r="B6" s="19">
        <v>13902628</v>
      </c>
      <c r="C6" s="19">
        <v>0</v>
      </c>
      <c r="D6" s="59">
        <v>17833361</v>
      </c>
      <c r="E6" s="60">
        <v>14964500</v>
      </c>
      <c r="F6" s="60">
        <v>1461242</v>
      </c>
      <c r="G6" s="60">
        <v>1412433</v>
      </c>
      <c r="H6" s="60">
        <v>1363695</v>
      </c>
      <c r="I6" s="60">
        <v>4237370</v>
      </c>
      <c r="J6" s="60">
        <v>844278</v>
      </c>
      <c r="K6" s="60">
        <v>1240044</v>
      </c>
      <c r="L6" s="60">
        <v>1248259</v>
      </c>
      <c r="M6" s="60">
        <v>3332581</v>
      </c>
      <c r="N6" s="60">
        <v>2690806</v>
      </c>
      <c r="O6" s="60">
        <v>37285</v>
      </c>
      <c r="P6" s="60">
        <v>1420997</v>
      </c>
      <c r="Q6" s="60">
        <v>4149088</v>
      </c>
      <c r="R6" s="60">
        <v>1373132</v>
      </c>
      <c r="S6" s="60">
        <v>1188167</v>
      </c>
      <c r="T6" s="60">
        <v>1278226</v>
      </c>
      <c r="U6" s="60">
        <v>3839525</v>
      </c>
      <c r="V6" s="60">
        <v>15558564</v>
      </c>
      <c r="W6" s="60">
        <v>17899600</v>
      </c>
      <c r="X6" s="60">
        <v>-2341036</v>
      </c>
      <c r="Y6" s="61">
        <v>-13.08</v>
      </c>
      <c r="Z6" s="62">
        <v>14964500</v>
      </c>
    </row>
    <row r="7" spans="1:26" ht="13.5">
      <c r="A7" s="58" t="s">
        <v>33</v>
      </c>
      <c r="B7" s="19">
        <v>855862</v>
      </c>
      <c r="C7" s="19">
        <v>0</v>
      </c>
      <c r="D7" s="59">
        <v>651800</v>
      </c>
      <c r="E7" s="60">
        <v>850000</v>
      </c>
      <c r="F7" s="60">
        <v>33528</v>
      </c>
      <c r="G7" s="60">
        <v>0</v>
      </c>
      <c r="H7" s="60">
        <v>119111</v>
      </c>
      <c r="I7" s="60">
        <v>152639</v>
      </c>
      <c r="J7" s="60">
        <v>188001</v>
      </c>
      <c r="K7" s="60">
        <v>89152</v>
      </c>
      <c r="L7" s="60">
        <v>111814</v>
      </c>
      <c r="M7" s="60">
        <v>388967</v>
      </c>
      <c r="N7" s="60">
        <v>110310</v>
      </c>
      <c r="O7" s="60">
        <v>114760</v>
      </c>
      <c r="P7" s="60">
        <v>103911</v>
      </c>
      <c r="Q7" s="60">
        <v>328981</v>
      </c>
      <c r="R7" s="60">
        <v>100459</v>
      </c>
      <c r="S7" s="60">
        <v>114371</v>
      </c>
      <c r="T7" s="60">
        <v>76202</v>
      </c>
      <c r="U7" s="60">
        <v>291032</v>
      </c>
      <c r="V7" s="60">
        <v>1161619</v>
      </c>
      <c r="W7" s="60">
        <v>651800</v>
      </c>
      <c r="X7" s="60">
        <v>509819</v>
      </c>
      <c r="Y7" s="61">
        <v>78.22</v>
      </c>
      <c r="Z7" s="62">
        <v>850000</v>
      </c>
    </row>
    <row r="8" spans="1:26" ht="13.5">
      <c r="A8" s="58" t="s">
        <v>34</v>
      </c>
      <c r="B8" s="19">
        <v>15966924</v>
      </c>
      <c r="C8" s="19">
        <v>0</v>
      </c>
      <c r="D8" s="59">
        <v>16840900</v>
      </c>
      <c r="E8" s="60">
        <v>16792100</v>
      </c>
      <c r="F8" s="60">
        <v>5942120</v>
      </c>
      <c r="G8" s="60">
        <v>63158</v>
      </c>
      <c r="H8" s="60">
        <v>164440</v>
      </c>
      <c r="I8" s="60">
        <v>6169718</v>
      </c>
      <c r="J8" s="60">
        <v>4899599</v>
      </c>
      <c r="K8" s="60">
        <v>3110549</v>
      </c>
      <c r="L8" s="60">
        <v>105894</v>
      </c>
      <c r="M8" s="60">
        <v>8116042</v>
      </c>
      <c r="N8" s="60">
        <v>200727</v>
      </c>
      <c r="O8" s="60">
        <v>218666</v>
      </c>
      <c r="P8" s="60">
        <v>3125458</v>
      </c>
      <c r="Q8" s="60">
        <v>3544851</v>
      </c>
      <c r="R8" s="60">
        <v>4874</v>
      </c>
      <c r="S8" s="60">
        <v>-1</v>
      </c>
      <c r="T8" s="60">
        <v>2011361</v>
      </c>
      <c r="U8" s="60">
        <v>2016234</v>
      </c>
      <c r="V8" s="60">
        <v>19846845</v>
      </c>
      <c r="W8" s="60">
        <v>28422900</v>
      </c>
      <c r="X8" s="60">
        <v>-8576055</v>
      </c>
      <c r="Y8" s="61">
        <v>-30.17</v>
      </c>
      <c r="Z8" s="62">
        <v>16792100</v>
      </c>
    </row>
    <row r="9" spans="1:26" ht="13.5">
      <c r="A9" s="58" t="s">
        <v>35</v>
      </c>
      <c r="B9" s="19">
        <v>31076199</v>
      </c>
      <c r="C9" s="19">
        <v>0</v>
      </c>
      <c r="D9" s="59">
        <v>29658200</v>
      </c>
      <c r="E9" s="60">
        <v>24888212</v>
      </c>
      <c r="F9" s="60">
        <v>982029</v>
      </c>
      <c r="G9" s="60">
        <v>-571417</v>
      </c>
      <c r="H9" s="60">
        <v>7164645</v>
      </c>
      <c r="I9" s="60">
        <v>7575257</v>
      </c>
      <c r="J9" s="60">
        <v>2550123</v>
      </c>
      <c r="K9" s="60">
        <v>2492864</v>
      </c>
      <c r="L9" s="60">
        <v>2519011</v>
      </c>
      <c r="M9" s="60">
        <v>7561998</v>
      </c>
      <c r="N9" s="60">
        <v>2505615</v>
      </c>
      <c r="O9" s="60">
        <v>-322283</v>
      </c>
      <c r="P9" s="60">
        <v>2182598</v>
      </c>
      <c r="Q9" s="60">
        <v>4365930</v>
      </c>
      <c r="R9" s="60">
        <v>2195488</v>
      </c>
      <c r="S9" s="60">
        <v>2129313</v>
      </c>
      <c r="T9" s="60">
        <v>2196331</v>
      </c>
      <c r="U9" s="60">
        <v>6521132</v>
      </c>
      <c r="V9" s="60">
        <v>26024317</v>
      </c>
      <c r="W9" s="60">
        <v>29658200</v>
      </c>
      <c r="X9" s="60">
        <v>-3633883</v>
      </c>
      <c r="Y9" s="61">
        <v>-12.25</v>
      </c>
      <c r="Z9" s="62">
        <v>24888212</v>
      </c>
    </row>
    <row r="10" spans="1:26" ht="25.5">
      <c r="A10" s="63" t="s">
        <v>278</v>
      </c>
      <c r="B10" s="64">
        <f>SUM(B5:B9)</f>
        <v>64595826</v>
      </c>
      <c r="C10" s="64">
        <f>SUM(C5:C9)</f>
        <v>0</v>
      </c>
      <c r="D10" s="65">
        <f aca="true" t="shared" si="0" ref="D10:Z10">SUM(D5:D9)</f>
        <v>67977200</v>
      </c>
      <c r="E10" s="66">
        <f t="shared" si="0"/>
        <v>61125112</v>
      </c>
      <c r="F10" s="66">
        <f t="shared" si="0"/>
        <v>11667347</v>
      </c>
      <c r="G10" s="66">
        <f t="shared" si="0"/>
        <v>892988</v>
      </c>
      <c r="H10" s="66">
        <f t="shared" si="0"/>
        <v>8839564</v>
      </c>
      <c r="I10" s="66">
        <f t="shared" si="0"/>
        <v>21399899</v>
      </c>
      <c r="J10" s="66">
        <f t="shared" si="0"/>
        <v>8504233</v>
      </c>
      <c r="K10" s="66">
        <f t="shared" si="0"/>
        <v>6941404</v>
      </c>
      <c r="L10" s="66">
        <f t="shared" si="0"/>
        <v>4014269</v>
      </c>
      <c r="M10" s="66">
        <f t="shared" si="0"/>
        <v>19459906</v>
      </c>
      <c r="N10" s="66">
        <f t="shared" si="0"/>
        <v>5539426</v>
      </c>
      <c r="O10" s="66">
        <f t="shared" si="0"/>
        <v>79113</v>
      </c>
      <c r="P10" s="66">
        <f t="shared" si="0"/>
        <v>6863185</v>
      </c>
      <c r="Q10" s="66">
        <f t="shared" si="0"/>
        <v>12481724</v>
      </c>
      <c r="R10" s="66">
        <f t="shared" si="0"/>
        <v>3702951</v>
      </c>
      <c r="S10" s="66">
        <f t="shared" si="0"/>
        <v>3331125</v>
      </c>
      <c r="T10" s="66">
        <f t="shared" si="0"/>
        <v>5591037</v>
      </c>
      <c r="U10" s="66">
        <f t="shared" si="0"/>
        <v>12625113</v>
      </c>
      <c r="V10" s="66">
        <f t="shared" si="0"/>
        <v>65966642</v>
      </c>
      <c r="W10" s="66">
        <f t="shared" si="0"/>
        <v>79632800</v>
      </c>
      <c r="X10" s="66">
        <f t="shared" si="0"/>
        <v>-13666158</v>
      </c>
      <c r="Y10" s="67">
        <f>+IF(W10&lt;&gt;0,(X10/W10)*100,0)</f>
        <v>-17.161468641062477</v>
      </c>
      <c r="Z10" s="68">
        <f t="shared" si="0"/>
        <v>61125112</v>
      </c>
    </row>
    <row r="11" spans="1:26" ht="13.5">
      <c r="A11" s="58" t="s">
        <v>37</v>
      </c>
      <c r="B11" s="19">
        <v>12861255</v>
      </c>
      <c r="C11" s="19">
        <v>0</v>
      </c>
      <c r="D11" s="59">
        <v>17096300</v>
      </c>
      <c r="E11" s="60">
        <v>17528730</v>
      </c>
      <c r="F11" s="60">
        <v>1048840</v>
      </c>
      <c r="G11" s="60">
        <v>1057144</v>
      </c>
      <c r="H11" s="60">
        <v>1325520</v>
      </c>
      <c r="I11" s="60">
        <v>3431504</v>
      </c>
      <c r="J11" s="60">
        <v>1901637</v>
      </c>
      <c r="K11" s="60">
        <v>2215709</v>
      </c>
      <c r="L11" s="60">
        <v>1206716</v>
      </c>
      <c r="M11" s="60">
        <v>5324062</v>
      </c>
      <c r="N11" s="60">
        <v>628330</v>
      </c>
      <c r="O11" s="60">
        <v>1304972</v>
      </c>
      <c r="P11" s="60">
        <v>1455485</v>
      </c>
      <c r="Q11" s="60">
        <v>3388787</v>
      </c>
      <c r="R11" s="60">
        <v>1508797</v>
      </c>
      <c r="S11" s="60">
        <v>1471153</v>
      </c>
      <c r="T11" s="60">
        <v>1127158</v>
      </c>
      <c r="U11" s="60">
        <v>4107108</v>
      </c>
      <c r="V11" s="60">
        <v>16251461</v>
      </c>
      <c r="W11" s="60">
        <v>17440700</v>
      </c>
      <c r="X11" s="60">
        <v>-1189239</v>
      </c>
      <c r="Y11" s="61">
        <v>-6.82</v>
      </c>
      <c r="Z11" s="62">
        <v>17528730</v>
      </c>
    </row>
    <row r="12" spans="1:26" ht="13.5">
      <c r="A12" s="58" t="s">
        <v>38</v>
      </c>
      <c r="B12" s="19">
        <v>2412029</v>
      </c>
      <c r="C12" s="19">
        <v>0</v>
      </c>
      <c r="D12" s="59">
        <v>2601000</v>
      </c>
      <c r="E12" s="60">
        <v>2632900</v>
      </c>
      <c r="F12" s="60">
        <v>192859</v>
      </c>
      <c r="G12" s="60">
        <v>192859</v>
      </c>
      <c r="H12" s="60">
        <v>192859</v>
      </c>
      <c r="I12" s="60">
        <v>578577</v>
      </c>
      <c r="J12" s="60">
        <v>48215</v>
      </c>
      <c r="K12" s="60">
        <v>192859</v>
      </c>
      <c r="L12" s="60">
        <v>192859</v>
      </c>
      <c r="M12" s="60">
        <v>433933</v>
      </c>
      <c r="N12" s="60">
        <v>192859</v>
      </c>
      <c r="O12" s="60">
        <v>203926</v>
      </c>
      <c r="P12" s="60">
        <v>203926</v>
      </c>
      <c r="Q12" s="60">
        <v>600711</v>
      </c>
      <c r="R12" s="60">
        <v>203926</v>
      </c>
      <c r="S12" s="60">
        <v>203926</v>
      </c>
      <c r="T12" s="60">
        <v>203926</v>
      </c>
      <c r="U12" s="60">
        <v>611778</v>
      </c>
      <c r="V12" s="60">
        <v>2224999</v>
      </c>
      <c r="W12" s="60">
        <v>2336200</v>
      </c>
      <c r="X12" s="60">
        <v>-111201</v>
      </c>
      <c r="Y12" s="61">
        <v>-4.76</v>
      </c>
      <c r="Z12" s="62">
        <v>2632900</v>
      </c>
    </row>
    <row r="13" spans="1:26" ht="13.5">
      <c r="A13" s="58" t="s">
        <v>279</v>
      </c>
      <c r="B13" s="19">
        <v>7772726</v>
      </c>
      <c r="C13" s="19">
        <v>0</v>
      </c>
      <c r="D13" s="59">
        <v>9520700</v>
      </c>
      <c r="E13" s="60">
        <v>9679400</v>
      </c>
      <c r="F13" s="60">
        <v>0</v>
      </c>
      <c r="G13" s="60">
        <v>1203157</v>
      </c>
      <c r="H13" s="60">
        <v>801866</v>
      </c>
      <c r="I13" s="60">
        <v>2005023</v>
      </c>
      <c r="J13" s="60">
        <v>615231</v>
      </c>
      <c r="K13" s="60">
        <v>614724</v>
      </c>
      <c r="L13" s="60">
        <v>732631</v>
      </c>
      <c r="M13" s="60">
        <v>1962586</v>
      </c>
      <c r="N13" s="60">
        <v>612694</v>
      </c>
      <c r="O13" s="60">
        <v>612694</v>
      </c>
      <c r="P13" s="60">
        <v>611473</v>
      </c>
      <c r="Q13" s="60">
        <v>1836861</v>
      </c>
      <c r="R13" s="60">
        <v>637156</v>
      </c>
      <c r="S13" s="60">
        <v>638753</v>
      </c>
      <c r="T13" s="60">
        <v>20980</v>
      </c>
      <c r="U13" s="60">
        <v>1296889</v>
      </c>
      <c r="V13" s="60">
        <v>7101359</v>
      </c>
      <c r="W13" s="60">
        <v>9668500</v>
      </c>
      <c r="X13" s="60">
        <v>-2567141</v>
      </c>
      <c r="Y13" s="61">
        <v>-26.55</v>
      </c>
      <c r="Z13" s="62">
        <v>9679400</v>
      </c>
    </row>
    <row r="14" spans="1:26" ht="13.5">
      <c r="A14" s="58" t="s">
        <v>40</v>
      </c>
      <c r="B14" s="19">
        <v>225211</v>
      </c>
      <c r="C14" s="19">
        <v>0</v>
      </c>
      <c r="D14" s="59">
        <v>0</v>
      </c>
      <c r="E14" s="60">
        <v>7000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7000</v>
      </c>
    </row>
    <row r="15" spans="1:26" ht="13.5">
      <c r="A15" s="58" t="s">
        <v>41</v>
      </c>
      <c r="B15" s="19">
        <v>6573271</v>
      </c>
      <c r="C15" s="19">
        <v>0</v>
      </c>
      <c r="D15" s="59">
        <v>6522800</v>
      </c>
      <c r="E15" s="60">
        <v>8000000</v>
      </c>
      <c r="F15" s="60">
        <v>1572997</v>
      </c>
      <c r="G15" s="60">
        <v>61813</v>
      </c>
      <c r="H15" s="60">
        <v>0</v>
      </c>
      <c r="I15" s="60">
        <v>1634810</v>
      </c>
      <c r="J15" s="60">
        <v>675152</v>
      </c>
      <c r="K15" s="60">
        <v>1074816</v>
      </c>
      <c r="L15" s="60">
        <v>576244</v>
      </c>
      <c r="M15" s="60">
        <v>2326212</v>
      </c>
      <c r="N15" s="60">
        <v>615383</v>
      </c>
      <c r="O15" s="60">
        <v>620777</v>
      </c>
      <c r="P15" s="60">
        <v>0</v>
      </c>
      <c r="Q15" s="60">
        <v>1236160</v>
      </c>
      <c r="R15" s="60">
        <v>1099104</v>
      </c>
      <c r="S15" s="60">
        <v>0</v>
      </c>
      <c r="T15" s="60">
        <v>1260231</v>
      </c>
      <c r="U15" s="60">
        <v>2359335</v>
      </c>
      <c r="V15" s="60">
        <v>7556517</v>
      </c>
      <c r="W15" s="60">
        <v>6522800</v>
      </c>
      <c r="X15" s="60">
        <v>1033717</v>
      </c>
      <c r="Y15" s="61">
        <v>15.85</v>
      </c>
      <c r="Z15" s="62">
        <v>8000000</v>
      </c>
    </row>
    <row r="16" spans="1:26" ht="13.5">
      <c r="A16" s="69" t="s">
        <v>42</v>
      </c>
      <c r="B16" s="19">
        <v>1245778</v>
      </c>
      <c r="C16" s="19">
        <v>0</v>
      </c>
      <c r="D16" s="59">
        <v>4231400</v>
      </c>
      <c r="E16" s="60">
        <v>2498900</v>
      </c>
      <c r="F16" s="60">
        <v>194885</v>
      </c>
      <c r="G16" s="60">
        <v>530530</v>
      </c>
      <c r="H16" s="60">
        <v>321628</v>
      </c>
      <c r="I16" s="60">
        <v>1047043</v>
      </c>
      <c r="J16" s="60">
        <v>-304189</v>
      </c>
      <c r="K16" s="60">
        <v>195538</v>
      </c>
      <c r="L16" s="60">
        <v>362726</v>
      </c>
      <c r="M16" s="60">
        <v>254075</v>
      </c>
      <c r="N16" s="60">
        <v>444487</v>
      </c>
      <c r="O16" s="60">
        <v>268267</v>
      </c>
      <c r="P16" s="60">
        <v>315854</v>
      </c>
      <c r="Q16" s="60">
        <v>1028608</v>
      </c>
      <c r="R16" s="60">
        <v>203349</v>
      </c>
      <c r="S16" s="60">
        <v>92220</v>
      </c>
      <c r="T16" s="60">
        <v>1720351</v>
      </c>
      <c r="U16" s="60">
        <v>2015920</v>
      </c>
      <c r="V16" s="60">
        <v>4345646</v>
      </c>
      <c r="W16" s="60">
        <v>4231400</v>
      </c>
      <c r="X16" s="60">
        <v>114246</v>
      </c>
      <c r="Y16" s="61">
        <v>2.7</v>
      </c>
      <c r="Z16" s="62">
        <v>2498900</v>
      </c>
    </row>
    <row r="17" spans="1:26" ht="13.5">
      <c r="A17" s="58" t="s">
        <v>43</v>
      </c>
      <c r="B17" s="19">
        <v>39811516</v>
      </c>
      <c r="C17" s="19">
        <v>0</v>
      </c>
      <c r="D17" s="59">
        <v>37563700</v>
      </c>
      <c r="E17" s="60">
        <v>45303094</v>
      </c>
      <c r="F17" s="60">
        <v>621546</v>
      </c>
      <c r="G17" s="60">
        <v>1148525</v>
      </c>
      <c r="H17" s="60">
        <v>7089463</v>
      </c>
      <c r="I17" s="60">
        <v>8859534</v>
      </c>
      <c r="J17" s="60">
        <v>3941211</v>
      </c>
      <c r="K17" s="60">
        <v>3137438</v>
      </c>
      <c r="L17" s="60">
        <v>2922492</v>
      </c>
      <c r="M17" s="60">
        <v>10001141</v>
      </c>
      <c r="N17" s="60">
        <v>4304228</v>
      </c>
      <c r="O17" s="60">
        <v>3407251</v>
      </c>
      <c r="P17" s="60">
        <v>2869749</v>
      </c>
      <c r="Q17" s="60">
        <v>10581228</v>
      </c>
      <c r="R17" s="60">
        <v>3659296</v>
      </c>
      <c r="S17" s="60">
        <v>3589881</v>
      </c>
      <c r="T17" s="60">
        <v>3694120</v>
      </c>
      <c r="U17" s="60">
        <v>10943297</v>
      </c>
      <c r="V17" s="60">
        <v>40385200</v>
      </c>
      <c r="W17" s="60">
        <v>37582500</v>
      </c>
      <c r="X17" s="60">
        <v>2802700</v>
      </c>
      <c r="Y17" s="61">
        <v>7.46</v>
      </c>
      <c r="Z17" s="62">
        <v>45303094</v>
      </c>
    </row>
    <row r="18" spans="1:26" ht="13.5">
      <c r="A18" s="70" t="s">
        <v>44</v>
      </c>
      <c r="B18" s="71">
        <f>SUM(B11:B17)</f>
        <v>70901786</v>
      </c>
      <c r="C18" s="71">
        <f>SUM(C11:C17)</f>
        <v>0</v>
      </c>
      <c r="D18" s="72">
        <f aca="true" t="shared" si="1" ref="D18:Z18">SUM(D11:D17)</f>
        <v>77535900</v>
      </c>
      <c r="E18" s="73">
        <f t="shared" si="1"/>
        <v>85650024</v>
      </c>
      <c r="F18" s="73">
        <f t="shared" si="1"/>
        <v>3631127</v>
      </c>
      <c r="G18" s="73">
        <f t="shared" si="1"/>
        <v>4194028</v>
      </c>
      <c r="H18" s="73">
        <f t="shared" si="1"/>
        <v>9731336</v>
      </c>
      <c r="I18" s="73">
        <f t="shared" si="1"/>
        <v>17556491</v>
      </c>
      <c r="J18" s="73">
        <f t="shared" si="1"/>
        <v>6877257</v>
      </c>
      <c r="K18" s="73">
        <f t="shared" si="1"/>
        <v>7431084</v>
      </c>
      <c r="L18" s="73">
        <f t="shared" si="1"/>
        <v>5993668</v>
      </c>
      <c r="M18" s="73">
        <f t="shared" si="1"/>
        <v>20302009</v>
      </c>
      <c r="N18" s="73">
        <f t="shared" si="1"/>
        <v>6797981</v>
      </c>
      <c r="O18" s="73">
        <f t="shared" si="1"/>
        <v>6417887</v>
      </c>
      <c r="P18" s="73">
        <f t="shared" si="1"/>
        <v>5456487</v>
      </c>
      <c r="Q18" s="73">
        <f t="shared" si="1"/>
        <v>18672355</v>
      </c>
      <c r="R18" s="73">
        <f t="shared" si="1"/>
        <v>7311628</v>
      </c>
      <c r="S18" s="73">
        <f t="shared" si="1"/>
        <v>5995933</v>
      </c>
      <c r="T18" s="73">
        <f t="shared" si="1"/>
        <v>8026766</v>
      </c>
      <c r="U18" s="73">
        <f t="shared" si="1"/>
        <v>21334327</v>
      </c>
      <c r="V18" s="73">
        <f t="shared" si="1"/>
        <v>77865182</v>
      </c>
      <c r="W18" s="73">
        <f t="shared" si="1"/>
        <v>77782100</v>
      </c>
      <c r="X18" s="73">
        <f t="shared" si="1"/>
        <v>83082</v>
      </c>
      <c r="Y18" s="67">
        <f>+IF(W18&lt;&gt;0,(X18/W18)*100,0)</f>
        <v>0.1068137784914524</v>
      </c>
      <c r="Z18" s="74">
        <f t="shared" si="1"/>
        <v>85650024</v>
      </c>
    </row>
    <row r="19" spans="1:26" ht="13.5">
      <c r="A19" s="70" t="s">
        <v>45</v>
      </c>
      <c r="B19" s="75">
        <f>+B10-B18</f>
        <v>-6305960</v>
      </c>
      <c r="C19" s="75">
        <f>+C10-C18</f>
        <v>0</v>
      </c>
      <c r="D19" s="76">
        <f aca="true" t="shared" si="2" ref="D19:Z19">+D10-D18</f>
        <v>-9558700</v>
      </c>
      <c r="E19" s="77">
        <f t="shared" si="2"/>
        <v>-24524912</v>
      </c>
      <c r="F19" s="77">
        <f t="shared" si="2"/>
        <v>8036220</v>
      </c>
      <c r="G19" s="77">
        <f t="shared" si="2"/>
        <v>-3301040</v>
      </c>
      <c r="H19" s="77">
        <f t="shared" si="2"/>
        <v>-891772</v>
      </c>
      <c r="I19" s="77">
        <f t="shared" si="2"/>
        <v>3843408</v>
      </c>
      <c r="J19" s="77">
        <f t="shared" si="2"/>
        <v>1626976</v>
      </c>
      <c r="K19" s="77">
        <f t="shared" si="2"/>
        <v>-489680</v>
      </c>
      <c r="L19" s="77">
        <f t="shared" si="2"/>
        <v>-1979399</v>
      </c>
      <c r="M19" s="77">
        <f t="shared" si="2"/>
        <v>-842103</v>
      </c>
      <c r="N19" s="77">
        <f t="shared" si="2"/>
        <v>-1258555</v>
      </c>
      <c r="O19" s="77">
        <f t="shared" si="2"/>
        <v>-6338774</v>
      </c>
      <c r="P19" s="77">
        <f t="shared" si="2"/>
        <v>1406698</v>
      </c>
      <c r="Q19" s="77">
        <f t="shared" si="2"/>
        <v>-6190631</v>
      </c>
      <c r="R19" s="77">
        <f t="shared" si="2"/>
        <v>-3608677</v>
      </c>
      <c r="S19" s="77">
        <f t="shared" si="2"/>
        <v>-2664808</v>
      </c>
      <c r="T19" s="77">
        <f t="shared" si="2"/>
        <v>-2435729</v>
      </c>
      <c r="U19" s="77">
        <f t="shared" si="2"/>
        <v>-8709214</v>
      </c>
      <c r="V19" s="77">
        <f t="shared" si="2"/>
        <v>-11898540</v>
      </c>
      <c r="W19" s="77">
        <f>IF(E10=E18,0,W10-W18)</f>
        <v>1850700</v>
      </c>
      <c r="X19" s="77">
        <f t="shared" si="2"/>
        <v>-13749240</v>
      </c>
      <c r="Y19" s="78">
        <f>+IF(W19&lt;&gt;0,(X19/W19)*100,0)</f>
        <v>-742.9210568973903</v>
      </c>
      <c r="Z19" s="79">
        <f t="shared" si="2"/>
        <v>-24524912</v>
      </c>
    </row>
    <row r="20" spans="1:26" ht="13.5">
      <c r="A20" s="58" t="s">
        <v>46</v>
      </c>
      <c r="B20" s="19">
        <v>23527554</v>
      </c>
      <c r="C20" s="19">
        <v>0</v>
      </c>
      <c r="D20" s="59">
        <v>27082000</v>
      </c>
      <c r="E20" s="60">
        <v>36651324</v>
      </c>
      <c r="F20" s="60">
        <v>0</v>
      </c>
      <c r="G20" s="60">
        <v>2273</v>
      </c>
      <c r="H20" s="60">
        <v>1990686</v>
      </c>
      <c r="I20" s="60">
        <v>1992959</v>
      </c>
      <c r="J20" s="60">
        <v>300454</v>
      </c>
      <c r="K20" s="60">
        <v>5504206</v>
      </c>
      <c r="L20" s="60">
        <v>303248</v>
      </c>
      <c r="M20" s="60">
        <v>6107908</v>
      </c>
      <c r="N20" s="60">
        <v>1300595</v>
      </c>
      <c r="O20" s="60">
        <v>4226730</v>
      </c>
      <c r="P20" s="60">
        <v>9078308</v>
      </c>
      <c r="Q20" s="60">
        <v>14605633</v>
      </c>
      <c r="R20" s="60">
        <v>3583534</v>
      </c>
      <c r="S20" s="60">
        <v>5405526</v>
      </c>
      <c r="T20" s="60">
        <v>668129</v>
      </c>
      <c r="U20" s="60">
        <v>9657189</v>
      </c>
      <c r="V20" s="60">
        <v>32363689</v>
      </c>
      <c r="W20" s="60">
        <v>27620200</v>
      </c>
      <c r="X20" s="60">
        <v>4743489</v>
      </c>
      <c r="Y20" s="61">
        <v>17.17</v>
      </c>
      <c r="Z20" s="62">
        <v>36651324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17221594</v>
      </c>
      <c r="C22" s="86">
        <f>SUM(C19:C21)</f>
        <v>0</v>
      </c>
      <c r="D22" s="87">
        <f aca="true" t="shared" si="3" ref="D22:Z22">SUM(D19:D21)</f>
        <v>17523300</v>
      </c>
      <c r="E22" s="88">
        <f t="shared" si="3"/>
        <v>12126412</v>
      </c>
      <c r="F22" s="88">
        <f t="shared" si="3"/>
        <v>8036220</v>
      </c>
      <c r="G22" s="88">
        <f t="shared" si="3"/>
        <v>-3298767</v>
      </c>
      <c r="H22" s="88">
        <f t="shared" si="3"/>
        <v>1098914</v>
      </c>
      <c r="I22" s="88">
        <f t="shared" si="3"/>
        <v>5836367</v>
      </c>
      <c r="J22" s="88">
        <f t="shared" si="3"/>
        <v>1927430</v>
      </c>
      <c r="K22" s="88">
        <f t="shared" si="3"/>
        <v>5014526</v>
      </c>
      <c r="L22" s="88">
        <f t="shared" si="3"/>
        <v>-1676151</v>
      </c>
      <c r="M22" s="88">
        <f t="shared" si="3"/>
        <v>5265805</v>
      </c>
      <c r="N22" s="88">
        <f t="shared" si="3"/>
        <v>42040</v>
      </c>
      <c r="O22" s="88">
        <f t="shared" si="3"/>
        <v>-2112044</v>
      </c>
      <c r="P22" s="88">
        <f t="shared" si="3"/>
        <v>10485006</v>
      </c>
      <c r="Q22" s="88">
        <f t="shared" si="3"/>
        <v>8415002</v>
      </c>
      <c r="R22" s="88">
        <f t="shared" si="3"/>
        <v>-25143</v>
      </c>
      <c r="S22" s="88">
        <f t="shared" si="3"/>
        <v>2740718</v>
      </c>
      <c r="T22" s="88">
        <f t="shared" si="3"/>
        <v>-1767600</v>
      </c>
      <c r="U22" s="88">
        <f t="shared" si="3"/>
        <v>947975</v>
      </c>
      <c r="V22" s="88">
        <f t="shared" si="3"/>
        <v>20465149</v>
      </c>
      <c r="W22" s="88">
        <f t="shared" si="3"/>
        <v>29470900</v>
      </c>
      <c r="X22" s="88">
        <f t="shared" si="3"/>
        <v>-9005751</v>
      </c>
      <c r="Y22" s="89">
        <f>+IF(W22&lt;&gt;0,(X22/W22)*100,0)</f>
        <v>-30.558113257484504</v>
      </c>
      <c r="Z22" s="90">
        <f t="shared" si="3"/>
        <v>12126412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17221594</v>
      </c>
      <c r="C24" s="75">
        <f>SUM(C22:C23)</f>
        <v>0</v>
      </c>
      <c r="D24" s="76">
        <f aca="true" t="shared" si="4" ref="D24:Z24">SUM(D22:D23)</f>
        <v>17523300</v>
      </c>
      <c r="E24" s="77">
        <f t="shared" si="4"/>
        <v>12126412</v>
      </c>
      <c r="F24" s="77">
        <f t="shared" si="4"/>
        <v>8036220</v>
      </c>
      <c r="G24" s="77">
        <f t="shared" si="4"/>
        <v>-3298767</v>
      </c>
      <c r="H24" s="77">
        <f t="shared" si="4"/>
        <v>1098914</v>
      </c>
      <c r="I24" s="77">
        <f t="shared" si="4"/>
        <v>5836367</v>
      </c>
      <c r="J24" s="77">
        <f t="shared" si="4"/>
        <v>1927430</v>
      </c>
      <c r="K24" s="77">
        <f t="shared" si="4"/>
        <v>5014526</v>
      </c>
      <c r="L24" s="77">
        <f t="shared" si="4"/>
        <v>-1676151</v>
      </c>
      <c r="M24" s="77">
        <f t="shared" si="4"/>
        <v>5265805</v>
      </c>
      <c r="N24" s="77">
        <f t="shared" si="4"/>
        <v>42040</v>
      </c>
      <c r="O24" s="77">
        <f t="shared" si="4"/>
        <v>-2112044</v>
      </c>
      <c r="P24" s="77">
        <f t="shared" si="4"/>
        <v>10485006</v>
      </c>
      <c r="Q24" s="77">
        <f t="shared" si="4"/>
        <v>8415002</v>
      </c>
      <c r="R24" s="77">
        <f t="shared" si="4"/>
        <v>-25143</v>
      </c>
      <c r="S24" s="77">
        <f t="shared" si="4"/>
        <v>2740718</v>
      </c>
      <c r="T24" s="77">
        <f t="shared" si="4"/>
        <v>-1767600</v>
      </c>
      <c r="U24" s="77">
        <f t="shared" si="4"/>
        <v>947975</v>
      </c>
      <c r="V24" s="77">
        <f t="shared" si="4"/>
        <v>20465149</v>
      </c>
      <c r="W24" s="77">
        <f t="shared" si="4"/>
        <v>29470900</v>
      </c>
      <c r="X24" s="77">
        <f t="shared" si="4"/>
        <v>-9005751</v>
      </c>
      <c r="Y24" s="78">
        <f>+IF(W24&lt;&gt;0,(X24/W24)*100,0)</f>
        <v>-30.558113257484504</v>
      </c>
      <c r="Z24" s="79">
        <f t="shared" si="4"/>
        <v>12126412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20978131</v>
      </c>
      <c r="C27" s="22">
        <v>0</v>
      </c>
      <c r="D27" s="99">
        <v>26182000</v>
      </c>
      <c r="E27" s="100">
        <v>36195715</v>
      </c>
      <c r="F27" s="100">
        <v>455</v>
      </c>
      <c r="G27" s="100">
        <v>341567</v>
      </c>
      <c r="H27" s="100">
        <v>1997361</v>
      </c>
      <c r="I27" s="100">
        <v>2339383</v>
      </c>
      <c r="J27" s="100">
        <v>315405</v>
      </c>
      <c r="K27" s="100">
        <v>5525885</v>
      </c>
      <c r="L27" s="100">
        <v>316125</v>
      </c>
      <c r="M27" s="100">
        <v>6157415</v>
      </c>
      <c r="N27" s="100">
        <v>1275660</v>
      </c>
      <c r="O27" s="100">
        <v>4227510</v>
      </c>
      <c r="P27" s="100">
        <v>5171049</v>
      </c>
      <c r="Q27" s="100">
        <v>10674219</v>
      </c>
      <c r="R27" s="100">
        <v>3873638</v>
      </c>
      <c r="S27" s="100">
        <v>5419620</v>
      </c>
      <c r="T27" s="100">
        <v>2224812</v>
      </c>
      <c r="U27" s="100">
        <v>11518070</v>
      </c>
      <c r="V27" s="100">
        <v>30689087</v>
      </c>
      <c r="W27" s="100">
        <v>28419400</v>
      </c>
      <c r="X27" s="100">
        <v>2269687</v>
      </c>
      <c r="Y27" s="101">
        <v>7.99</v>
      </c>
      <c r="Z27" s="102">
        <v>36195715</v>
      </c>
    </row>
    <row r="28" spans="1:26" ht="13.5">
      <c r="A28" s="103" t="s">
        <v>46</v>
      </c>
      <c r="B28" s="19">
        <v>20763515</v>
      </c>
      <c r="C28" s="19">
        <v>0</v>
      </c>
      <c r="D28" s="59">
        <v>25291000</v>
      </c>
      <c r="E28" s="60">
        <v>0</v>
      </c>
      <c r="F28" s="60">
        <v>455</v>
      </c>
      <c r="G28" s="60">
        <v>1818</v>
      </c>
      <c r="H28" s="60">
        <v>1990687</v>
      </c>
      <c r="I28" s="60">
        <v>1992960</v>
      </c>
      <c r="J28" s="60">
        <v>300454</v>
      </c>
      <c r="K28" s="60">
        <v>5504206</v>
      </c>
      <c r="L28" s="60">
        <v>310498</v>
      </c>
      <c r="M28" s="60">
        <v>6115158</v>
      </c>
      <c r="N28" s="60">
        <v>1275660</v>
      </c>
      <c r="O28" s="60">
        <v>4226730</v>
      </c>
      <c r="P28" s="60">
        <v>5138916</v>
      </c>
      <c r="Q28" s="60">
        <v>10641306</v>
      </c>
      <c r="R28" s="60">
        <v>3583535</v>
      </c>
      <c r="S28" s="60">
        <v>5405526</v>
      </c>
      <c r="T28" s="60">
        <v>1962590</v>
      </c>
      <c r="U28" s="60">
        <v>10951651</v>
      </c>
      <c r="V28" s="60">
        <v>29701075</v>
      </c>
      <c r="W28" s="60">
        <v>26753900</v>
      </c>
      <c r="X28" s="60">
        <v>2947175</v>
      </c>
      <c r="Y28" s="61">
        <v>11.02</v>
      </c>
      <c r="Z28" s="62">
        <v>0</v>
      </c>
    </row>
    <row r="29" spans="1:26" ht="13.5">
      <c r="A29" s="58" t="s">
        <v>283</v>
      </c>
      <c r="B29" s="19">
        <v>0</v>
      </c>
      <c r="C29" s="19">
        <v>0</v>
      </c>
      <c r="D29" s="59">
        <v>891000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214616</v>
      </c>
      <c r="C31" s="19">
        <v>0</v>
      </c>
      <c r="D31" s="59">
        <v>0</v>
      </c>
      <c r="E31" s="60">
        <v>0</v>
      </c>
      <c r="F31" s="60">
        <v>0</v>
      </c>
      <c r="G31" s="60">
        <v>339749</v>
      </c>
      <c r="H31" s="60">
        <v>6674</v>
      </c>
      <c r="I31" s="60">
        <v>346423</v>
      </c>
      <c r="J31" s="60">
        <v>14951</v>
      </c>
      <c r="K31" s="60">
        <v>21679</v>
      </c>
      <c r="L31" s="60">
        <v>5627</v>
      </c>
      <c r="M31" s="60">
        <v>42257</v>
      </c>
      <c r="N31" s="60">
        <v>0</v>
      </c>
      <c r="O31" s="60">
        <v>780</v>
      </c>
      <c r="P31" s="60">
        <v>32132</v>
      </c>
      <c r="Q31" s="60">
        <v>32912</v>
      </c>
      <c r="R31" s="60">
        <v>290103</v>
      </c>
      <c r="S31" s="60">
        <v>14094</v>
      </c>
      <c r="T31" s="60">
        <v>262222</v>
      </c>
      <c r="U31" s="60">
        <v>566419</v>
      </c>
      <c r="V31" s="60">
        <v>988011</v>
      </c>
      <c r="W31" s="60">
        <v>1665500</v>
      </c>
      <c r="X31" s="60">
        <v>-677489</v>
      </c>
      <c r="Y31" s="61">
        <v>-40.68</v>
      </c>
      <c r="Z31" s="62">
        <v>0</v>
      </c>
    </row>
    <row r="32" spans="1:26" ht="13.5">
      <c r="A32" s="70" t="s">
        <v>54</v>
      </c>
      <c r="B32" s="22">
        <f>SUM(B28:B31)</f>
        <v>20978131</v>
      </c>
      <c r="C32" s="22">
        <f>SUM(C28:C31)</f>
        <v>0</v>
      </c>
      <c r="D32" s="99">
        <f aca="true" t="shared" si="5" ref="D32:Z32">SUM(D28:D31)</f>
        <v>26182000</v>
      </c>
      <c r="E32" s="100">
        <f t="shared" si="5"/>
        <v>0</v>
      </c>
      <c r="F32" s="100">
        <f t="shared" si="5"/>
        <v>455</v>
      </c>
      <c r="G32" s="100">
        <f t="shared" si="5"/>
        <v>341567</v>
      </c>
      <c r="H32" s="100">
        <f t="shared" si="5"/>
        <v>1997361</v>
      </c>
      <c r="I32" s="100">
        <f t="shared" si="5"/>
        <v>2339383</v>
      </c>
      <c r="J32" s="100">
        <f t="shared" si="5"/>
        <v>315405</v>
      </c>
      <c r="K32" s="100">
        <f t="shared" si="5"/>
        <v>5525885</v>
      </c>
      <c r="L32" s="100">
        <f t="shared" si="5"/>
        <v>316125</v>
      </c>
      <c r="M32" s="100">
        <f t="shared" si="5"/>
        <v>6157415</v>
      </c>
      <c r="N32" s="100">
        <f t="shared" si="5"/>
        <v>1275660</v>
      </c>
      <c r="O32" s="100">
        <f t="shared" si="5"/>
        <v>4227510</v>
      </c>
      <c r="P32" s="100">
        <f t="shared" si="5"/>
        <v>5171048</v>
      </c>
      <c r="Q32" s="100">
        <f t="shared" si="5"/>
        <v>10674218</v>
      </c>
      <c r="R32" s="100">
        <f t="shared" si="5"/>
        <v>3873638</v>
      </c>
      <c r="S32" s="100">
        <f t="shared" si="5"/>
        <v>5419620</v>
      </c>
      <c r="T32" s="100">
        <f t="shared" si="5"/>
        <v>2224812</v>
      </c>
      <c r="U32" s="100">
        <f t="shared" si="5"/>
        <v>11518070</v>
      </c>
      <c r="V32" s="100">
        <f t="shared" si="5"/>
        <v>30689086</v>
      </c>
      <c r="W32" s="100">
        <f t="shared" si="5"/>
        <v>28419400</v>
      </c>
      <c r="X32" s="100">
        <f t="shared" si="5"/>
        <v>2269686</v>
      </c>
      <c r="Y32" s="101">
        <f>+IF(W32&lt;&gt;0,(X32/W32)*100,0)</f>
        <v>7.986396616395843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29167713</v>
      </c>
      <c r="C35" s="19">
        <v>0</v>
      </c>
      <c r="D35" s="59">
        <v>0</v>
      </c>
      <c r="E35" s="60">
        <v>21758396</v>
      </c>
      <c r="F35" s="60">
        <v>41723070</v>
      </c>
      <c r="G35" s="60">
        <v>39132413</v>
      </c>
      <c r="H35" s="60">
        <v>31230456</v>
      </c>
      <c r="I35" s="60">
        <v>31230456</v>
      </c>
      <c r="J35" s="60">
        <v>31230456</v>
      </c>
      <c r="K35" s="60">
        <v>31394593</v>
      </c>
      <c r="L35" s="60">
        <v>35388595</v>
      </c>
      <c r="M35" s="60">
        <v>35388595</v>
      </c>
      <c r="N35" s="60">
        <v>32948365</v>
      </c>
      <c r="O35" s="60">
        <v>27140962</v>
      </c>
      <c r="P35" s="60">
        <v>31206207</v>
      </c>
      <c r="Q35" s="60">
        <v>31206207</v>
      </c>
      <c r="R35" s="60">
        <v>23515934</v>
      </c>
      <c r="S35" s="60">
        <v>15188502</v>
      </c>
      <c r="T35" s="60">
        <v>25997301</v>
      </c>
      <c r="U35" s="60">
        <v>25997301</v>
      </c>
      <c r="V35" s="60">
        <v>25997301</v>
      </c>
      <c r="W35" s="60">
        <v>21758396</v>
      </c>
      <c r="X35" s="60">
        <v>4238905</v>
      </c>
      <c r="Y35" s="61">
        <v>19.48</v>
      </c>
      <c r="Z35" s="62">
        <v>21758396</v>
      </c>
    </row>
    <row r="36" spans="1:26" ht="13.5">
      <c r="A36" s="58" t="s">
        <v>57</v>
      </c>
      <c r="B36" s="19">
        <v>166661352</v>
      </c>
      <c r="C36" s="19">
        <v>0</v>
      </c>
      <c r="D36" s="59">
        <v>0</v>
      </c>
      <c r="E36" s="60">
        <v>171681785</v>
      </c>
      <c r="F36" s="60">
        <v>164921881</v>
      </c>
      <c r="G36" s="60">
        <v>165284072</v>
      </c>
      <c r="H36" s="60">
        <v>166705928</v>
      </c>
      <c r="I36" s="60">
        <v>166705928</v>
      </c>
      <c r="J36" s="60">
        <v>166705928</v>
      </c>
      <c r="K36" s="60">
        <v>171849044</v>
      </c>
      <c r="L36" s="60">
        <v>171551850</v>
      </c>
      <c r="M36" s="60">
        <v>171551850</v>
      </c>
      <c r="N36" s="60">
        <v>172214279</v>
      </c>
      <c r="O36" s="60">
        <v>175828355</v>
      </c>
      <c r="P36" s="60">
        <v>180387477</v>
      </c>
      <c r="Q36" s="60">
        <v>180387477</v>
      </c>
      <c r="R36" s="60">
        <v>183623363</v>
      </c>
      <c r="S36" s="60">
        <v>188537657</v>
      </c>
      <c r="T36" s="60">
        <v>166679278</v>
      </c>
      <c r="U36" s="60">
        <v>166679278</v>
      </c>
      <c r="V36" s="60">
        <v>166679278</v>
      </c>
      <c r="W36" s="60">
        <v>171681785</v>
      </c>
      <c r="X36" s="60">
        <v>-5002507</v>
      </c>
      <c r="Y36" s="61">
        <v>-2.91</v>
      </c>
      <c r="Z36" s="62">
        <v>171681785</v>
      </c>
    </row>
    <row r="37" spans="1:26" ht="13.5">
      <c r="A37" s="58" t="s">
        <v>58</v>
      </c>
      <c r="B37" s="19">
        <v>13225311</v>
      </c>
      <c r="C37" s="19">
        <v>0</v>
      </c>
      <c r="D37" s="59">
        <v>0</v>
      </c>
      <c r="E37" s="60">
        <v>8219476</v>
      </c>
      <c r="F37" s="60">
        <v>28860730</v>
      </c>
      <c r="G37" s="60">
        <v>20700080</v>
      </c>
      <c r="H37" s="60">
        <v>13121066</v>
      </c>
      <c r="I37" s="60">
        <v>13121066</v>
      </c>
      <c r="J37" s="60">
        <v>13121066</v>
      </c>
      <c r="K37" s="60">
        <v>11870055</v>
      </c>
      <c r="L37" s="60">
        <v>17333912</v>
      </c>
      <c r="M37" s="60">
        <v>17333912</v>
      </c>
      <c r="N37" s="60">
        <v>15514067</v>
      </c>
      <c r="O37" s="60">
        <v>15432783</v>
      </c>
      <c r="P37" s="60">
        <v>13727243</v>
      </c>
      <c r="Q37" s="60">
        <v>13727243</v>
      </c>
      <c r="R37" s="60">
        <v>9764681</v>
      </c>
      <c r="S37" s="60">
        <v>4471952</v>
      </c>
      <c r="T37" s="60">
        <v>14077314</v>
      </c>
      <c r="U37" s="60">
        <v>14077314</v>
      </c>
      <c r="V37" s="60">
        <v>14077314</v>
      </c>
      <c r="W37" s="60">
        <v>8219476</v>
      </c>
      <c r="X37" s="60">
        <v>5857838</v>
      </c>
      <c r="Y37" s="61">
        <v>71.27</v>
      </c>
      <c r="Z37" s="62">
        <v>8219476</v>
      </c>
    </row>
    <row r="38" spans="1:26" ht="13.5">
      <c r="A38" s="58" t="s">
        <v>59</v>
      </c>
      <c r="B38" s="19">
        <v>8132842</v>
      </c>
      <c r="C38" s="19">
        <v>0</v>
      </c>
      <c r="D38" s="59">
        <v>0</v>
      </c>
      <c r="E38" s="60">
        <v>8321881</v>
      </c>
      <c r="F38" s="60">
        <v>3967746</v>
      </c>
      <c r="G38" s="60">
        <v>4051463</v>
      </c>
      <c r="H38" s="60">
        <v>4051463</v>
      </c>
      <c r="I38" s="60">
        <v>4051463</v>
      </c>
      <c r="J38" s="60">
        <v>4051463</v>
      </c>
      <c r="K38" s="60">
        <v>4051463</v>
      </c>
      <c r="L38" s="60">
        <v>3960561</v>
      </c>
      <c r="M38" s="60">
        <v>3960561</v>
      </c>
      <c r="N38" s="60">
        <v>3960561</v>
      </c>
      <c r="O38" s="60">
        <v>3960561</v>
      </c>
      <c r="P38" s="60">
        <v>3960561</v>
      </c>
      <c r="Q38" s="60">
        <v>3960561</v>
      </c>
      <c r="R38" s="60">
        <v>3960561</v>
      </c>
      <c r="S38" s="60">
        <v>3960561</v>
      </c>
      <c r="T38" s="60">
        <v>4051463</v>
      </c>
      <c r="U38" s="60">
        <v>4051463</v>
      </c>
      <c r="V38" s="60">
        <v>4051463</v>
      </c>
      <c r="W38" s="60">
        <v>8321881</v>
      </c>
      <c r="X38" s="60">
        <v>-4270418</v>
      </c>
      <c r="Y38" s="61">
        <v>-51.32</v>
      </c>
      <c r="Z38" s="62">
        <v>8321881</v>
      </c>
    </row>
    <row r="39" spans="1:26" ht="13.5">
      <c r="A39" s="58" t="s">
        <v>60</v>
      </c>
      <c r="B39" s="19">
        <v>174470912</v>
      </c>
      <c r="C39" s="19">
        <v>0</v>
      </c>
      <c r="D39" s="59">
        <v>0</v>
      </c>
      <c r="E39" s="60">
        <v>176898824</v>
      </c>
      <c r="F39" s="60">
        <v>173816476</v>
      </c>
      <c r="G39" s="60">
        <v>179664942</v>
      </c>
      <c r="H39" s="60">
        <v>180763856</v>
      </c>
      <c r="I39" s="60">
        <v>180763856</v>
      </c>
      <c r="J39" s="60">
        <v>180763856</v>
      </c>
      <c r="K39" s="60">
        <v>187322120</v>
      </c>
      <c r="L39" s="60">
        <v>185645972</v>
      </c>
      <c r="M39" s="60">
        <v>185645972</v>
      </c>
      <c r="N39" s="60">
        <v>185688014</v>
      </c>
      <c r="O39" s="60">
        <v>183575973</v>
      </c>
      <c r="P39" s="60">
        <v>193905879</v>
      </c>
      <c r="Q39" s="60">
        <v>193905879</v>
      </c>
      <c r="R39" s="60">
        <v>193414054</v>
      </c>
      <c r="S39" s="60">
        <v>195293647</v>
      </c>
      <c r="T39" s="60">
        <v>174547802</v>
      </c>
      <c r="U39" s="60">
        <v>174547802</v>
      </c>
      <c r="V39" s="60">
        <v>174547802</v>
      </c>
      <c r="W39" s="60">
        <v>176898824</v>
      </c>
      <c r="X39" s="60">
        <v>-2351022</v>
      </c>
      <c r="Y39" s="61">
        <v>-1.33</v>
      </c>
      <c r="Z39" s="62">
        <v>176898824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43807654</v>
      </c>
      <c r="C42" s="19">
        <v>0</v>
      </c>
      <c r="D42" s="59">
        <v>12948666</v>
      </c>
      <c r="E42" s="60">
        <v>12948666</v>
      </c>
      <c r="F42" s="60">
        <v>12684943</v>
      </c>
      <c r="G42" s="60">
        <v>-1267906</v>
      </c>
      <c r="H42" s="60">
        <v>-6133083</v>
      </c>
      <c r="I42" s="60">
        <v>5283954</v>
      </c>
      <c r="J42" s="60">
        <v>5327852</v>
      </c>
      <c r="K42" s="60">
        <v>4269648</v>
      </c>
      <c r="L42" s="60">
        <v>8992855</v>
      </c>
      <c r="M42" s="60">
        <v>18590355</v>
      </c>
      <c r="N42" s="60">
        <v>676333</v>
      </c>
      <c r="O42" s="60">
        <v>3171759</v>
      </c>
      <c r="P42" s="60">
        <v>5937498</v>
      </c>
      <c r="Q42" s="60">
        <v>9785590</v>
      </c>
      <c r="R42" s="60">
        <v>-3069443</v>
      </c>
      <c r="S42" s="60">
        <v>-676756</v>
      </c>
      <c r="T42" s="60">
        <v>-4589126</v>
      </c>
      <c r="U42" s="60">
        <v>-8335325</v>
      </c>
      <c r="V42" s="60">
        <v>25324574</v>
      </c>
      <c r="W42" s="60">
        <v>12948666</v>
      </c>
      <c r="X42" s="60">
        <v>12375908</v>
      </c>
      <c r="Y42" s="61">
        <v>95.58</v>
      </c>
      <c r="Z42" s="62">
        <v>12948666</v>
      </c>
    </row>
    <row r="43" spans="1:26" ht="13.5">
      <c r="A43" s="58" t="s">
        <v>63</v>
      </c>
      <c r="B43" s="19">
        <v>-37369552</v>
      </c>
      <c r="C43" s="19">
        <v>0</v>
      </c>
      <c r="D43" s="59">
        <v>-11618800</v>
      </c>
      <c r="E43" s="60">
        <v>-11618800</v>
      </c>
      <c r="F43" s="60">
        <v>-455</v>
      </c>
      <c r="G43" s="60">
        <v>-341567</v>
      </c>
      <c r="H43" s="60">
        <v>-1997361</v>
      </c>
      <c r="I43" s="60">
        <v>-2339383</v>
      </c>
      <c r="J43" s="60">
        <v>-315405</v>
      </c>
      <c r="K43" s="60">
        <v>-5525885</v>
      </c>
      <c r="L43" s="60">
        <v>-316124</v>
      </c>
      <c r="M43" s="60">
        <v>-6157414</v>
      </c>
      <c r="N43" s="60">
        <v>-1275660</v>
      </c>
      <c r="O43" s="60">
        <v>-4227510</v>
      </c>
      <c r="P43" s="60">
        <v>-5171048</v>
      </c>
      <c r="Q43" s="60">
        <v>-10674218</v>
      </c>
      <c r="R43" s="60">
        <v>-3873638</v>
      </c>
      <c r="S43" s="60">
        <v>-5419620</v>
      </c>
      <c r="T43" s="60">
        <v>-2224812</v>
      </c>
      <c r="U43" s="60">
        <v>-11518070</v>
      </c>
      <c r="V43" s="60">
        <v>-30689085</v>
      </c>
      <c r="W43" s="60">
        <v>-11618800</v>
      </c>
      <c r="X43" s="60">
        <v>-19070285</v>
      </c>
      <c r="Y43" s="61">
        <v>164.13</v>
      </c>
      <c r="Z43" s="62">
        <v>-11618800</v>
      </c>
    </row>
    <row r="44" spans="1:26" ht="13.5">
      <c r="A44" s="58" t="s">
        <v>64</v>
      </c>
      <c r="B44" s="19">
        <v>3098</v>
      </c>
      <c r="C44" s="19">
        <v>0</v>
      </c>
      <c r="D44" s="59">
        <v>0</v>
      </c>
      <c r="E44" s="60">
        <v>0</v>
      </c>
      <c r="F44" s="60">
        <v>2880</v>
      </c>
      <c r="G44" s="60">
        <v>7459</v>
      </c>
      <c r="H44" s="60">
        <v>7239</v>
      </c>
      <c r="I44" s="60">
        <v>17578</v>
      </c>
      <c r="J44" s="60">
        <v>570</v>
      </c>
      <c r="K44" s="60">
        <v>8886</v>
      </c>
      <c r="L44" s="60">
        <v>2600</v>
      </c>
      <c r="M44" s="60">
        <v>12056</v>
      </c>
      <c r="N44" s="60">
        <v>17880</v>
      </c>
      <c r="O44" s="60">
        <v>1210</v>
      </c>
      <c r="P44" s="60">
        <v>20740</v>
      </c>
      <c r="Q44" s="60">
        <v>39830</v>
      </c>
      <c r="R44" s="60">
        <v>3540</v>
      </c>
      <c r="S44" s="60">
        <v>9507</v>
      </c>
      <c r="T44" s="60">
        <v>16790</v>
      </c>
      <c r="U44" s="60">
        <v>29837</v>
      </c>
      <c r="V44" s="60">
        <v>99301</v>
      </c>
      <c r="W44" s="60">
        <v>0</v>
      </c>
      <c r="X44" s="60">
        <v>99301</v>
      </c>
      <c r="Y44" s="61">
        <v>0</v>
      </c>
      <c r="Z44" s="62">
        <v>0</v>
      </c>
    </row>
    <row r="45" spans="1:26" ht="13.5">
      <c r="A45" s="70" t="s">
        <v>65</v>
      </c>
      <c r="B45" s="22">
        <v>14758371</v>
      </c>
      <c r="C45" s="22">
        <v>0</v>
      </c>
      <c r="D45" s="99">
        <v>1329866</v>
      </c>
      <c r="E45" s="100">
        <v>16088237</v>
      </c>
      <c r="F45" s="100">
        <v>27445739</v>
      </c>
      <c r="G45" s="100">
        <v>25843725</v>
      </c>
      <c r="H45" s="100">
        <v>17720520</v>
      </c>
      <c r="I45" s="100">
        <v>17720520</v>
      </c>
      <c r="J45" s="100">
        <v>22733537</v>
      </c>
      <c r="K45" s="100">
        <v>21486186</v>
      </c>
      <c r="L45" s="100">
        <v>30165517</v>
      </c>
      <c r="M45" s="100">
        <v>30165517</v>
      </c>
      <c r="N45" s="100">
        <v>29584070</v>
      </c>
      <c r="O45" s="100">
        <v>28529529</v>
      </c>
      <c r="P45" s="100">
        <v>29316719</v>
      </c>
      <c r="Q45" s="100">
        <v>29316719</v>
      </c>
      <c r="R45" s="100">
        <v>22377178</v>
      </c>
      <c r="S45" s="100">
        <v>16290309</v>
      </c>
      <c r="T45" s="100">
        <v>9493161</v>
      </c>
      <c r="U45" s="100">
        <v>9493161</v>
      </c>
      <c r="V45" s="100">
        <v>9493161</v>
      </c>
      <c r="W45" s="100">
        <v>16088237</v>
      </c>
      <c r="X45" s="100">
        <v>-6595076</v>
      </c>
      <c r="Y45" s="101">
        <v>-40.99</v>
      </c>
      <c r="Z45" s="102">
        <v>16088237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702023</v>
      </c>
      <c r="C49" s="52">
        <v>0</v>
      </c>
      <c r="D49" s="129">
        <v>782643</v>
      </c>
      <c r="E49" s="54">
        <v>114632</v>
      </c>
      <c r="F49" s="54">
        <v>0</v>
      </c>
      <c r="G49" s="54">
        <v>0</v>
      </c>
      <c r="H49" s="54">
        <v>0</v>
      </c>
      <c r="I49" s="54">
        <v>86396</v>
      </c>
      <c r="J49" s="54">
        <v>0</v>
      </c>
      <c r="K49" s="54">
        <v>0</v>
      </c>
      <c r="L49" s="54">
        <v>0</v>
      </c>
      <c r="M49" s="54">
        <v>97643</v>
      </c>
      <c r="N49" s="54">
        <v>0</v>
      </c>
      <c r="O49" s="54">
        <v>0</v>
      </c>
      <c r="P49" s="54">
        <v>0</v>
      </c>
      <c r="Q49" s="54">
        <v>97938</v>
      </c>
      <c r="R49" s="54">
        <v>0</v>
      </c>
      <c r="S49" s="54">
        <v>0</v>
      </c>
      <c r="T49" s="54">
        <v>0</v>
      </c>
      <c r="U49" s="54">
        <v>89788</v>
      </c>
      <c r="V49" s="54">
        <v>3573353</v>
      </c>
      <c r="W49" s="54">
        <v>5544416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99.99998836348674</v>
      </c>
      <c r="C58" s="5">
        <f>IF(C67=0,0,+(C76/C67)*100)</f>
        <v>0</v>
      </c>
      <c r="D58" s="6">
        <f aca="true" t="shared" si="6" ref="D58:Z58">IF(D67=0,0,+(D76/D67)*100)</f>
        <v>85.0547239134496</v>
      </c>
      <c r="E58" s="7">
        <f t="shared" si="6"/>
        <v>93.8435831844656</v>
      </c>
      <c r="F58" s="7">
        <f t="shared" si="6"/>
        <v>21.93476627647272</v>
      </c>
      <c r="G58" s="7">
        <f t="shared" si="6"/>
        <v>129.92323772342044</v>
      </c>
      <c r="H58" s="7">
        <f t="shared" si="6"/>
        <v>132.6863452381638</v>
      </c>
      <c r="I58" s="7">
        <f t="shared" si="6"/>
        <v>62.636492554793996</v>
      </c>
      <c r="J58" s="7">
        <f t="shared" si="6"/>
        <v>175.0294545706563</v>
      </c>
      <c r="K58" s="7">
        <f t="shared" si="6"/>
        <v>100.23690274879833</v>
      </c>
      <c r="L58" s="7">
        <f t="shared" si="6"/>
        <v>98.55659740218945</v>
      </c>
      <c r="M58" s="7">
        <f t="shared" si="6"/>
        <v>118.77176752688332</v>
      </c>
      <c r="N58" s="7">
        <f t="shared" si="6"/>
        <v>43.12901921780784</v>
      </c>
      <c r="O58" s="7">
        <f t="shared" si="6"/>
        <v>2328.3430454281965</v>
      </c>
      <c r="P58" s="7">
        <f t="shared" si="6"/>
        <v>95.71047428509057</v>
      </c>
      <c r="Q58" s="7">
        <f t="shared" si="6"/>
        <v>96.57844387227004</v>
      </c>
      <c r="R58" s="7">
        <f t="shared" si="6"/>
        <v>100.45489287650294</v>
      </c>
      <c r="S58" s="7">
        <f t="shared" si="6"/>
        <v>137.20466054148628</v>
      </c>
      <c r="T58" s="7">
        <f t="shared" si="6"/>
        <v>108.26232177718562</v>
      </c>
      <c r="U58" s="7">
        <f t="shared" si="6"/>
        <v>113.6037768423996</v>
      </c>
      <c r="V58" s="7">
        <f t="shared" si="6"/>
        <v>90.47063571869313</v>
      </c>
      <c r="W58" s="7">
        <f t="shared" si="6"/>
        <v>84.75590592525765</v>
      </c>
      <c r="X58" s="7">
        <f t="shared" si="6"/>
        <v>0</v>
      </c>
      <c r="Y58" s="7">
        <f t="shared" si="6"/>
        <v>0</v>
      </c>
      <c r="Z58" s="8">
        <f t="shared" si="6"/>
        <v>93.8435831844656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90.23106309111627</v>
      </c>
      <c r="E59" s="10">
        <f t="shared" si="7"/>
        <v>71.26270556152384</v>
      </c>
      <c r="F59" s="10">
        <f t="shared" si="7"/>
        <v>2.991815816232377</v>
      </c>
      <c r="G59" s="10">
        <f t="shared" si="7"/>
        <v>-1373.6814293734933</v>
      </c>
      <c r="H59" s="10">
        <f t="shared" si="7"/>
        <v>10101.486633933442</v>
      </c>
      <c r="I59" s="10">
        <f t="shared" si="7"/>
        <v>39.08080495288454</v>
      </c>
      <c r="J59" s="10">
        <f t="shared" si="7"/>
        <v>11832.305103757712</v>
      </c>
      <c r="K59" s="10">
        <f t="shared" si="7"/>
        <v>-907.1848031455854</v>
      </c>
      <c r="L59" s="10">
        <f t="shared" si="7"/>
        <v>3636.27564847077</v>
      </c>
      <c r="M59" s="10">
        <f t="shared" si="7"/>
        <v>-3171.1178287441676</v>
      </c>
      <c r="N59" s="10">
        <f t="shared" si="7"/>
        <v>1459.2545221998903</v>
      </c>
      <c r="O59" s="10">
        <f t="shared" si="7"/>
        <v>2503.3830139578895</v>
      </c>
      <c r="P59" s="10">
        <f t="shared" si="7"/>
        <v>1529.879938032533</v>
      </c>
      <c r="Q59" s="10">
        <f t="shared" si="7"/>
        <v>1780.7185145317546</v>
      </c>
      <c r="R59" s="10">
        <f t="shared" si="7"/>
        <v>1469.035631293571</v>
      </c>
      <c r="S59" s="10">
        <f t="shared" si="7"/>
        <v>-80.2336319891123</v>
      </c>
      <c r="T59" s="10">
        <f t="shared" si="7"/>
        <v>1181.901790113319</v>
      </c>
      <c r="U59" s="10">
        <f t="shared" si="7"/>
        <v>-220.0474199787858</v>
      </c>
      <c r="V59" s="10">
        <f t="shared" si="7"/>
        <v>72.63071824132922</v>
      </c>
      <c r="W59" s="10">
        <f t="shared" si="7"/>
        <v>90</v>
      </c>
      <c r="X59" s="10">
        <f t="shared" si="7"/>
        <v>0</v>
      </c>
      <c r="Y59" s="10">
        <f t="shared" si="7"/>
        <v>0</v>
      </c>
      <c r="Z59" s="11">
        <f t="shared" si="7"/>
        <v>71.26270556152384</v>
      </c>
    </row>
    <row r="60" spans="1:26" ht="13.5">
      <c r="A60" s="38" t="s">
        <v>32</v>
      </c>
      <c r="B60" s="12">
        <f t="shared" si="7"/>
        <v>99.99998561423064</v>
      </c>
      <c r="C60" s="12">
        <f t="shared" si="7"/>
        <v>0</v>
      </c>
      <c r="D60" s="3">
        <f t="shared" si="7"/>
        <v>84.12053678496162</v>
      </c>
      <c r="E60" s="13">
        <f t="shared" si="7"/>
        <v>100.24737879648502</v>
      </c>
      <c r="F60" s="13">
        <f t="shared" si="7"/>
        <v>62.819779338398426</v>
      </c>
      <c r="G60" s="13">
        <f t="shared" si="7"/>
        <v>98.11276003888327</v>
      </c>
      <c r="H60" s="13">
        <f t="shared" si="7"/>
        <v>79.53032019623156</v>
      </c>
      <c r="I60" s="13">
        <f t="shared" si="7"/>
        <v>79.96179233817202</v>
      </c>
      <c r="J60" s="13">
        <f t="shared" si="7"/>
        <v>152.15971516491012</v>
      </c>
      <c r="K60" s="13">
        <f t="shared" si="7"/>
        <v>84.33103986632733</v>
      </c>
      <c r="L60" s="13">
        <f t="shared" si="7"/>
        <v>91.20999728421747</v>
      </c>
      <c r="M60" s="13">
        <f t="shared" si="7"/>
        <v>104.09139342749658</v>
      </c>
      <c r="N60" s="13">
        <f t="shared" si="7"/>
        <v>39.88087584166231</v>
      </c>
      <c r="O60" s="13">
        <f t="shared" si="7"/>
        <v>3745.372133565777</v>
      </c>
      <c r="P60" s="13">
        <f t="shared" si="7"/>
        <v>90.43411069833364</v>
      </c>
      <c r="Q60" s="13">
        <f t="shared" si="7"/>
        <v>90.49326020561627</v>
      </c>
      <c r="R60" s="13">
        <f t="shared" si="7"/>
        <v>95.31647358010737</v>
      </c>
      <c r="S60" s="13">
        <f t="shared" si="7"/>
        <v>114.95707253273319</v>
      </c>
      <c r="T60" s="13">
        <f t="shared" si="7"/>
        <v>103.22971055196813</v>
      </c>
      <c r="U60" s="13">
        <f t="shared" si="7"/>
        <v>104.02880564653181</v>
      </c>
      <c r="V60" s="13">
        <f t="shared" si="7"/>
        <v>93.87796971494285</v>
      </c>
      <c r="W60" s="13">
        <f t="shared" si="7"/>
        <v>83.80924154729715</v>
      </c>
      <c r="X60" s="13">
        <f t="shared" si="7"/>
        <v>0</v>
      </c>
      <c r="Y60" s="13">
        <f t="shared" si="7"/>
        <v>0</v>
      </c>
      <c r="Z60" s="14">
        <f t="shared" si="7"/>
        <v>100.24737879648502</v>
      </c>
    </row>
    <row r="61" spans="1:26" ht="13.5">
      <c r="A61" s="39" t="s">
        <v>103</v>
      </c>
      <c r="B61" s="12">
        <f t="shared" si="7"/>
        <v>97.1345208579399</v>
      </c>
      <c r="C61" s="12">
        <f t="shared" si="7"/>
        <v>0</v>
      </c>
      <c r="D61" s="3">
        <f t="shared" si="7"/>
        <v>83.87667697294822</v>
      </c>
      <c r="E61" s="13">
        <f t="shared" si="7"/>
        <v>95.10234411673642</v>
      </c>
      <c r="F61" s="13">
        <f t="shared" si="7"/>
        <v>69.49972124307604</v>
      </c>
      <c r="G61" s="13">
        <f t="shared" si="7"/>
        <v>105.89172074490905</v>
      </c>
      <c r="H61" s="13">
        <f t="shared" si="7"/>
        <v>85.22535829910994</v>
      </c>
      <c r="I61" s="13">
        <f t="shared" si="7"/>
        <v>87.34529476382278</v>
      </c>
      <c r="J61" s="13">
        <f t="shared" si="7"/>
        <v>110.58481651834818</v>
      </c>
      <c r="K61" s="13">
        <f t="shared" si="7"/>
        <v>80.9753442151527</v>
      </c>
      <c r="L61" s="13">
        <f t="shared" si="7"/>
        <v>88.05693500893082</v>
      </c>
      <c r="M61" s="13">
        <f t="shared" si="7"/>
        <v>92.76844661582913</v>
      </c>
      <c r="N61" s="13">
        <f t="shared" si="7"/>
        <v>69.95909662590655</v>
      </c>
      <c r="O61" s="13">
        <f t="shared" si="7"/>
        <v>106.87883924629497</v>
      </c>
      <c r="P61" s="13">
        <f t="shared" si="7"/>
        <v>83.42067930207692</v>
      </c>
      <c r="Q61" s="13">
        <f t="shared" si="7"/>
        <v>86.2693139441824</v>
      </c>
      <c r="R61" s="13">
        <f t="shared" si="7"/>
        <v>95.8470363288719</v>
      </c>
      <c r="S61" s="13">
        <f t="shared" si="7"/>
        <v>104.18969794626649</v>
      </c>
      <c r="T61" s="13">
        <f t="shared" si="7"/>
        <v>107.38876843018213</v>
      </c>
      <c r="U61" s="13">
        <f t="shared" si="7"/>
        <v>102.37464615114162</v>
      </c>
      <c r="V61" s="13">
        <f t="shared" si="7"/>
        <v>92.1573927232526</v>
      </c>
      <c r="W61" s="13">
        <f t="shared" si="7"/>
        <v>82.99064801499107</v>
      </c>
      <c r="X61" s="13">
        <f t="shared" si="7"/>
        <v>0</v>
      </c>
      <c r="Y61" s="13">
        <f t="shared" si="7"/>
        <v>0</v>
      </c>
      <c r="Z61" s="14">
        <f t="shared" si="7"/>
        <v>95.10234411673642</v>
      </c>
    </row>
    <row r="62" spans="1:26" ht="13.5">
      <c r="A62" s="39" t="s">
        <v>104</v>
      </c>
      <c r="B62" s="12">
        <f t="shared" si="7"/>
        <v>99.09466153441588</v>
      </c>
      <c r="C62" s="12">
        <f t="shared" si="7"/>
        <v>0</v>
      </c>
      <c r="D62" s="3">
        <f t="shared" si="7"/>
        <v>86.15664880240458</v>
      </c>
      <c r="E62" s="13">
        <f t="shared" si="7"/>
        <v>93.88864995279556</v>
      </c>
      <c r="F62" s="13">
        <f t="shared" si="7"/>
        <v>44.21856236061074</v>
      </c>
      <c r="G62" s="13">
        <f t="shared" si="7"/>
        <v>83.66200726254539</v>
      </c>
      <c r="H62" s="13">
        <f t="shared" si="7"/>
        <v>96.33689394695683</v>
      </c>
      <c r="I62" s="13">
        <f t="shared" si="7"/>
        <v>71.92529767660302</v>
      </c>
      <c r="J62" s="13">
        <f t="shared" si="7"/>
        <v>-106.66369401506144</v>
      </c>
      <c r="K62" s="13">
        <f t="shared" si="7"/>
        <v>142.36996872631792</v>
      </c>
      <c r="L62" s="13">
        <f t="shared" si="7"/>
        <v>142.08323499331289</v>
      </c>
      <c r="M62" s="13">
        <f t="shared" si="7"/>
        <v>584.4348580699526</v>
      </c>
      <c r="N62" s="13">
        <f t="shared" si="7"/>
        <v>13.986843584061894</v>
      </c>
      <c r="O62" s="13">
        <f t="shared" si="7"/>
        <v>-17.121067915300394</v>
      </c>
      <c r="P62" s="13">
        <f t="shared" si="7"/>
        <v>228.43193287529638</v>
      </c>
      <c r="Q62" s="13">
        <f t="shared" si="7"/>
        <v>157.64708727818999</v>
      </c>
      <c r="R62" s="13">
        <f t="shared" si="7"/>
        <v>159.41868330076656</v>
      </c>
      <c r="S62" s="13">
        <f t="shared" si="7"/>
        <v>77437.44292237444</v>
      </c>
      <c r="T62" s="13">
        <f t="shared" si="7"/>
        <v>230.92328450269855</v>
      </c>
      <c r="U62" s="13">
        <f t="shared" si="7"/>
        <v>289.56019350728803</v>
      </c>
      <c r="V62" s="13">
        <f t="shared" si="7"/>
        <v>164.84985977199293</v>
      </c>
      <c r="W62" s="13">
        <f t="shared" si="7"/>
        <v>87.02386971317453</v>
      </c>
      <c r="X62" s="13">
        <f t="shared" si="7"/>
        <v>0</v>
      </c>
      <c r="Y62" s="13">
        <f t="shared" si="7"/>
        <v>0</v>
      </c>
      <c r="Z62" s="14">
        <f t="shared" si="7"/>
        <v>93.88864995279556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92.29071479458561</v>
      </c>
      <c r="E63" s="13">
        <f t="shared" si="7"/>
        <v>0</v>
      </c>
      <c r="F63" s="13">
        <f t="shared" si="7"/>
        <v>53.918801184875406</v>
      </c>
      <c r="G63" s="13">
        <f t="shared" si="7"/>
        <v>57.93372319688109</v>
      </c>
      <c r="H63" s="13">
        <f t="shared" si="7"/>
        <v>52.39214175654854</v>
      </c>
      <c r="I63" s="13">
        <f t="shared" si="7"/>
        <v>54.703515963061946</v>
      </c>
      <c r="J63" s="13">
        <f t="shared" si="7"/>
        <v>69.08164569463325</v>
      </c>
      <c r="K63" s="13">
        <f t="shared" si="7"/>
        <v>60.495383007143275</v>
      </c>
      <c r="L63" s="13">
        <f t="shared" si="7"/>
        <v>58.18844025842971</v>
      </c>
      <c r="M63" s="13">
        <f t="shared" si="7"/>
        <v>62.58577648766328</v>
      </c>
      <c r="N63" s="13">
        <f t="shared" si="7"/>
        <v>54.761932398551394</v>
      </c>
      <c r="O63" s="13">
        <f t="shared" si="7"/>
        <v>61.34694754195424</v>
      </c>
      <c r="P63" s="13">
        <f t="shared" si="7"/>
        <v>64.62650379311742</v>
      </c>
      <c r="Q63" s="13">
        <f t="shared" si="7"/>
        <v>60.249367979156844</v>
      </c>
      <c r="R63" s="13">
        <f t="shared" si="7"/>
        <v>55.830769802940225</v>
      </c>
      <c r="S63" s="13">
        <f t="shared" si="7"/>
        <v>70.25042655811266</v>
      </c>
      <c r="T63" s="13">
        <f t="shared" si="7"/>
        <v>55.54200577927414</v>
      </c>
      <c r="U63" s="13">
        <f t="shared" si="7"/>
        <v>59.81057205034165</v>
      </c>
      <c r="V63" s="13">
        <f t="shared" si="7"/>
        <v>59.31962997183985</v>
      </c>
      <c r="W63" s="13">
        <f t="shared" si="7"/>
        <v>84.24803815304574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51.13177310603331</v>
      </c>
      <c r="C64" s="12">
        <f t="shared" si="7"/>
        <v>0</v>
      </c>
      <c r="D64" s="3">
        <f t="shared" si="7"/>
        <v>84.10151691948658</v>
      </c>
      <c r="E64" s="13">
        <f t="shared" si="7"/>
        <v>60.51858206775701</v>
      </c>
      <c r="F64" s="13">
        <f t="shared" si="7"/>
        <v>64.67250839633463</v>
      </c>
      <c r="G64" s="13">
        <f t="shared" si="7"/>
        <v>102.86257298483483</v>
      </c>
      <c r="H64" s="13">
        <f t="shared" si="7"/>
        <v>58.482270983901685</v>
      </c>
      <c r="I64" s="13">
        <f t="shared" si="7"/>
        <v>72.04404009097954</v>
      </c>
      <c r="J64" s="13">
        <f t="shared" si="7"/>
        <v>1170.673828125</v>
      </c>
      <c r="K64" s="13">
        <f t="shared" si="7"/>
        <v>95.26286884018174</v>
      </c>
      <c r="L64" s="13">
        <f t="shared" si="7"/>
        <v>94.11158545561608</v>
      </c>
      <c r="M64" s="13">
        <f t="shared" si="7"/>
        <v>146.58611268136423</v>
      </c>
      <c r="N64" s="13">
        <f t="shared" si="7"/>
        <v>92.46244030416693</v>
      </c>
      <c r="O64" s="13">
        <f t="shared" si="7"/>
        <v>108.16476379581368</v>
      </c>
      <c r="P64" s="13">
        <f t="shared" si="7"/>
        <v>89.36578693671053</v>
      </c>
      <c r="Q64" s="13">
        <f t="shared" si="7"/>
        <v>96.08220835960296</v>
      </c>
      <c r="R64" s="13">
        <f t="shared" si="7"/>
        <v>92.94929885368884</v>
      </c>
      <c r="S64" s="13">
        <f t="shared" si="7"/>
        <v>108.77540713353217</v>
      </c>
      <c r="T64" s="13">
        <f t="shared" si="7"/>
        <v>87.16582402793438</v>
      </c>
      <c r="U64" s="13">
        <f t="shared" si="7"/>
        <v>96.13234270947221</v>
      </c>
      <c r="V64" s="13">
        <f t="shared" si="7"/>
        <v>96.9779808777728</v>
      </c>
      <c r="W64" s="13">
        <f t="shared" si="7"/>
        <v>83.0856555733761</v>
      </c>
      <c r="X64" s="13">
        <f t="shared" si="7"/>
        <v>0</v>
      </c>
      <c r="Y64" s="13">
        <f t="shared" si="7"/>
        <v>0</v>
      </c>
      <c r="Z64" s="14">
        <f t="shared" si="7"/>
        <v>60.51858206775701</v>
      </c>
    </row>
    <row r="65" spans="1:26" ht="13.5">
      <c r="A65" s="39" t="s">
        <v>107</v>
      </c>
      <c r="B65" s="12">
        <f t="shared" si="7"/>
        <v>-38.98416399781573</v>
      </c>
      <c r="C65" s="12">
        <f t="shared" si="7"/>
        <v>0</v>
      </c>
      <c r="D65" s="3">
        <f t="shared" si="7"/>
        <v>27.115033847886494</v>
      </c>
      <c r="E65" s="13">
        <f t="shared" si="7"/>
        <v>28.916449086161876</v>
      </c>
      <c r="F65" s="13">
        <f t="shared" si="7"/>
        <v>45.53925721164564</v>
      </c>
      <c r="G65" s="13">
        <f t="shared" si="7"/>
        <v>-23844.11764705882</v>
      </c>
      <c r="H65" s="13">
        <f t="shared" si="7"/>
        <v>183.05663304887509</v>
      </c>
      <c r="I65" s="13">
        <f t="shared" si="7"/>
        <v>94.54474480335708</v>
      </c>
      <c r="J65" s="13">
        <f t="shared" si="7"/>
        <v>333.90102827763496</v>
      </c>
      <c r="K65" s="13">
        <f t="shared" si="7"/>
        <v>235.3103026597371</v>
      </c>
      <c r="L65" s="13">
        <f t="shared" si="7"/>
        <v>1906.1293984108968</v>
      </c>
      <c r="M65" s="13">
        <f t="shared" si="7"/>
        <v>480.18997797356826</v>
      </c>
      <c r="N65" s="13">
        <f t="shared" si="7"/>
        <v>142.4255502805352</v>
      </c>
      <c r="O65" s="13">
        <f t="shared" si="7"/>
        <v>338.97435897435895</v>
      </c>
      <c r="P65" s="13">
        <f t="shared" si="7"/>
        <v>289.6075581395349</v>
      </c>
      <c r="Q65" s="13">
        <f t="shared" si="7"/>
        <v>261.2177801157286</v>
      </c>
      <c r="R65" s="13">
        <f t="shared" si="7"/>
        <v>185.146982980918</v>
      </c>
      <c r="S65" s="13">
        <f t="shared" si="7"/>
        <v>267.9144385026738</v>
      </c>
      <c r="T65" s="13">
        <f t="shared" si="7"/>
        <v>159.04265226299123</v>
      </c>
      <c r="U65" s="13">
        <f t="shared" si="7"/>
        <v>191.59713442899283</v>
      </c>
      <c r="V65" s="13">
        <f t="shared" si="7"/>
        <v>161.49830699774265</v>
      </c>
      <c r="W65" s="13">
        <f t="shared" si="7"/>
        <v>131.4540059347181</v>
      </c>
      <c r="X65" s="13">
        <f t="shared" si="7"/>
        <v>0</v>
      </c>
      <c r="Y65" s="13">
        <f t="shared" si="7"/>
        <v>0</v>
      </c>
      <c r="Z65" s="14">
        <f t="shared" si="7"/>
        <v>28.916449086161876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95.4337899543379</v>
      </c>
      <c r="E66" s="16">
        <f t="shared" si="7"/>
        <v>51.31982811540823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95.4337899543379</v>
      </c>
      <c r="X66" s="16">
        <f t="shared" si="7"/>
        <v>0</v>
      </c>
      <c r="Y66" s="16">
        <f t="shared" si="7"/>
        <v>0</v>
      </c>
      <c r="Z66" s="17">
        <f t="shared" si="7"/>
        <v>51.31982811540823</v>
      </c>
    </row>
    <row r="67" spans="1:26" ht="13.5" hidden="1">
      <c r="A67" s="41" t="s">
        <v>286</v>
      </c>
      <c r="B67" s="24">
        <v>17187279</v>
      </c>
      <c r="C67" s="24"/>
      <c r="D67" s="25">
        <v>20875700</v>
      </c>
      <c r="E67" s="26">
        <v>18920600</v>
      </c>
      <c r="F67" s="26">
        <v>4709282</v>
      </c>
      <c r="G67" s="26">
        <v>1402121</v>
      </c>
      <c r="H67" s="26">
        <v>1389464</v>
      </c>
      <c r="I67" s="26">
        <v>7500867</v>
      </c>
      <c r="J67" s="26">
        <v>865740</v>
      </c>
      <c r="K67" s="26">
        <v>1238905</v>
      </c>
      <c r="L67" s="26">
        <v>1273380</v>
      </c>
      <c r="M67" s="26">
        <v>3378025</v>
      </c>
      <c r="N67" s="26">
        <v>2713681</v>
      </c>
      <c r="O67" s="26">
        <v>65554</v>
      </c>
      <c r="P67" s="26">
        <v>1447526</v>
      </c>
      <c r="Q67" s="26">
        <v>4226761</v>
      </c>
      <c r="R67" s="26">
        <v>1403847</v>
      </c>
      <c r="S67" s="26">
        <v>1075669</v>
      </c>
      <c r="T67" s="26">
        <v>1296972</v>
      </c>
      <c r="U67" s="26">
        <v>3776488</v>
      </c>
      <c r="V67" s="26">
        <v>18882141</v>
      </c>
      <c r="W67" s="26">
        <v>20949300</v>
      </c>
      <c r="X67" s="26"/>
      <c r="Y67" s="25"/>
      <c r="Z67" s="27">
        <v>18920600</v>
      </c>
    </row>
    <row r="68" spans="1:26" ht="13.5" hidden="1">
      <c r="A68" s="37" t="s">
        <v>31</v>
      </c>
      <c r="B68" s="19">
        <v>2794213</v>
      </c>
      <c r="C68" s="19"/>
      <c r="D68" s="20">
        <v>2867139</v>
      </c>
      <c r="E68" s="21">
        <v>3630300</v>
      </c>
      <c r="F68" s="21">
        <v>3229644</v>
      </c>
      <c r="G68" s="21">
        <v>-30279</v>
      </c>
      <c r="H68" s="21">
        <v>7332</v>
      </c>
      <c r="I68" s="21">
        <v>3206697</v>
      </c>
      <c r="J68" s="21">
        <v>1783</v>
      </c>
      <c r="K68" s="21">
        <v>-19583</v>
      </c>
      <c r="L68" s="21">
        <v>2583</v>
      </c>
      <c r="M68" s="21">
        <v>-15217</v>
      </c>
      <c r="N68" s="21">
        <v>5473</v>
      </c>
      <c r="O68" s="21">
        <v>4227</v>
      </c>
      <c r="P68" s="21">
        <v>5164</v>
      </c>
      <c r="Q68" s="21">
        <v>14864</v>
      </c>
      <c r="R68" s="21">
        <v>5164</v>
      </c>
      <c r="S68" s="21">
        <v>-123442</v>
      </c>
      <c r="T68" s="21">
        <v>6089</v>
      </c>
      <c r="U68" s="21">
        <v>-112189</v>
      </c>
      <c r="V68" s="21">
        <v>3094155</v>
      </c>
      <c r="W68" s="21">
        <v>2874500</v>
      </c>
      <c r="X68" s="21"/>
      <c r="Y68" s="20"/>
      <c r="Z68" s="23">
        <v>3630300</v>
      </c>
    </row>
    <row r="69" spans="1:26" ht="13.5" hidden="1">
      <c r="A69" s="38" t="s">
        <v>32</v>
      </c>
      <c r="B69" s="19">
        <v>13902628</v>
      </c>
      <c r="C69" s="19"/>
      <c r="D69" s="20">
        <v>17833361</v>
      </c>
      <c r="E69" s="21">
        <v>14964500</v>
      </c>
      <c r="F69" s="21">
        <v>1461242</v>
      </c>
      <c r="G69" s="21">
        <v>1412433</v>
      </c>
      <c r="H69" s="21">
        <v>1363695</v>
      </c>
      <c r="I69" s="21">
        <v>4237370</v>
      </c>
      <c r="J69" s="21">
        <v>844278</v>
      </c>
      <c r="K69" s="21">
        <v>1240044</v>
      </c>
      <c r="L69" s="21">
        <v>1248259</v>
      </c>
      <c r="M69" s="21">
        <v>3332581</v>
      </c>
      <c r="N69" s="21">
        <v>2690806</v>
      </c>
      <c r="O69" s="21">
        <v>37285</v>
      </c>
      <c r="P69" s="21">
        <v>1420997</v>
      </c>
      <c r="Q69" s="21">
        <v>4149088</v>
      </c>
      <c r="R69" s="21">
        <v>1373132</v>
      </c>
      <c r="S69" s="21">
        <v>1188167</v>
      </c>
      <c r="T69" s="21">
        <v>1278226</v>
      </c>
      <c r="U69" s="21">
        <v>3839525</v>
      </c>
      <c r="V69" s="21">
        <v>15558564</v>
      </c>
      <c r="W69" s="21">
        <v>17899600</v>
      </c>
      <c r="X69" s="21"/>
      <c r="Y69" s="20"/>
      <c r="Z69" s="23">
        <v>14964500</v>
      </c>
    </row>
    <row r="70" spans="1:26" ht="13.5" hidden="1">
      <c r="A70" s="39" t="s">
        <v>103</v>
      </c>
      <c r="B70" s="19">
        <v>9590089</v>
      </c>
      <c r="C70" s="19"/>
      <c r="D70" s="20">
        <v>11352300</v>
      </c>
      <c r="E70" s="21">
        <v>10012300</v>
      </c>
      <c r="F70" s="21">
        <v>889664</v>
      </c>
      <c r="G70" s="21">
        <v>955714</v>
      </c>
      <c r="H70" s="21">
        <v>871967</v>
      </c>
      <c r="I70" s="21">
        <v>2717345</v>
      </c>
      <c r="J70" s="21">
        <v>800080</v>
      </c>
      <c r="K70" s="21">
        <v>870749</v>
      </c>
      <c r="L70" s="21">
        <v>845947</v>
      </c>
      <c r="M70" s="21">
        <v>2516776</v>
      </c>
      <c r="N70" s="21">
        <v>977181</v>
      </c>
      <c r="O70" s="21">
        <v>917335</v>
      </c>
      <c r="P70" s="21">
        <v>1041834</v>
      </c>
      <c r="Q70" s="21">
        <v>2936350</v>
      </c>
      <c r="R70" s="21">
        <v>967550</v>
      </c>
      <c r="S70" s="21">
        <v>931523</v>
      </c>
      <c r="T70" s="21">
        <v>922400</v>
      </c>
      <c r="U70" s="21">
        <v>2821473</v>
      </c>
      <c r="V70" s="21">
        <v>10991944</v>
      </c>
      <c r="W70" s="21">
        <v>11473500</v>
      </c>
      <c r="X70" s="21"/>
      <c r="Y70" s="20"/>
      <c r="Z70" s="23">
        <v>10012300</v>
      </c>
    </row>
    <row r="71" spans="1:26" ht="13.5" hidden="1">
      <c r="A71" s="39" t="s">
        <v>104</v>
      </c>
      <c r="B71" s="19">
        <v>1867147</v>
      </c>
      <c r="C71" s="19"/>
      <c r="D71" s="20">
        <v>2077705</v>
      </c>
      <c r="E71" s="21">
        <v>1906600</v>
      </c>
      <c r="F71" s="21">
        <v>209844</v>
      </c>
      <c r="G71" s="21">
        <v>182856</v>
      </c>
      <c r="H71" s="21">
        <v>150255</v>
      </c>
      <c r="I71" s="21">
        <v>542955</v>
      </c>
      <c r="J71" s="21">
        <v>-141288</v>
      </c>
      <c r="K71" s="21">
        <v>93689</v>
      </c>
      <c r="L71" s="21">
        <v>127110</v>
      </c>
      <c r="M71" s="21">
        <v>79511</v>
      </c>
      <c r="N71" s="21">
        <v>1441426</v>
      </c>
      <c r="O71" s="21">
        <v>-1151552</v>
      </c>
      <c r="P71" s="21">
        <v>82235</v>
      </c>
      <c r="Q71" s="21">
        <v>372109</v>
      </c>
      <c r="R71" s="21">
        <v>106448</v>
      </c>
      <c r="S71" s="21">
        <v>219</v>
      </c>
      <c r="T71" s="21">
        <v>51880</v>
      </c>
      <c r="U71" s="21">
        <v>158547</v>
      </c>
      <c r="V71" s="21">
        <v>1153122</v>
      </c>
      <c r="W71" s="21">
        <v>2057000</v>
      </c>
      <c r="X71" s="21"/>
      <c r="Y71" s="20"/>
      <c r="Z71" s="23">
        <v>1906600</v>
      </c>
    </row>
    <row r="72" spans="1:26" ht="13.5" hidden="1">
      <c r="A72" s="39" t="s">
        <v>105</v>
      </c>
      <c r="B72" s="19"/>
      <c r="C72" s="19"/>
      <c r="D72" s="20">
        <v>2105500</v>
      </c>
      <c r="E72" s="21"/>
      <c r="F72" s="21">
        <v>172170</v>
      </c>
      <c r="G72" s="21">
        <v>171855</v>
      </c>
      <c r="H72" s="21">
        <v>181720</v>
      </c>
      <c r="I72" s="21">
        <v>525745</v>
      </c>
      <c r="J72" s="21">
        <v>172134</v>
      </c>
      <c r="K72" s="21">
        <v>172190</v>
      </c>
      <c r="L72" s="21">
        <v>172426</v>
      </c>
      <c r="M72" s="21">
        <v>516750</v>
      </c>
      <c r="N72" s="21">
        <v>172304</v>
      </c>
      <c r="O72" s="21">
        <v>172271</v>
      </c>
      <c r="P72" s="21">
        <v>172813</v>
      </c>
      <c r="Q72" s="21">
        <v>517388</v>
      </c>
      <c r="R72" s="21">
        <v>188217</v>
      </c>
      <c r="S72" s="21">
        <v>148866</v>
      </c>
      <c r="T72" s="21">
        <v>188605</v>
      </c>
      <c r="U72" s="21">
        <v>525688</v>
      </c>
      <c r="V72" s="21">
        <v>2085571</v>
      </c>
      <c r="W72" s="21">
        <v>2306500</v>
      </c>
      <c r="X72" s="21"/>
      <c r="Y72" s="20"/>
      <c r="Z72" s="23"/>
    </row>
    <row r="73" spans="1:26" ht="13.5" hidden="1">
      <c r="A73" s="39" t="s">
        <v>106</v>
      </c>
      <c r="B73" s="19">
        <v>2580906</v>
      </c>
      <c r="C73" s="19"/>
      <c r="D73" s="20">
        <v>1971100</v>
      </c>
      <c r="E73" s="21">
        <v>2739200</v>
      </c>
      <c r="F73" s="21">
        <v>144706</v>
      </c>
      <c r="G73" s="21">
        <v>102076</v>
      </c>
      <c r="H73" s="21">
        <v>153308</v>
      </c>
      <c r="I73" s="21">
        <v>400090</v>
      </c>
      <c r="J73" s="21">
        <v>10240</v>
      </c>
      <c r="K73" s="21">
        <v>100145</v>
      </c>
      <c r="L73" s="21">
        <v>101895</v>
      </c>
      <c r="M73" s="21">
        <v>212280</v>
      </c>
      <c r="N73" s="21">
        <v>97578</v>
      </c>
      <c r="O73" s="21">
        <v>96696</v>
      </c>
      <c r="P73" s="21">
        <v>121363</v>
      </c>
      <c r="Q73" s="21">
        <v>315637</v>
      </c>
      <c r="R73" s="21">
        <v>107039</v>
      </c>
      <c r="S73" s="21">
        <v>104941</v>
      </c>
      <c r="T73" s="21">
        <v>109972</v>
      </c>
      <c r="U73" s="21">
        <v>321952</v>
      </c>
      <c r="V73" s="21">
        <v>1249959</v>
      </c>
      <c r="W73" s="21">
        <v>1995200</v>
      </c>
      <c r="X73" s="21"/>
      <c r="Y73" s="20"/>
      <c r="Z73" s="23">
        <v>2739200</v>
      </c>
    </row>
    <row r="74" spans="1:26" ht="13.5" hidden="1">
      <c r="A74" s="39" t="s">
        <v>107</v>
      </c>
      <c r="B74" s="19">
        <v>-135514</v>
      </c>
      <c r="C74" s="19"/>
      <c r="D74" s="20">
        <v>326756</v>
      </c>
      <c r="E74" s="21">
        <v>306400</v>
      </c>
      <c r="F74" s="21">
        <v>44858</v>
      </c>
      <c r="G74" s="21">
        <v>-68</v>
      </c>
      <c r="H74" s="21">
        <v>6445</v>
      </c>
      <c r="I74" s="21">
        <v>51235</v>
      </c>
      <c r="J74" s="21">
        <v>3112</v>
      </c>
      <c r="K74" s="21">
        <v>3271</v>
      </c>
      <c r="L74" s="21">
        <v>881</v>
      </c>
      <c r="M74" s="21">
        <v>7264</v>
      </c>
      <c r="N74" s="21">
        <v>2317</v>
      </c>
      <c r="O74" s="21">
        <v>2535</v>
      </c>
      <c r="P74" s="21">
        <v>2752</v>
      </c>
      <c r="Q74" s="21">
        <v>7604</v>
      </c>
      <c r="R74" s="21">
        <v>3878</v>
      </c>
      <c r="S74" s="21">
        <v>2618</v>
      </c>
      <c r="T74" s="21">
        <v>5369</v>
      </c>
      <c r="U74" s="21">
        <v>11865</v>
      </c>
      <c r="V74" s="21">
        <v>77968</v>
      </c>
      <c r="W74" s="21">
        <v>67400</v>
      </c>
      <c r="X74" s="21"/>
      <c r="Y74" s="20"/>
      <c r="Z74" s="23">
        <v>306400</v>
      </c>
    </row>
    <row r="75" spans="1:26" ht="13.5" hidden="1">
      <c r="A75" s="40" t="s">
        <v>110</v>
      </c>
      <c r="B75" s="28">
        <v>490438</v>
      </c>
      <c r="C75" s="28"/>
      <c r="D75" s="29">
        <v>175200</v>
      </c>
      <c r="E75" s="30">
        <v>325800</v>
      </c>
      <c r="F75" s="30">
        <v>18396</v>
      </c>
      <c r="G75" s="30">
        <v>19967</v>
      </c>
      <c r="H75" s="30">
        <v>18437</v>
      </c>
      <c r="I75" s="30">
        <v>56800</v>
      </c>
      <c r="J75" s="30">
        <v>19679</v>
      </c>
      <c r="K75" s="30">
        <v>18444</v>
      </c>
      <c r="L75" s="30">
        <v>22538</v>
      </c>
      <c r="M75" s="30">
        <v>60661</v>
      </c>
      <c r="N75" s="30">
        <v>17402</v>
      </c>
      <c r="O75" s="30">
        <v>24042</v>
      </c>
      <c r="P75" s="30">
        <v>21365</v>
      </c>
      <c r="Q75" s="30">
        <v>62809</v>
      </c>
      <c r="R75" s="30">
        <v>25551</v>
      </c>
      <c r="S75" s="30">
        <v>10944</v>
      </c>
      <c r="T75" s="30">
        <v>12657</v>
      </c>
      <c r="U75" s="30">
        <v>49152</v>
      </c>
      <c r="V75" s="30">
        <v>229422</v>
      </c>
      <c r="W75" s="30">
        <v>175200</v>
      </c>
      <c r="X75" s="30"/>
      <c r="Y75" s="29"/>
      <c r="Z75" s="31">
        <v>325800</v>
      </c>
    </row>
    <row r="76" spans="1:26" ht="13.5" hidden="1">
      <c r="A76" s="42" t="s">
        <v>287</v>
      </c>
      <c r="B76" s="32">
        <v>17187277</v>
      </c>
      <c r="C76" s="32"/>
      <c r="D76" s="33">
        <v>17755769</v>
      </c>
      <c r="E76" s="34">
        <v>17755769</v>
      </c>
      <c r="F76" s="34">
        <v>1032970</v>
      </c>
      <c r="G76" s="34">
        <v>1821681</v>
      </c>
      <c r="H76" s="34">
        <v>1843629</v>
      </c>
      <c r="I76" s="34">
        <v>4698280</v>
      </c>
      <c r="J76" s="34">
        <v>1515300</v>
      </c>
      <c r="K76" s="34">
        <v>1241840</v>
      </c>
      <c r="L76" s="34">
        <v>1255000</v>
      </c>
      <c r="M76" s="34">
        <v>4012140</v>
      </c>
      <c r="N76" s="34">
        <v>1170384</v>
      </c>
      <c r="O76" s="34">
        <v>1526322</v>
      </c>
      <c r="P76" s="34">
        <v>1385434</v>
      </c>
      <c r="Q76" s="34">
        <v>4082140</v>
      </c>
      <c r="R76" s="34">
        <v>1410233</v>
      </c>
      <c r="S76" s="34">
        <v>1475868</v>
      </c>
      <c r="T76" s="34">
        <v>1404132</v>
      </c>
      <c r="U76" s="34">
        <v>4290233</v>
      </c>
      <c r="V76" s="34">
        <v>17082793</v>
      </c>
      <c r="W76" s="34">
        <v>17755769</v>
      </c>
      <c r="X76" s="34"/>
      <c r="Y76" s="33"/>
      <c r="Z76" s="35">
        <v>17755769</v>
      </c>
    </row>
    <row r="77" spans="1:26" ht="13.5" hidden="1">
      <c r="A77" s="37" t="s">
        <v>31</v>
      </c>
      <c r="B77" s="19">
        <v>2794213</v>
      </c>
      <c r="C77" s="19"/>
      <c r="D77" s="20">
        <v>2587050</v>
      </c>
      <c r="E77" s="21">
        <v>2587050</v>
      </c>
      <c r="F77" s="21">
        <v>96625</v>
      </c>
      <c r="G77" s="21">
        <v>415937</v>
      </c>
      <c r="H77" s="21">
        <v>740641</v>
      </c>
      <c r="I77" s="21">
        <v>1253203</v>
      </c>
      <c r="J77" s="21">
        <v>210970</v>
      </c>
      <c r="K77" s="21">
        <v>177654</v>
      </c>
      <c r="L77" s="21">
        <v>93925</v>
      </c>
      <c r="M77" s="21">
        <v>482549</v>
      </c>
      <c r="N77" s="21">
        <v>79865</v>
      </c>
      <c r="O77" s="21">
        <v>105818</v>
      </c>
      <c r="P77" s="21">
        <v>79003</v>
      </c>
      <c r="Q77" s="21">
        <v>264686</v>
      </c>
      <c r="R77" s="21">
        <v>75861</v>
      </c>
      <c r="S77" s="21">
        <v>99042</v>
      </c>
      <c r="T77" s="21">
        <v>71966</v>
      </c>
      <c r="U77" s="21">
        <v>246869</v>
      </c>
      <c r="V77" s="21">
        <v>2247307</v>
      </c>
      <c r="W77" s="21">
        <v>2587050</v>
      </c>
      <c r="X77" s="21"/>
      <c r="Y77" s="20"/>
      <c r="Z77" s="23">
        <v>2587050</v>
      </c>
    </row>
    <row r="78" spans="1:26" ht="13.5" hidden="1">
      <c r="A78" s="38" t="s">
        <v>32</v>
      </c>
      <c r="B78" s="19">
        <v>13902626</v>
      </c>
      <c r="C78" s="19"/>
      <c r="D78" s="20">
        <v>15001519</v>
      </c>
      <c r="E78" s="21">
        <v>15001519</v>
      </c>
      <c r="F78" s="21">
        <v>917949</v>
      </c>
      <c r="G78" s="21">
        <v>1385777</v>
      </c>
      <c r="H78" s="21">
        <v>1084551</v>
      </c>
      <c r="I78" s="21">
        <v>3388277</v>
      </c>
      <c r="J78" s="21">
        <v>1284651</v>
      </c>
      <c r="K78" s="21">
        <v>1045742</v>
      </c>
      <c r="L78" s="21">
        <v>1138537</v>
      </c>
      <c r="M78" s="21">
        <v>3468930</v>
      </c>
      <c r="N78" s="21">
        <v>1073117</v>
      </c>
      <c r="O78" s="21">
        <v>1396462</v>
      </c>
      <c r="P78" s="21">
        <v>1285066</v>
      </c>
      <c r="Q78" s="21">
        <v>3754645</v>
      </c>
      <c r="R78" s="21">
        <v>1308821</v>
      </c>
      <c r="S78" s="21">
        <v>1365882</v>
      </c>
      <c r="T78" s="21">
        <v>1319509</v>
      </c>
      <c r="U78" s="21">
        <v>3994212</v>
      </c>
      <c r="V78" s="21">
        <v>14606064</v>
      </c>
      <c r="W78" s="21">
        <v>15001519</v>
      </c>
      <c r="X78" s="21"/>
      <c r="Y78" s="20"/>
      <c r="Z78" s="23">
        <v>15001519</v>
      </c>
    </row>
    <row r="79" spans="1:26" ht="13.5" hidden="1">
      <c r="A79" s="39" t="s">
        <v>103</v>
      </c>
      <c r="B79" s="19">
        <v>9315287</v>
      </c>
      <c r="C79" s="19"/>
      <c r="D79" s="20">
        <v>9521932</v>
      </c>
      <c r="E79" s="21">
        <v>9521932</v>
      </c>
      <c r="F79" s="21">
        <v>618314</v>
      </c>
      <c r="G79" s="21">
        <v>1012022</v>
      </c>
      <c r="H79" s="21">
        <v>743137</v>
      </c>
      <c r="I79" s="21">
        <v>2373473</v>
      </c>
      <c r="J79" s="21">
        <v>884767</v>
      </c>
      <c r="K79" s="21">
        <v>705092</v>
      </c>
      <c r="L79" s="21">
        <v>744915</v>
      </c>
      <c r="M79" s="21">
        <v>2334774</v>
      </c>
      <c r="N79" s="21">
        <v>683627</v>
      </c>
      <c r="O79" s="21">
        <v>980437</v>
      </c>
      <c r="P79" s="21">
        <v>869105</v>
      </c>
      <c r="Q79" s="21">
        <v>2533169</v>
      </c>
      <c r="R79" s="21">
        <v>927368</v>
      </c>
      <c r="S79" s="21">
        <v>970551</v>
      </c>
      <c r="T79" s="21">
        <v>990554</v>
      </c>
      <c r="U79" s="21">
        <v>2888473</v>
      </c>
      <c r="V79" s="21">
        <v>10129889</v>
      </c>
      <c r="W79" s="21">
        <v>9521932</v>
      </c>
      <c r="X79" s="21"/>
      <c r="Y79" s="20"/>
      <c r="Z79" s="23">
        <v>9521932</v>
      </c>
    </row>
    <row r="80" spans="1:26" ht="13.5" hidden="1">
      <c r="A80" s="39" t="s">
        <v>104</v>
      </c>
      <c r="B80" s="19">
        <v>1850243</v>
      </c>
      <c r="C80" s="19"/>
      <c r="D80" s="20">
        <v>1790081</v>
      </c>
      <c r="E80" s="21">
        <v>1790081</v>
      </c>
      <c r="F80" s="21">
        <v>92790</v>
      </c>
      <c r="G80" s="21">
        <v>152981</v>
      </c>
      <c r="H80" s="21">
        <v>144751</v>
      </c>
      <c r="I80" s="21">
        <v>390522</v>
      </c>
      <c r="J80" s="21">
        <v>150703</v>
      </c>
      <c r="K80" s="21">
        <v>133385</v>
      </c>
      <c r="L80" s="21">
        <v>180602</v>
      </c>
      <c r="M80" s="21">
        <v>464690</v>
      </c>
      <c r="N80" s="21">
        <v>201610</v>
      </c>
      <c r="O80" s="21">
        <v>197158</v>
      </c>
      <c r="P80" s="21">
        <v>187851</v>
      </c>
      <c r="Q80" s="21">
        <v>586619</v>
      </c>
      <c r="R80" s="21">
        <v>169698</v>
      </c>
      <c r="S80" s="21">
        <v>169588</v>
      </c>
      <c r="T80" s="21">
        <v>119803</v>
      </c>
      <c r="U80" s="21">
        <v>459089</v>
      </c>
      <c r="V80" s="21">
        <v>1900920</v>
      </c>
      <c r="W80" s="21">
        <v>1790081</v>
      </c>
      <c r="X80" s="21"/>
      <c r="Y80" s="20"/>
      <c r="Z80" s="23">
        <v>1790081</v>
      </c>
    </row>
    <row r="81" spans="1:26" ht="13.5" hidden="1">
      <c r="A81" s="39" t="s">
        <v>105</v>
      </c>
      <c r="B81" s="19">
        <v>1364604</v>
      </c>
      <c r="C81" s="19"/>
      <c r="D81" s="20">
        <v>1943181</v>
      </c>
      <c r="E81" s="21">
        <v>1943181</v>
      </c>
      <c r="F81" s="21">
        <v>92832</v>
      </c>
      <c r="G81" s="21">
        <v>99562</v>
      </c>
      <c r="H81" s="21">
        <v>95207</v>
      </c>
      <c r="I81" s="21">
        <v>287601</v>
      </c>
      <c r="J81" s="21">
        <v>118913</v>
      </c>
      <c r="K81" s="21">
        <v>104167</v>
      </c>
      <c r="L81" s="21">
        <v>100332</v>
      </c>
      <c r="M81" s="21">
        <v>323412</v>
      </c>
      <c r="N81" s="21">
        <v>94357</v>
      </c>
      <c r="O81" s="21">
        <v>105683</v>
      </c>
      <c r="P81" s="21">
        <v>111683</v>
      </c>
      <c r="Q81" s="21">
        <v>311723</v>
      </c>
      <c r="R81" s="21">
        <v>105083</v>
      </c>
      <c r="S81" s="21">
        <v>104579</v>
      </c>
      <c r="T81" s="21">
        <v>104755</v>
      </c>
      <c r="U81" s="21">
        <v>314417</v>
      </c>
      <c r="V81" s="21">
        <v>1237153</v>
      </c>
      <c r="W81" s="21">
        <v>1943181</v>
      </c>
      <c r="X81" s="21"/>
      <c r="Y81" s="20"/>
      <c r="Z81" s="23">
        <v>1943181</v>
      </c>
    </row>
    <row r="82" spans="1:26" ht="13.5" hidden="1">
      <c r="A82" s="39" t="s">
        <v>106</v>
      </c>
      <c r="B82" s="19">
        <v>1319663</v>
      </c>
      <c r="C82" s="19"/>
      <c r="D82" s="20">
        <v>1657725</v>
      </c>
      <c r="E82" s="21">
        <v>1657725</v>
      </c>
      <c r="F82" s="21">
        <v>93585</v>
      </c>
      <c r="G82" s="21">
        <v>104998</v>
      </c>
      <c r="H82" s="21">
        <v>89658</v>
      </c>
      <c r="I82" s="21">
        <v>288241</v>
      </c>
      <c r="J82" s="21">
        <v>119877</v>
      </c>
      <c r="K82" s="21">
        <v>95401</v>
      </c>
      <c r="L82" s="21">
        <v>95895</v>
      </c>
      <c r="M82" s="21">
        <v>311173</v>
      </c>
      <c r="N82" s="21">
        <v>90223</v>
      </c>
      <c r="O82" s="21">
        <v>104591</v>
      </c>
      <c r="P82" s="21">
        <v>108457</v>
      </c>
      <c r="Q82" s="21">
        <v>303271</v>
      </c>
      <c r="R82" s="21">
        <v>99492</v>
      </c>
      <c r="S82" s="21">
        <v>114150</v>
      </c>
      <c r="T82" s="21">
        <v>95858</v>
      </c>
      <c r="U82" s="21">
        <v>309500</v>
      </c>
      <c r="V82" s="21">
        <v>1212185</v>
      </c>
      <c r="W82" s="21">
        <v>1657725</v>
      </c>
      <c r="X82" s="21"/>
      <c r="Y82" s="20"/>
      <c r="Z82" s="23">
        <v>1657725</v>
      </c>
    </row>
    <row r="83" spans="1:26" ht="13.5" hidden="1">
      <c r="A83" s="39" t="s">
        <v>107</v>
      </c>
      <c r="B83" s="19">
        <v>52829</v>
      </c>
      <c r="C83" s="19"/>
      <c r="D83" s="20">
        <v>88600</v>
      </c>
      <c r="E83" s="21">
        <v>88600</v>
      </c>
      <c r="F83" s="21">
        <v>20428</v>
      </c>
      <c r="G83" s="21">
        <v>16214</v>
      </c>
      <c r="H83" s="21">
        <v>11798</v>
      </c>
      <c r="I83" s="21">
        <v>48440</v>
      </c>
      <c r="J83" s="21">
        <v>10391</v>
      </c>
      <c r="K83" s="21">
        <v>7697</v>
      </c>
      <c r="L83" s="21">
        <v>16793</v>
      </c>
      <c r="M83" s="21">
        <v>34881</v>
      </c>
      <c r="N83" s="21">
        <v>3300</v>
      </c>
      <c r="O83" s="21">
        <v>8593</v>
      </c>
      <c r="P83" s="21">
        <v>7970</v>
      </c>
      <c r="Q83" s="21">
        <v>19863</v>
      </c>
      <c r="R83" s="21">
        <v>7180</v>
      </c>
      <c r="S83" s="21">
        <v>7014</v>
      </c>
      <c r="T83" s="21">
        <v>8539</v>
      </c>
      <c r="U83" s="21">
        <v>22733</v>
      </c>
      <c r="V83" s="21">
        <v>125917</v>
      </c>
      <c r="W83" s="21">
        <v>88600</v>
      </c>
      <c r="X83" s="21"/>
      <c r="Y83" s="20"/>
      <c r="Z83" s="23">
        <v>88600</v>
      </c>
    </row>
    <row r="84" spans="1:26" ht="13.5" hidden="1">
      <c r="A84" s="40" t="s">
        <v>110</v>
      </c>
      <c r="B84" s="28">
        <v>490438</v>
      </c>
      <c r="C84" s="28"/>
      <c r="D84" s="29">
        <v>167200</v>
      </c>
      <c r="E84" s="30">
        <v>167200</v>
      </c>
      <c r="F84" s="30">
        <v>18396</v>
      </c>
      <c r="G84" s="30">
        <v>19967</v>
      </c>
      <c r="H84" s="30">
        <v>18437</v>
      </c>
      <c r="I84" s="30">
        <v>56800</v>
      </c>
      <c r="J84" s="30">
        <v>19679</v>
      </c>
      <c r="K84" s="30">
        <v>18444</v>
      </c>
      <c r="L84" s="30">
        <v>22538</v>
      </c>
      <c r="M84" s="30">
        <v>60661</v>
      </c>
      <c r="N84" s="30">
        <v>17402</v>
      </c>
      <c r="O84" s="30">
        <v>24042</v>
      </c>
      <c r="P84" s="30">
        <v>21365</v>
      </c>
      <c r="Q84" s="30">
        <v>62809</v>
      </c>
      <c r="R84" s="30">
        <v>25551</v>
      </c>
      <c r="S84" s="30">
        <v>10944</v>
      </c>
      <c r="T84" s="30">
        <v>12657</v>
      </c>
      <c r="U84" s="30">
        <v>49152</v>
      </c>
      <c r="V84" s="30">
        <v>229422</v>
      </c>
      <c r="W84" s="30">
        <v>167200</v>
      </c>
      <c r="X84" s="30"/>
      <c r="Y84" s="29"/>
      <c r="Z84" s="31">
        <v>167200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5742187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258000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258000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>
        <v>258000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2227000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>
        <v>581000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1646000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80000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2565000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39931938</v>
      </c>
      <c r="D5" s="153">
        <f>SUM(D6:D8)</f>
        <v>0</v>
      </c>
      <c r="E5" s="154">
        <f t="shared" si="0"/>
        <v>47523595</v>
      </c>
      <c r="F5" s="100">
        <f t="shared" si="0"/>
        <v>55959099</v>
      </c>
      <c r="G5" s="100">
        <f t="shared" si="0"/>
        <v>9374153</v>
      </c>
      <c r="H5" s="100">
        <f t="shared" si="0"/>
        <v>169918</v>
      </c>
      <c r="I5" s="100">
        <f t="shared" si="0"/>
        <v>2339243</v>
      </c>
      <c r="J5" s="100">
        <f t="shared" si="0"/>
        <v>11883314</v>
      </c>
      <c r="K5" s="100">
        <f t="shared" si="0"/>
        <v>4582308</v>
      </c>
      <c r="L5" s="100">
        <f t="shared" si="0"/>
        <v>8555231</v>
      </c>
      <c r="M5" s="100">
        <f t="shared" si="0"/>
        <v>393022</v>
      </c>
      <c r="N5" s="100">
        <f t="shared" si="0"/>
        <v>13530561</v>
      </c>
      <c r="O5" s="100">
        <f t="shared" si="0"/>
        <v>1375270</v>
      </c>
      <c r="P5" s="100">
        <f t="shared" si="0"/>
        <v>4316187</v>
      </c>
      <c r="Q5" s="100">
        <f t="shared" si="0"/>
        <v>12259758</v>
      </c>
      <c r="R5" s="100">
        <f t="shared" si="0"/>
        <v>17951215</v>
      </c>
      <c r="S5" s="100">
        <f t="shared" si="0"/>
        <v>3640406</v>
      </c>
      <c r="T5" s="100">
        <f t="shared" si="0"/>
        <v>5337997</v>
      </c>
      <c r="U5" s="100">
        <f t="shared" si="0"/>
        <v>2404723</v>
      </c>
      <c r="V5" s="100">
        <f t="shared" si="0"/>
        <v>11383126</v>
      </c>
      <c r="W5" s="100">
        <f t="shared" si="0"/>
        <v>54748216</v>
      </c>
      <c r="X5" s="100">
        <f t="shared" si="0"/>
        <v>59553400</v>
      </c>
      <c r="Y5" s="100">
        <f t="shared" si="0"/>
        <v>-4805184</v>
      </c>
      <c r="Z5" s="137">
        <f>+IF(X5&lt;&gt;0,+(Y5/X5)*100,0)</f>
        <v>-8.068698008845843</v>
      </c>
      <c r="AA5" s="153">
        <f>SUM(AA6:AA8)</f>
        <v>55959099</v>
      </c>
    </row>
    <row r="6" spans="1:27" ht="13.5">
      <c r="A6" s="138" t="s">
        <v>75</v>
      </c>
      <c r="B6" s="136"/>
      <c r="C6" s="155">
        <v>20481401</v>
      </c>
      <c r="D6" s="155"/>
      <c r="E6" s="156">
        <v>39218800</v>
      </c>
      <c r="F6" s="60">
        <v>40210975</v>
      </c>
      <c r="G6" s="60">
        <v>5008520</v>
      </c>
      <c r="H6" s="60">
        <v>38968</v>
      </c>
      <c r="I6" s="60">
        <v>2054311</v>
      </c>
      <c r="J6" s="60">
        <v>7101799</v>
      </c>
      <c r="K6" s="60">
        <v>4230400</v>
      </c>
      <c r="L6" s="60">
        <v>3889604</v>
      </c>
      <c r="M6" s="60">
        <v>-95825</v>
      </c>
      <c r="N6" s="60">
        <v>8024179</v>
      </c>
      <c r="O6" s="60">
        <v>1123394</v>
      </c>
      <c r="P6" s="60">
        <v>-64334</v>
      </c>
      <c r="Q6" s="60">
        <v>7529193</v>
      </c>
      <c r="R6" s="60">
        <v>8588253</v>
      </c>
      <c r="S6" s="60">
        <v>3386676</v>
      </c>
      <c r="T6" s="60">
        <v>-44646</v>
      </c>
      <c r="U6" s="60">
        <v>434884</v>
      </c>
      <c r="V6" s="60">
        <v>3776914</v>
      </c>
      <c r="W6" s="60">
        <v>27491145</v>
      </c>
      <c r="X6" s="60">
        <v>39218800</v>
      </c>
      <c r="Y6" s="60">
        <v>-11727655</v>
      </c>
      <c r="Z6" s="140">
        <v>-29.9</v>
      </c>
      <c r="AA6" s="155">
        <v>40210975</v>
      </c>
    </row>
    <row r="7" spans="1:27" ht="13.5">
      <c r="A7" s="138" t="s">
        <v>76</v>
      </c>
      <c r="B7" s="136"/>
      <c r="C7" s="157">
        <v>8346995</v>
      </c>
      <c r="D7" s="157"/>
      <c r="E7" s="158">
        <v>5126139</v>
      </c>
      <c r="F7" s="159">
        <v>7945424</v>
      </c>
      <c r="G7" s="159">
        <v>3258712</v>
      </c>
      <c r="H7" s="159">
        <v>-2296</v>
      </c>
      <c r="I7" s="159">
        <v>37610</v>
      </c>
      <c r="J7" s="159">
        <v>3294026</v>
      </c>
      <c r="K7" s="159">
        <v>30140</v>
      </c>
      <c r="L7" s="159">
        <v>19271</v>
      </c>
      <c r="M7" s="159">
        <v>34038</v>
      </c>
      <c r="N7" s="159">
        <v>83449</v>
      </c>
      <c r="O7" s="159">
        <v>46341</v>
      </c>
      <c r="P7" s="159">
        <v>44894</v>
      </c>
      <c r="Q7" s="159">
        <v>48704</v>
      </c>
      <c r="R7" s="159">
        <v>139939</v>
      </c>
      <c r="S7" s="159">
        <v>47906</v>
      </c>
      <c r="T7" s="159">
        <v>-87982</v>
      </c>
      <c r="U7" s="159">
        <v>1784263</v>
      </c>
      <c r="V7" s="159">
        <v>1744187</v>
      </c>
      <c r="W7" s="159">
        <v>5261601</v>
      </c>
      <c r="X7" s="159">
        <v>17163700</v>
      </c>
      <c r="Y7" s="159">
        <v>-11902099</v>
      </c>
      <c r="Z7" s="141">
        <v>-69.34</v>
      </c>
      <c r="AA7" s="157">
        <v>7945424</v>
      </c>
    </row>
    <row r="8" spans="1:27" ht="13.5">
      <c r="A8" s="138" t="s">
        <v>77</v>
      </c>
      <c r="B8" s="136"/>
      <c r="C8" s="155">
        <v>11103542</v>
      </c>
      <c r="D8" s="155"/>
      <c r="E8" s="156">
        <v>3178656</v>
      </c>
      <c r="F8" s="60">
        <v>7802700</v>
      </c>
      <c r="G8" s="60">
        <v>1106921</v>
      </c>
      <c r="H8" s="60">
        <v>133246</v>
      </c>
      <c r="I8" s="60">
        <v>247322</v>
      </c>
      <c r="J8" s="60">
        <v>1487489</v>
      </c>
      <c r="K8" s="60">
        <v>321768</v>
      </c>
      <c r="L8" s="60">
        <v>4646356</v>
      </c>
      <c r="M8" s="60">
        <v>454809</v>
      </c>
      <c r="N8" s="60">
        <v>5422933</v>
      </c>
      <c r="O8" s="60">
        <v>205535</v>
      </c>
      <c r="P8" s="60">
        <v>4335627</v>
      </c>
      <c r="Q8" s="60">
        <v>4681861</v>
      </c>
      <c r="R8" s="60">
        <v>9223023</v>
      </c>
      <c r="S8" s="60">
        <v>205824</v>
      </c>
      <c r="T8" s="60">
        <v>5470625</v>
      </c>
      <c r="U8" s="60">
        <v>185576</v>
      </c>
      <c r="V8" s="60">
        <v>5862025</v>
      </c>
      <c r="W8" s="60">
        <v>21995470</v>
      </c>
      <c r="X8" s="60">
        <v>3170900</v>
      </c>
      <c r="Y8" s="60">
        <v>18824570</v>
      </c>
      <c r="Z8" s="140">
        <v>593.67</v>
      </c>
      <c r="AA8" s="155">
        <v>7802700</v>
      </c>
    </row>
    <row r="9" spans="1:27" ht="13.5">
      <c r="A9" s="135" t="s">
        <v>78</v>
      </c>
      <c r="B9" s="136"/>
      <c r="C9" s="153">
        <f aca="true" t="shared" si="1" ref="C9:Y9">SUM(C10:C14)</f>
        <v>29864998</v>
      </c>
      <c r="D9" s="153">
        <f>SUM(D10:D14)</f>
        <v>0</v>
      </c>
      <c r="E9" s="154">
        <f t="shared" si="1"/>
        <v>28900200</v>
      </c>
      <c r="F9" s="100">
        <f t="shared" si="1"/>
        <v>24367237</v>
      </c>
      <c r="G9" s="100">
        <f t="shared" si="1"/>
        <v>873669</v>
      </c>
      <c r="H9" s="100">
        <f t="shared" si="1"/>
        <v>-689964</v>
      </c>
      <c r="I9" s="100">
        <f t="shared" si="1"/>
        <v>6971185</v>
      </c>
      <c r="J9" s="100">
        <f t="shared" si="1"/>
        <v>7154890</v>
      </c>
      <c r="K9" s="100">
        <f t="shared" si="1"/>
        <v>2719659</v>
      </c>
      <c r="L9" s="100">
        <f t="shared" si="1"/>
        <v>2382025</v>
      </c>
      <c r="M9" s="100">
        <f t="shared" si="1"/>
        <v>2410956</v>
      </c>
      <c r="N9" s="100">
        <f t="shared" si="1"/>
        <v>7512640</v>
      </c>
      <c r="O9" s="100">
        <f t="shared" si="1"/>
        <v>2498248</v>
      </c>
      <c r="P9" s="100">
        <f t="shared" si="1"/>
        <v>-224776</v>
      </c>
      <c r="Q9" s="100">
        <f t="shared" si="1"/>
        <v>2050938</v>
      </c>
      <c r="R9" s="100">
        <f t="shared" si="1"/>
        <v>4324410</v>
      </c>
      <c r="S9" s="100">
        <f t="shared" si="1"/>
        <v>2078152</v>
      </c>
      <c r="T9" s="100">
        <f t="shared" si="1"/>
        <v>2013653</v>
      </c>
      <c r="U9" s="100">
        <f t="shared" si="1"/>
        <v>2061457</v>
      </c>
      <c r="V9" s="100">
        <f t="shared" si="1"/>
        <v>6153262</v>
      </c>
      <c r="W9" s="100">
        <f t="shared" si="1"/>
        <v>25145202</v>
      </c>
      <c r="X9" s="100">
        <f t="shared" si="1"/>
        <v>28900200</v>
      </c>
      <c r="Y9" s="100">
        <f t="shared" si="1"/>
        <v>-3754998</v>
      </c>
      <c r="Z9" s="137">
        <f>+IF(X9&lt;&gt;0,+(Y9/X9)*100,0)</f>
        <v>-12.99298274752424</v>
      </c>
      <c r="AA9" s="153">
        <f>SUM(AA10:AA14)</f>
        <v>24367237</v>
      </c>
    </row>
    <row r="10" spans="1:27" ht="13.5">
      <c r="A10" s="138" t="s">
        <v>79</v>
      </c>
      <c r="B10" s="136"/>
      <c r="C10" s="155">
        <v>892011</v>
      </c>
      <c r="D10" s="155"/>
      <c r="E10" s="156">
        <v>973800</v>
      </c>
      <c r="F10" s="60">
        <v>974100</v>
      </c>
      <c r="G10" s="60">
        <v>2396</v>
      </c>
      <c r="H10" s="60">
        <v>150</v>
      </c>
      <c r="I10" s="60">
        <v>3939</v>
      </c>
      <c r="J10" s="60">
        <v>6485</v>
      </c>
      <c r="K10" s="60">
        <v>320727</v>
      </c>
      <c r="L10" s="60">
        <v>926</v>
      </c>
      <c r="M10" s="60">
        <v>90</v>
      </c>
      <c r="N10" s="60">
        <v>321743</v>
      </c>
      <c r="O10" s="60">
        <v>102060</v>
      </c>
      <c r="P10" s="60">
        <v>218757</v>
      </c>
      <c r="Q10" s="60">
        <v>584</v>
      </c>
      <c r="R10" s="60">
        <v>321401</v>
      </c>
      <c r="S10" s="60">
        <v>210</v>
      </c>
      <c r="T10" s="60">
        <v>270</v>
      </c>
      <c r="U10" s="60">
        <v>448</v>
      </c>
      <c r="V10" s="60">
        <v>928</v>
      </c>
      <c r="W10" s="60">
        <v>650557</v>
      </c>
      <c r="X10" s="60">
        <v>973800</v>
      </c>
      <c r="Y10" s="60">
        <v>-323243</v>
      </c>
      <c r="Z10" s="140">
        <v>-33.19</v>
      </c>
      <c r="AA10" s="155">
        <v>974100</v>
      </c>
    </row>
    <row r="11" spans="1:27" ht="13.5">
      <c r="A11" s="138" t="s">
        <v>80</v>
      </c>
      <c r="B11" s="136"/>
      <c r="C11" s="155">
        <v>2553</v>
      </c>
      <c r="D11" s="155"/>
      <c r="E11" s="156">
        <v>2400</v>
      </c>
      <c r="F11" s="60">
        <v>2400</v>
      </c>
      <c r="G11" s="60"/>
      <c r="H11" s="60"/>
      <c r="I11" s="60">
        <v>84</v>
      </c>
      <c r="J11" s="60">
        <v>84</v>
      </c>
      <c r="K11" s="60">
        <v>42</v>
      </c>
      <c r="L11" s="60">
        <v>668</v>
      </c>
      <c r="M11" s="60">
        <v>1092</v>
      </c>
      <c r="N11" s="60">
        <v>1802</v>
      </c>
      <c r="O11" s="60">
        <v>876</v>
      </c>
      <c r="P11" s="60">
        <v>292</v>
      </c>
      <c r="Q11" s="60">
        <v>584</v>
      </c>
      <c r="R11" s="60">
        <v>1752</v>
      </c>
      <c r="S11" s="60"/>
      <c r="T11" s="60">
        <v>292</v>
      </c>
      <c r="U11" s="60">
        <v>343</v>
      </c>
      <c r="V11" s="60">
        <v>635</v>
      </c>
      <c r="W11" s="60">
        <v>4273</v>
      </c>
      <c r="X11" s="60">
        <v>2400</v>
      </c>
      <c r="Y11" s="60">
        <v>1873</v>
      </c>
      <c r="Z11" s="140">
        <v>78.04</v>
      </c>
      <c r="AA11" s="155">
        <v>2400</v>
      </c>
    </row>
    <row r="12" spans="1:27" ht="13.5">
      <c r="A12" s="138" t="s">
        <v>81</v>
      </c>
      <c r="B12" s="136"/>
      <c r="C12" s="155">
        <v>28607692</v>
      </c>
      <c r="D12" s="155"/>
      <c r="E12" s="156">
        <v>27913000</v>
      </c>
      <c r="F12" s="60">
        <v>23379737</v>
      </c>
      <c r="G12" s="60">
        <v>870360</v>
      </c>
      <c r="H12" s="60">
        <v>-691095</v>
      </c>
      <c r="I12" s="60">
        <v>6966253</v>
      </c>
      <c r="J12" s="60">
        <v>7145518</v>
      </c>
      <c r="K12" s="60">
        <v>2397918</v>
      </c>
      <c r="L12" s="60">
        <v>2379478</v>
      </c>
      <c r="M12" s="60">
        <v>2408676</v>
      </c>
      <c r="N12" s="60">
        <v>7186072</v>
      </c>
      <c r="O12" s="60">
        <v>2394394</v>
      </c>
      <c r="P12" s="60">
        <v>-444316</v>
      </c>
      <c r="Q12" s="60">
        <v>2049518</v>
      </c>
      <c r="R12" s="60">
        <v>3999596</v>
      </c>
      <c r="S12" s="60">
        <v>2076867</v>
      </c>
      <c r="T12" s="60">
        <v>2012173</v>
      </c>
      <c r="U12" s="60">
        <v>2059748</v>
      </c>
      <c r="V12" s="60">
        <v>6148788</v>
      </c>
      <c r="W12" s="60">
        <v>24479974</v>
      </c>
      <c r="X12" s="60">
        <v>27913000</v>
      </c>
      <c r="Y12" s="60">
        <v>-3433026</v>
      </c>
      <c r="Z12" s="140">
        <v>-12.3</v>
      </c>
      <c r="AA12" s="155">
        <v>23379737</v>
      </c>
    </row>
    <row r="13" spans="1:27" ht="13.5">
      <c r="A13" s="138" t="s">
        <v>82</v>
      </c>
      <c r="B13" s="136"/>
      <c r="C13" s="155">
        <v>362742</v>
      </c>
      <c r="D13" s="155"/>
      <c r="E13" s="156">
        <v>11000</v>
      </c>
      <c r="F13" s="60">
        <v>11000</v>
      </c>
      <c r="G13" s="60">
        <v>909</v>
      </c>
      <c r="H13" s="60">
        <v>909</v>
      </c>
      <c r="I13" s="60">
        <v>909</v>
      </c>
      <c r="J13" s="60">
        <v>2727</v>
      </c>
      <c r="K13" s="60">
        <v>909</v>
      </c>
      <c r="L13" s="60">
        <v>909</v>
      </c>
      <c r="M13" s="60">
        <v>909</v>
      </c>
      <c r="N13" s="60">
        <v>2727</v>
      </c>
      <c r="O13" s="60">
        <v>909</v>
      </c>
      <c r="P13" s="60">
        <v>909</v>
      </c>
      <c r="Q13" s="60">
        <v>909</v>
      </c>
      <c r="R13" s="60">
        <v>2727</v>
      </c>
      <c r="S13" s="60">
        <v>909</v>
      </c>
      <c r="T13" s="60">
        <v>909</v>
      </c>
      <c r="U13" s="60">
        <v>909</v>
      </c>
      <c r="V13" s="60">
        <v>2727</v>
      </c>
      <c r="W13" s="60">
        <v>10908</v>
      </c>
      <c r="X13" s="60">
        <v>11000</v>
      </c>
      <c r="Y13" s="60">
        <v>-92</v>
      </c>
      <c r="Z13" s="140">
        <v>-0.84</v>
      </c>
      <c r="AA13" s="155">
        <v>11000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>
        <v>4</v>
      </c>
      <c r="H14" s="159">
        <v>72</v>
      </c>
      <c r="I14" s="159"/>
      <c r="J14" s="159">
        <v>76</v>
      </c>
      <c r="K14" s="159">
        <v>63</v>
      </c>
      <c r="L14" s="159">
        <v>44</v>
      </c>
      <c r="M14" s="159">
        <v>189</v>
      </c>
      <c r="N14" s="159">
        <v>296</v>
      </c>
      <c r="O14" s="159">
        <v>9</v>
      </c>
      <c r="P14" s="159">
        <v>-418</v>
      </c>
      <c r="Q14" s="159">
        <v>-657</v>
      </c>
      <c r="R14" s="159">
        <v>-1066</v>
      </c>
      <c r="S14" s="159">
        <v>166</v>
      </c>
      <c r="T14" s="159">
        <v>9</v>
      </c>
      <c r="U14" s="159">
        <v>9</v>
      </c>
      <c r="V14" s="159">
        <v>184</v>
      </c>
      <c r="W14" s="159">
        <v>-510</v>
      </c>
      <c r="X14" s="159"/>
      <c r="Y14" s="159">
        <v>-510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2673532</v>
      </c>
      <c r="D15" s="153">
        <f>SUM(D16:D18)</f>
        <v>0</v>
      </c>
      <c r="E15" s="154">
        <f t="shared" si="2"/>
        <v>1128800</v>
      </c>
      <c r="F15" s="100">
        <f t="shared" si="2"/>
        <v>1032800</v>
      </c>
      <c r="G15" s="100">
        <f t="shared" si="2"/>
        <v>3141</v>
      </c>
      <c r="H15" s="100">
        <f t="shared" si="2"/>
        <v>2806</v>
      </c>
      <c r="I15" s="100">
        <f t="shared" si="2"/>
        <v>162572</v>
      </c>
      <c r="J15" s="100">
        <f t="shared" si="2"/>
        <v>168519</v>
      </c>
      <c r="K15" s="100">
        <f t="shared" si="2"/>
        <v>125408</v>
      </c>
      <c r="L15" s="100">
        <f t="shared" si="2"/>
        <v>104935</v>
      </c>
      <c r="M15" s="100">
        <f t="shared" si="2"/>
        <v>89403</v>
      </c>
      <c r="N15" s="100">
        <f t="shared" si="2"/>
        <v>319746</v>
      </c>
      <c r="O15" s="100">
        <f t="shared" si="2"/>
        <v>99999</v>
      </c>
      <c r="P15" s="100">
        <f t="shared" si="2"/>
        <v>886</v>
      </c>
      <c r="Q15" s="100">
        <f t="shared" si="2"/>
        <v>114393</v>
      </c>
      <c r="R15" s="100">
        <f t="shared" si="2"/>
        <v>215278</v>
      </c>
      <c r="S15" s="100">
        <f t="shared" si="2"/>
        <v>1815</v>
      </c>
      <c r="T15" s="100">
        <f t="shared" si="2"/>
        <v>1688</v>
      </c>
      <c r="U15" s="100">
        <f t="shared" si="2"/>
        <v>313364</v>
      </c>
      <c r="V15" s="100">
        <f t="shared" si="2"/>
        <v>316867</v>
      </c>
      <c r="W15" s="100">
        <f t="shared" si="2"/>
        <v>1020410</v>
      </c>
      <c r="X15" s="100">
        <f t="shared" si="2"/>
        <v>1218800</v>
      </c>
      <c r="Y15" s="100">
        <f t="shared" si="2"/>
        <v>-198390</v>
      </c>
      <c r="Z15" s="137">
        <f>+IF(X15&lt;&gt;0,+(Y15/X15)*100,0)</f>
        <v>-16.277486051854282</v>
      </c>
      <c r="AA15" s="153">
        <f>SUM(AA16:AA18)</f>
        <v>1032800</v>
      </c>
    </row>
    <row r="16" spans="1:27" ht="13.5">
      <c r="A16" s="138" t="s">
        <v>85</v>
      </c>
      <c r="B16" s="136"/>
      <c r="C16" s="155"/>
      <c r="D16" s="155"/>
      <c r="E16" s="156">
        <v>90000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180000</v>
      </c>
      <c r="Y16" s="60">
        <v>-180000</v>
      </c>
      <c r="Z16" s="140">
        <v>-100</v>
      </c>
      <c r="AA16" s="155"/>
    </row>
    <row r="17" spans="1:27" ht="13.5">
      <c r="A17" s="138" t="s">
        <v>86</v>
      </c>
      <c r="B17" s="136"/>
      <c r="C17" s="155">
        <v>2673532</v>
      </c>
      <c r="D17" s="155"/>
      <c r="E17" s="156">
        <v>1038800</v>
      </c>
      <c r="F17" s="60">
        <v>1032800</v>
      </c>
      <c r="G17" s="60">
        <v>3141</v>
      </c>
      <c r="H17" s="60">
        <v>2806</v>
      </c>
      <c r="I17" s="60">
        <v>162572</v>
      </c>
      <c r="J17" s="60">
        <v>168519</v>
      </c>
      <c r="K17" s="60">
        <v>125408</v>
      </c>
      <c r="L17" s="60">
        <v>104935</v>
      </c>
      <c r="M17" s="60">
        <v>89403</v>
      </c>
      <c r="N17" s="60">
        <v>319746</v>
      </c>
      <c r="O17" s="60">
        <v>99999</v>
      </c>
      <c r="P17" s="60">
        <v>886</v>
      </c>
      <c r="Q17" s="60">
        <v>114393</v>
      </c>
      <c r="R17" s="60">
        <v>215278</v>
      </c>
      <c r="S17" s="60">
        <v>1815</v>
      </c>
      <c r="T17" s="60">
        <v>1688</v>
      </c>
      <c r="U17" s="60">
        <v>313364</v>
      </c>
      <c r="V17" s="60">
        <v>316867</v>
      </c>
      <c r="W17" s="60">
        <v>1020410</v>
      </c>
      <c r="X17" s="60">
        <v>1038800</v>
      </c>
      <c r="Y17" s="60">
        <v>-18390</v>
      </c>
      <c r="Z17" s="140">
        <v>-1.77</v>
      </c>
      <c r="AA17" s="155">
        <v>1032800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15652912</v>
      </c>
      <c r="D19" s="153">
        <f>SUM(D20:D23)</f>
        <v>0</v>
      </c>
      <c r="E19" s="154">
        <f t="shared" si="3"/>
        <v>17506605</v>
      </c>
      <c r="F19" s="100">
        <f t="shared" si="3"/>
        <v>16417300</v>
      </c>
      <c r="G19" s="100">
        <f t="shared" si="3"/>
        <v>1416384</v>
      </c>
      <c r="H19" s="100">
        <f t="shared" si="3"/>
        <v>1412501</v>
      </c>
      <c r="I19" s="100">
        <f t="shared" si="3"/>
        <v>1357250</v>
      </c>
      <c r="J19" s="100">
        <f t="shared" si="3"/>
        <v>4186135</v>
      </c>
      <c r="K19" s="100">
        <f t="shared" si="3"/>
        <v>1377312</v>
      </c>
      <c r="L19" s="100">
        <f t="shared" si="3"/>
        <v>1403419</v>
      </c>
      <c r="M19" s="100">
        <f t="shared" si="3"/>
        <v>1424136</v>
      </c>
      <c r="N19" s="100">
        <f t="shared" si="3"/>
        <v>4204867</v>
      </c>
      <c r="O19" s="100">
        <f t="shared" si="3"/>
        <v>2866504</v>
      </c>
      <c r="P19" s="100">
        <f t="shared" si="3"/>
        <v>213546</v>
      </c>
      <c r="Q19" s="100">
        <f t="shared" si="3"/>
        <v>1516404</v>
      </c>
      <c r="R19" s="100">
        <f t="shared" si="3"/>
        <v>4596454</v>
      </c>
      <c r="S19" s="100">
        <f t="shared" si="3"/>
        <v>1566112</v>
      </c>
      <c r="T19" s="100">
        <f t="shared" si="3"/>
        <v>1383313</v>
      </c>
      <c r="U19" s="100">
        <f t="shared" si="3"/>
        <v>1479622</v>
      </c>
      <c r="V19" s="100">
        <f t="shared" si="3"/>
        <v>4429047</v>
      </c>
      <c r="W19" s="100">
        <f t="shared" si="3"/>
        <v>17416503</v>
      </c>
      <c r="X19" s="100">
        <f t="shared" si="3"/>
        <v>17580600</v>
      </c>
      <c r="Y19" s="100">
        <f t="shared" si="3"/>
        <v>-164097</v>
      </c>
      <c r="Z19" s="137">
        <f>+IF(X19&lt;&gt;0,+(Y19/X19)*100,0)</f>
        <v>-0.9333981775366028</v>
      </c>
      <c r="AA19" s="153">
        <f>SUM(AA20:AA23)</f>
        <v>16417300</v>
      </c>
    </row>
    <row r="20" spans="1:27" ht="13.5">
      <c r="A20" s="138" t="s">
        <v>89</v>
      </c>
      <c r="B20" s="136"/>
      <c r="C20" s="155">
        <v>9745985</v>
      </c>
      <c r="D20" s="155"/>
      <c r="E20" s="156">
        <v>11352300</v>
      </c>
      <c r="F20" s="60">
        <v>10209800</v>
      </c>
      <c r="G20" s="60">
        <v>889664</v>
      </c>
      <c r="H20" s="60">
        <v>955714</v>
      </c>
      <c r="I20" s="60">
        <v>871967</v>
      </c>
      <c r="J20" s="60">
        <v>2717345</v>
      </c>
      <c r="K20" s="60">
        <v>863049</v>
      </c>
      <c r="L20" s="60">
        <v>888617</v>
      </c>
      <c r="M20" s="60">
        <v>863838</v>
      </c>
      <c r="N20" s="60">
        <v>2615504</v>
      </c>
      <c r="O20" s="60">
        <v>995005</v>
      </c>
      <c r="P20" s="60">
        <v>935316</v>
      </c>
      <c r="Q20" s="60">
        <v>1059722</v>
      </c>
      <c r="R20" s="60">
        <v>2990043</v>
      </c>
      <c r="S20" s="60">
        <v>985606</v>
      </c>
      <c r="T20" s="60">
        <v>949596</v>
      </c>
      <c r="U20" s="60">
        <v>940283</v>
      </c>
      <c r="V20" s="60">
        <v>2875485</v>
      </c>
      <c r="W20" s="60">
        <v>11198377</v>
      </c>
      <c r="X20" s="60">
        <v>11473500</v>
      </c>
      <c r="Y20" s="60">
        <v>-275123</v>
      </c>
      <c r="Z20" s="140">
        <v>-2.4</v>
      </c>
      <c r="AA20" s="155">
        <v>10209800</v>
      </c>
    </row>
    <row r="21" spans="1:27" ht="13.5">
      <c r="A21" s="138" t="s">
        <v>90</v>
      </c>
      <c r="B21" s="136"/>
      <c r="C21" s="155">
        <v>2378117</v>
      </c>
      <c r="D21" s="155"/>
      <c r="E21" s="156">
        <v>2077705</v>
      </c>
      <c r="F21" s="60">
        <v>2463100</v>
      </c>
      <c r="G21" s="60">
        <v>209844</v>
      </c>
      <c r="H21" s="60">
        <v>182856</v>
      </c>
      <c r="I21" s="60">
        <v>150255</v>
      </c>
      <c r="J21" s="60">
        <v>542955</v>
      </c>
      <c r="K21" s="60">
        <v>199135</v>
      </c>
      <c r="L21" s="60">
        <v>200887</v>
      </c>
      <c r="M21" s="60">
        <v>241553</v>
      </c>
      <c r="N21" s="60">
        <v>641575</v>
      </c>
      <c r="O21" s="60">
        <v>1556199</v>
      </c>
      <c r="P21" s="60">
        <v>-1035795</v>
      </c>
      <c r="Q21" s="60">
        <v>140015</v>
      </c>
      <c r="R21" s="60">
        <v>660419</v>
      </c>
      <c r="S21" s="60">
        <v>235203</v>
      </c>
      <c r="T21" s="60">
        <v>128085</v>
      </c>
      <c r="U21" s="60">
        <v>187888</v>
      </c>
      <c r="V21" s="60">
        <v>551176</v>
      </c>
      <c r="W21" s="60">
        <v>2396125</v>
      </c>
      <c r="X21" s="60">
        <v>2019400</v>
      </c>
      <c r="Y21" s="60">
        <v>376725</v>
      </c>
      <c r="Z21" s="140">
        <v>18.66</v>
      </c>
      <c r="AA21" s="155">
        <v>2463100</v>
      </c>
    </row>
    <row r="22" spans="1:27" ht="13.5">
      <c r="A22" s="138" t="s">
        <v>91</v>
      </c>
      <c r="B22" s="136"/>
      <c r="C22" s="157">
        <v>537749</v>
      </c>
      <c r="D22" s="157"/>
      <c r="E22" s="158">
        <v>2105500</v>
      </c>
      <c r="F22" s="159">
        <v>567600</v>
      </c>
      <c r="G22" s="159">
        <v>172170</v>
      </c>
      <c r="H22" s="159">
        <v>171855</v>
      </c>
      <c r="I22" s="159">
        <v>181720</v>
      </c>
      <c r="J22" s="159">
        <v>525745</v>
      </c>
      <c r="K22" s="159">
        <v>172134</v>
      </c>
      <c r="L22" s="159">
        <v>172190</v>
      </c>
      <c r="M22" s="159">
        <v>172426</v>
      </c>
      <c r="N22" s="159">
        <v>516750</v>
      </c>
      <c r="O22" s="159">
        <v>172304</v>
      </c>
      <c r="P22" s="159">
        <v>172271</v>
      </c>
      <c r="Q22" s="159">
        <v>172813</v>
      </c>
      <c r="R22" s="159">
        <v>517388</v>
      </c>
      <c r="S22" s="159">
        <v>188217</v>
      </c>
      <c r="T22" s="159">
        <v>148866</v>
      </c>
      <c r="U22" s="159">
        <v>188605</v>
      </c>
      <c r="V22" s="159">
        <v>525688</v>
      </c>
      <c r="W22" s="159">
        <v>2085571</v>
      </c>
      <c r="X22" s="159">
        <v>2132700</v>
      </c>
      <c r="Y22" s="159">
        <v>-47129</v>
      </c>
      <c r="Z22" s="141">
        <v>-2.21</v>
      </c>
      <c r="AA22" s="157">
        <v>567600</v>
      </c>
    </row>
    <row r="23" spans="1:27" ht="13.5">
      <c r="A23" s="138" t="s">
        <v>92</v>
      </c>
      <c r="B23" s="136"/>
      <c r="C23" s="155">
        <v>2991061</v>
      </c>
      <c r="D23" s="155"/>
      <c r="E23" s="156">
        <v>1971100</v>
      </c>
      <c r="F23" s="60">
        <v>3176800</v>
      </c>
      <c r="G23" s="60">
        <v>144706</v>
      </c>
      <c r="H23" s="60">
        <v>102076</v>
      </c>
      <c r="I23" s="60">
        <v>153308</v>
      </c>
      <c r="J23" s="60">
        <v>400090</v>
      </c>
      <c r="K23" s="60">
        <v>142994</v>
      </c>
      <c r="L23" s="60">
        <v>141725</v>
      </c>
      <c r="M23" s="60">
        <v>146319</v>
      </c>
      <c r="N23" s="60">
        <v>431038</v>
      </c>
      <c r="O23" s="60">
        <v>142996</v>
      </c>
      <c r="P23" s="60">
        <v>141754</v>
      </c>
      <c r="Q23" s="60">
        <v>143854</v>
      </c>
      <c r="R23" s="60">
        <v>428604</v>
      </c>
      <c r="S23" s="60">
        <v>157086</v>
      </c>
      <c r="T23" s="60">
        <v>156766</v>
      </c>
      <c r="U23" s="60">
        <v>162846</v>
      </c>
      <c r="V23" s="60">
        <v>476698</v>
      </c>
      <c r="W23" s="60">
        <v>1736430</v>
      </c>
      <c r="X23" s="60">
        <v>1955000</v>
      </c>
      <c r="Y23" s="60">
        <v>-218570</v>
      </c>
      <c r="Z23" s="140">
        <v>-11.18</v>
      </c>
      <c r="AA23" s="155">
        <v>3176800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88123380</v>
      </c>
      <c r="D25" s="168">
        <f>+D5+D9+D15+D19+D24</f>
        <v>0</v>
      </c>
      <c r="E25" s="169">
        <f t="shared" si="4"/>
        <v>95059200</v>
      </c>
      <c r="F25" s="73">
        <f t="shared" si="4"/>
        <v>97776436</v>
      </c>
      <c r="G25" s="73">
        <f t="shared" si="4"/>
        <v>11667347</v>
      </c>
      <c r="H25" s="73">
        <f t="shared" si="4"/>
        <v>895261</v>
      </c>
      <c r="I25" s="73">
        <f t="shared" si="4"/>
        <v>10830250</v>
      </c>
      <c r="J25" s="73">
        <f t="shared" si="4"/>
        <v>23392858</v>
      </c>
      <c r="K25" s="73">
        <f t="shared" si="4"/>
        <v>8804687</v>
      </c>
      <c r="L25" s="73">
        <f t="shared" si="4"/>
        <v>12445610</v>
      </c>
      <c r="M25" s="73">
        <f t="shared" si="4"/>
        <v>4317517</v>
      </c>
      <c r="N25" s="73">
        <f t="shared" si="4"/>
        <v>25567814</v>
      </c>
      <c r="O25" s="73">
        <f t="shared" si="4"/>
        <v>6840021</v>
      </c>
      <c r="P25" s="73">
        <f t="shared" si="4"/>
        <v>4305843</v>
      </c>
      <c r="Q25" s="73">
        <f t="shared" si="4"/>
        <v>15941493</v>
      </c>
      <c r="R25" s="73">
        <f t="shared" si="4"/>
        <v>27087357</v>
      </c>
      <c r="S25" s="73">
        <f t="shared" si="4"/>
        <v>7286485</v>
      </c>
      <c r="T25" s="73">
        <f t="shared" si="4"/>
        <v>8736651</v>
      </c>
      <c r="U25" s="73">
        <f t="shared" si="4"/>
        <v>6259166</v>
      </c>
      <c r="V25" s="73">
        <f t="shared" si="4"/>
        <v>22282302</v>
      </c>
      <c r="W25" s="73">
        <f t="shared" si="4"/>
        <v>98330331</v>
      </c>
      <c r="X25" s="73">
        <f t="shared" si="4"/>
        <v>107253000</v>
      </c>
      <c r="Y25" s="73">
        <f t="shared" si="4"/>
        <v>-8922669</v>
      </c>
      <c r="Z25" s="170">
        <f>+IF(X25&lt;&gt;0,+(Y25/X25)*100,0)</f>
        <v>-8.31927218819054</v>
      </c>
      <c r="AA25" s="168">
        <f>+AA5+AA9+AA15+AA19+AA24</f>
        <v>97776436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12545943</v>
      </c>
      <c r="D28" s="153">
        <f>SUM(D29:D31)</f>
        <v>0</v>
      </c>
      <c r="E28" s="154">
        <f t="shared" si="5"/>
        <v>23268700</v>
      </c>
      <c r="F28" s="100">
        <f t="shared" si="5"/>
        <v>29861224</v>
      </c>
      <c r="G28" s="100">
        <f t="shared" si="5"/>
        <v>1245488</v>
      </c>
      <c r="H28" s="100">
        <f t="shared" si="5"/>
        <v>1666062</v>
      </c>
      <c r="I28" s="100">
        <f t="shared" si="5"/>
        <v>2461787</v>
      </c>
      <c r="J28" s="100">
        <f t="shared" si="5"/>
        <v>5373337</v>
      </c>
      <c r="K28" s="100">
        <f t="shared" si="5"/>
        <v>1861007</v>
      </c>
      <c r="L28" s="100">
        <f t="shared" si="5"/>
        <v>2173692</v>
      </c>
      <c r="M28" s="100">
        <f t="shared" si="5"/>
        <v>1641474</v>
      </c>
      <c r="N28" s="100">
        <f t="shared" si="5"/>
        <v>5676173</v>
      </c>
      <c r="O28" s="100">
        <f t="shared" si="5"/>
        <v>3117422</v>
      </c>
      <c r="P28" s="100">
        <f t="shared" si="5"/>
        <v>1934695</v>
      </c>
      <c r="Q28" s="100">
        <f t="shared" si="5"/>
        <v>1714360</v>
      </c>
      <c r="R28" s="100">
        <f t="shared" si="5"/>
        <v>6766477</v>
      </c>
      <c r="S28" s="100">
        <f t="shared" si="5"/>
        <v>2142975</v>
      </c>
      <c r="T28" s="100">
        <f t="shared" si="5"/>
        <v>2079212</v>
      </c>
      <c r="U28" s="100">
        <f t="shared" si="5"/>
        <v>3256392</v>
      </c>
      <c r="V28" s="100">
        <f t="shared" si="5"/>
        <v>7478579</v>
      </c>
      <c r="W28" s="100">
        <f t="shared" si="5"/>
        <v>25294566</v>
      </c>
      <c r="X28" s="100">
        <f t="shared" si="5"/>
        <v>29305700</v>
      </c>
      <c r="Y28" s="100">
        <f t="shared" si="5"/>
        <v>-4011134</v>
      </c>
      <c r="Z28" s="137">
        <f>+IF(X28&lt;&gt;0,+(Y28/X28)*100,0)</f>
        <v>-13.687214432687156</v>
      </c>
      <c r="AA28" s="153">
        <f>SUM(AA29:AA31)</f>
        <v>29861224</v>
      </c>
    </row>
    <row r="29" spans="1:27" ht="13.5">
      <c r="A29" s="138" t="s">
        <v>75</v>
      </c>
      <c r="B29" s="136"/>
      <c r="C29" s="155">
        <v>3200464</v>
      </c>
      <c r="D29" s="155"/>
      <c r="E29" s="156">
        <v>8466600</v>
      </c>
      <c r="F29" s="60">
        <v>11054350</v>
      </c>
      <c r="G29" s="60">
        <v>600256</v>
      </c>
      <c r="H29" s="60">
        <v>985215</v>
      </c>
      <c r="I29" s="60">
        <v>942749</v>
      </c>
      <c r="J29" s="60">
        <v>2528220</v>
      </c>
      <c r="K29" s="60">
        <v>611589</v>
      </c>
      <c r="L29" s="60">
        <v>841218</v>
      </c>
      <c r="M29" s="60">
        <v>821981</v>
      </c>
      <c r="N29" s="60">
        <v>2274788</v>
      </c>
      <c r="O29" s="60">
        <v>576858</v>
      </c>
      <c r="P29" s="60">
        <v>696423</v>
      </c>
      <c r="Q29" s="60">
        <v>723294</v>
      </c>
      <c r="R29" s="60">
        <v>1996575</v>
      </c>
      <c r="S29" s="60">
        <v>646076</v>
      </c>
      <c r="T29" s="60">
        <v>666783</v>
      </c>
      <c r="U29" s="60">
        <v>885442</v>
      </c>
      <c r="V29" s="60">
        <v>2198301</v>
      </c>
      <c r="W29" s="60">
        <v>8997884</v>
      </c>
      <c r="X29" s="60">
        <v>10964400</v>
      </c>
      <c r="Y29" s="60">
        <v>-1966516</v>
      </c>
      <c r="Z29" s="140">
        <v>-17.94</v>
      </c>
      <c r="AA29" s="155">
        <v>11054350</v>
      </c>
    </row>
    <row r="30" spans="1:27" ht="13.5">
      <c r="A30" s="138" t="s">
        <v>76</v>
      </c>
      <c r="B30" s="136"/>
      <c r="C30" s="157">
        <v>5366115</v>
      </c>
      <c r="D30" s="157"/>
      <c r="E30" s="158">
        <v>7609600</v>
      </c>
      <c r="F30" s="159">
        <v>10580174</v>
      </c>
      <c r="G30" s="159">
        <v>345783</v>
      </c>
      <c r="H30" s="159">
        <v>310095</v>
      </c>
      <c r="I30" s="159">
        <v>970159</v>
      </c>
      <c r="J30" s="159">
        <v>1626037</v>
      </c>
      <c r="K30" s="159">
        <v>857273</v>
      </c>
      <c r="L30" s="159">
        <v>749109</v>
      </c>
      <c r="M30" s="159">
        <v>370607</v>
      </c>
      <c r="N30" s="159">
        <v>1976989</v>
      </c>
      <c r="O30" s="159">
        <v>2226258</v>
      </c>
      <c r="P30" s="159">
        <v>559390</v>
      </c>
      <c r="Q30" s="159">
        <v>604570</v>
      </c>
      <c r="R30" s="159">
        <v>3390218</v>
      </c>
      <c r="S30" s="159">
        <v>783632</v>
      </c>
      <c r="T30" s="159">
        <v>461203</v>
      </c>
      <c r="U30" s="159">
        <v>1600455</v>
      </c>
      <c r="V30" s="159">
        <v>2845290</v>
      </c>
      <c r="W30" s="159">
        <v>9838534</v>
      </c>
      <c r="X30" s="159">
        <v>11275600</v>
      </c>
      <c r="Y30" s="159">
        <v>-1437066</v>
      </c>
      <c r="Z30" s="141">
        <v>-12.74</v>
      </c>
      <c r="AA30" s="157">
        <v>10580174</v>
      </c>
    </row>
    <row r="31" spans="1:27" ht="13.5">
      <c r="A31" s="138" t="s">
        <v>77</v>
      </c>
      <c r="B31" s="136"/>
      <c r="C31" s="155">
        <v>3979364</v>
      </c>
      <c r="D31" s="155"/>
      <c r="E31" s="156">
        <v>7192500</v>
      </c>
      <c r="F31" s="60">
        <v>8226700</v>
      </c>
      <c r="G31" s="60">
        <v>299449</v>
      </c>
      <c r="H31" s="60">
        <v>370752</v>
      </c>
      <c r="I31" s="60">
        <v>548879</v>
      </c>
      <c r="J31" s="60">
        <v>1219080</v>
      </c>
      <c r="K31" s="60">
        <v>392145</v>
      </c>
      <c r="L31" s="60">
        <v>583365</v>
      </c>
      <c r="M31" s="60">
        <v>448886</v>
      </c>
      <c r="N31" s="60">
        <v>1424396</v>
      </c>
      <c r="O31" s="60">
        <v>314306</v>
      </c>
      <c r="P31" s="60">
        <v>678882</v>
      </c>
      <c r="Q31" s="60">
        <v>386496</v>
      </c>
      <c r="R31" s="60">
        <v>1379684</v>
      </c>
      <c r="S31" s="60">
        <v>713267</v>
      </c>
      <c r="T31" s="60">
        <v>951226</v>
      </c>
      <c r="U31" s="60">
        <v>770495</v>
      </c>
      <c r="V31" s="60">
        <v>2434988</v>
      </c>
      <c r="W31" s="60">
        <v>6458148</v>
      </c>
      <c r="X31" s="60">
        <v>7065700</v>
      </c>
      <c r="Y31" s="60">
        <v>-607552</v>
      </c>
      <c r="Z31" s="140">
        <v>-8.6</v>
      </c>
      <c r="AA31" s="155">
        <v>8226700</v>
      </c>
    </row>
    <row r="32" spans="1:27" ht="13.5">
      <c r="A32" s="135" t="s">
        <v>78</v>
      </c>
      <c r="B32" s="136"/>
      <c r="C32" s="153">
        <f aca="true" t="shared" si="6" ref="C32:Y32">SUM(C33:C37)</f>
        <v>29296441</v>
      </c>
      <c r="D32" s="153">
        <f>SUM(D33:D37)</f>
        <v>0</v>
      </c>
      <c r="E32" s="154">
        <f t="shared" si="6"/>
        <v>28471900</v>
      </c>
      <c r="F32" s="100">
        <f t="shared" si="6"/>
        <v>30177700</v>
      </c>
      <c r="G32" s="100">
        <f t="shared" si="6"/>
        <v>324862</v>
      </c>
      <c r="H32" s="100">
        <f t="shared" si="6"/>
        <v>860958</v>
      </c>
      <c r="I32" s="100">
        <f t="shared" si="6"/>
        <v>5876753</v>
      </c>
      <c r="J32" s="100">
        <f t="shared" si="6"/>
        <v>7062573</v>
      </c>
      <c r="K32" s="100">
        <f t="shared" si="6"/>
        <v>2672107</v>
      </c>
      <c r="L32" s="100">
        <f t="shared" si="6"/>
        <v>2601302</v>
      </c>
      <c r="M32" s="100">
        <f t="shared" si="6"/>
        <v>2406207</v>
      </c>
      <c r="N32" s="100">
        <f t="shared" si="6"/>
        <v>7679616</v>
      </c>
      <c r="O32" s="100">
        <f t="shared" si="6"/>
        <v>2159193</v>
      </c>
      <c r="P32" s="100">
        <f t="shared" si="6"/>
        <v>2384903</v>
      </c>
      <c r="Q32" s="100">
        <f t="shared" si="6"/>
        <v>2421554</v>
      </c>
      <c r="R32" s="100">
        <f t="shared" si="6"/>
        <v>6965650</v>
      </c>
      <c r="S32" s="100">
        <f t="shared" si="6"/>
        <v>2569485</v>
      </c>
      <c r="T32" s="100">
        <f t="shared" si="6"/>
        <v>2406481</v>
      </c>
      <c r="U32" s="100">
        <f t="shared" si="6"/>
        <v>2480123</v>
      </c>
      <c r="V32" s="100">
        <f t="shared" si="6"/>
        <v>7456089</v>
      </c>
      <c r="W32" s="100">
        <f t="shared" si="6"/>
        <v>29163928</v>
      </c>
      <c r="X32" s="100">
        <f t="shared" si="6"/>
        <v>28489900</v>
      </c>
      <c r="Y32" s="100">
        <f t="shared" si="6"/>
        <v>674028</v>
      </c>
      <c r="Z32" s="137">
        <f>+IF(X32&lt;&gt;0,+(Y32/X32)*100,0)</f>
        <v>2.3658489499787643</v>
      </c>
      <c r="AA32" s="153">
        <f>SUM(AA33:AA37)</f>
        <v>30177700</v>
      </c>
    </row>
    <row r="33" spans="1:27" ht="13.5">
      <c r="A33" s="138" t="s">
        <v>79</v>
      </c>
      <c r="B33" s="136"/>
      <c r="C33" s="155">
        <v>1310955</v>
      </c>
      <c r="D33" s="155"/>
      <c r="E33" s="156">
        <v>1306000</v>
      </c>
      <c r="F33" s="60">
        <v>1295000</v>
      </c>
      <c r="G33" s="60">
        <v>77203</v>
      </c>
      <c r="H33" s="60">
        <v>171151</v>
      </c>
      <c r="I33" s="60">
        <v>155154</v>
      </c>
      <c r="J33" s="60">
        <v>403508</v>
      </c>
      <c r="K33" s="60">
        <v>164429</v>
      </c>
      <c r="L33" s="60">
        <v>215989</v>
      </c>
      <c r="M33" s="60">
        <v>141001</v>
      </c>
      <c r="N33" s="60">
        <v>521419</v>
      </c>
      <c r="O33" s="60">
        <v>87662</v>
      </c>
      <c r="P33" s="60">
        <v>147888</v>
      </c>
      <c r="Q33" s="60">
        <v>143968</v>
      </c>
      <c r="R33" s="60">
        <v>379518</v>
      </c>
      <c r="S33" s="60">
        <v>141465</v>
      </c>
      <c r="T33" s="60">
        <v>144790</v>
      </c>
      <c r="U33" s="60">
        <v>110101</v>
      </c>
      <c r="V33" s="60">
        <v>396356</v>
      </c>
      <c r="W33" s="60">
        <v>1700801</v>
      </c>
      <c r="X33" s="60">
        <v>1187200</v>
      </c>
      <c r="Y33" s="60">
        <v>513601</v>
      </c>
      <c r="Z33" s="140">
        <v>43.26</v>
      </c>
      <c r="AA33" s="155">
        <v>1295000</v>
      </c>
    </row>
    <row r="34" spans="1:27" ht="13.5">
      <c r="A34" s="138" t="s">
        <v>80</v>
      </c>
      <c r="B34" s="136"/>
      <c r="C34" s="155">
        <v>1182093</v>
      </c>
      <c r="D34" s="155"/>
      <c r="E34" s="156">
        <v>1150600</v>
      </c>
      <c r="F34" s="60">
        <v>1429000</v>
      </c>
      <c r="G34" s="60"/>
      <c r="H34" s="60">
        <v>909</v>
      </c>
      <c r="I34" s="60">
        <v>9958</v>
      </c>
      <c r="J34" s="60">
        <v>10867</v>
      </c>
      <c r="K34" s="60">
        <v>8334</v>
      </c>
      <c r="L34" s="60">
        <v>4067</v>
      </c>
      <c r="M34" s="60">
        <v>4129</v>
      </c>
      <c r="N34" s="60">
        <v>16530</v>
      </c>
      <c r="O34" s="60">
        <v>597</v>
      </c>
      <c r="P34" s="60">
        <v>5250</v>
      </c>
      <c r="Q34" s="60">
        <v>3386</v>
      </c>
      <c r="R34" s="60">
        <v>9233</v>
      </c>
      <c r="S34" s="60">
        <v>2936</v>
      </c>
      <c r="T34" s="60">
        <v>2411</v>
      </c>
      <c r="U34" s="60">
        <v>2405</v>
      </c>
      <c r="V34" s="60">
        <v>7752</v>
      </c>
      <c r="W34" s="60">
        <v>44382</v>
      </c>
      <c r="X34" s="60">
        <v>1486300</v>
      </c>
      <c r="Y34" s="60">
        <v>-1441918</v>
      </c>
      <c r="Z34" s="140">
        <v>-97.01</v>
      </c>
      <c r="AA34" s="155">
        <v>1429000</v>
      </c>
    </row>
    <row r="35" spans="1:27" ht="13.5">
      <c r="A35" s="138" t="s">
        <v>81</v>
      </c>
      <c r="B35" s="136"/>
      <c r="C35" s="155">
        <v>26531957</v>
      </c>
      <c r="D35" s="155"/>
      <c r="E35" s="156">
        <v>25827800</v>
      </c>
      <c r="F35" s="60">
        <v>27266200</v>
      </c>
      <c r="G35" s="60">
        <v>247659</v>
      </c>
      <c r="H35" s="60">
        <v>663059</v>
      </c>
      <c r="I35" s="60">
        <v>5694449</v>
      </c>
      <c r="J35" s="60">
        <v>6605167</v>
      </c>
      <c r="K35" s="60">
        <v>2480700</v>
      </c>
      <c r="L35" s="60">
        <v>2363173</v>
      </c>
      <c r="M35" s="60">
        <v>2246728</v>
      </c>
      <c r="N35" s="60">
        <v>7090601</v>
      </c>
      <c r="O35" s="60">
        <v>2041074</v>
      </c>
      <c r="P35" s="60">
        <v>2212724</v>
      </c>
      <c r="Q35" s="60">
        <v>2260602</v>
      </c>
      <c r="R35" s="60">
        <v>6514400</v>
      </c>
      <c r="S35" s="60">
        <v>2404548</v>
      </c>
      <c r="T35" s="60">
        <v>2246196</v>
      </c>
      <c r="U35" s="60">
        <v>2366581</v>
      </c>
      <c r="V35" s="60">
        <v>7017325</v>
      </c>
      <c r="W35" s="60">
        <v>27227493</v>
      </c>
      <c r="X35" s="60">
        <v>25628900</v>
      </c>
      <c r="Y35" s="60">
        <v>1598593</v>
      </c>
      <c r="Z35" s="140">
        <v>6.24</v>
      </c>
      <c r="AA35" s="155">
        <v>27266200</v>
      </c>
    </row>
    <row r="36" spans="1:27" ht="13.5">
      <c r="A36" s="138" t="s">
        <v>82</v>
      </c>
      <c r="B36" s="136"/>
      <c r="C36" s="155">
        <v>271436</v>
      </c>
      <c r="D36" s="155"/>
      <c r="E36" s="156">
        <v>187500</v>
      </c>
      <c r="F36" s="60">
        <v>187500</v>
      </c>
      <c r="G36" s="60"/>
      <c r="H36" s="60">
        <v>25839</v>
      </c>
      <c r="I36" s="60">
        <v>16083</v>
      </c>
      <c r="J36" s="60">
        <v>41922</v>
      </c>
      <c r="K36" s="60">
        <v>18644</v>
      </c>
      <c r="L36" s="60">
        <v>12993</v>
      </c>
      <c r="M36" s="60">
        <v>14349</v>
      </c>
      <c r="N36" s="60">
        <v>45986</v>
      </c>
      <c r="O36" s="60">
        <v>22321</v>
      </c>
      <c r="P36" s="60">
        <v>18731</v>
      </c>
      <c r="Q36" s="60">
        <v>13424</v>
      </c>
      <c r="R36" s="60">
        <v>54476</v>
      </c>
      <c r="S36" s="60">
        <v>18653</v>
      </c>
      <c r="T36" s="60">
        <v>13084</v>
      </c>
      <c r="U36" s="60">
        <v>226</v>
      </c>
      <c r="V36" s="60">
        <v>31963</v>
      </c>
      <c r="W36" s="60">
        <v>174347</v>
      </c>
      <c r="X36" s="60">
        <v>187500</v>
      </c>
      <c r="Y36" s="60">
        <v>-13153</v>
      </c>
      <c r="Z36" s="140">
        <v>-7.01</v>
      </c>
      <c r="AA36" s="155">
        <v>187500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>
        <v>1109</v>
      </c>
      <c r="J37" s="159">
        <v>1109</v>
      </c>
      <c r="K37" s="159"/>
      <c r="L37" s="159">
        <v>5080</v>
      </c>
      <c r="M37" s="159"/>
      <c r="N37" s="159">
        <v>5080</v>
      </c>
      <c r="O37" s="159">
        <v>7539</v>
      </c>
      <c r="P37" s="159">
        <v>310</v>
      </c>
      <c r="Q37" s="159">
        <v>174</v>
      </c>
      <c r="R37" s="159">
        <v>8023</v>
      </c>
      <c r="S37" s="159">
        <v>1883</v>
      </c>
      <c r="T37" s="159"/>
      <c r="U37" s="159">
        <v>810</v>
      </c>
      <c r="V37" s="159">
        <v>2693</v>
      </c>
      <c r="W37" s="159">
        <v>16905</v>
      </c>
      <c r="X37" s="159"/>
      <c r="Y37" s="159">
        <v>16905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12686853</v>
      </c>
      <c r="D38" s="153">
        <f>SUM(D39:D41)</f>
        <v>0</v>
      </c>
      <c r="E38" s="154">
        <f t="shared" si="7"/>
        <v>13652000</v>
      </c>
      <c r="F38" s="100">
        <f t="shared" si="7"/>
        <v>11293000</v>
      </c>
      <c r="G38" s="100">
        <f t="shared" si="7"/>
        <v>353530</v>
      </c>
      <c r="H38" s="100">
        <f t="shared" si="7"/>
        <v>1128225</v>
      </c>
      <c r="I38" s="100">
        <f t="shared" si="7"/>
        <v>770723</v>
      </c>
      <c r="J38" s="100">
        <f t="shared" si="7"/>
        <v>2252478</v>
      </c>
      <c r="K38" s="100">
        <f t="shared" si="7"/>
        <v>1200267</v>
      </c>
      <c r="L38" s="100">
        <f t="shared" si="7"/>
        <v>1108299</v>
      </c>
      <c r="M38" s="100">
        <f t="shared" si="7"/>
        <v>869665</v>
      </c>
      <c r="N38" s="100">
        <f t="shared" si="7"/>
        <v>3178231</v>
      </c>
      <c r="O38" s="100">
        <f t="shared" si="7"/>
        <v>606426</v>
      </c>
      <c r="P38" s="100">
        <f t="shared" si="7"/>
        <v>857291</v>
      </c>
      <c r="Q38" s="100">
        <f t="shared" si="7"/>
        <v>882360</v>
      </c>
      <c r="R38" s="100">
        <f t="shared" si="7"/>
        <v>2346077</v>
      </c>
      <c r="S38" s="100">
        <f t="shared" si="7"/>
        <v>875339</v>
      </c>
      <c r="T38" s="100">
        <f t="shared" si="7"/>
        <v>989739</v>
      </c>
      <c r="U38" s="100">
        <f t="shared" si="7"/>
        <v>730374</v>
      </c>
      <c r="V38" s="100">
        <f t="shared" si="7"/>
        <v>2595452</v>
      </c>
      <c r="W38" s="100">
        <f t="shared" si="7"/>
        <v>10372238</v>
      </c>
      <c r="X38" s="100">
        <f t="shared" si="7"/>
        <v>11275800</v>
      </c>
      <c r="Y38" s="100">
        <f t="shared" si="7"/>
        <v>-903562</v>
      </c>
      <c r="Z38" s="137">
        <f>+IF(X38&lt;&gt;0,+(Y38/X38)*100,0)</f>
        <v>-8.013285088419448</v>
      </c>
      <c r="AA38" s="153">
        <f>SUM(AA39:AA41)</f>
        <v>11293000</v>
      </c>
    </row>
    <row r="39" spans="1:27" ht="13.5">
      <c r="A39" s="138" t="s">
        <v>85</v>
      </c>
      <c r="B39" s="136"/>
      <c r="C39" s="155">
        <v>845705</v>
      </c>
      <c r="D39" s="155"/>
      <c r="E39" s="156">
        <v>3226700</v>
      </c>
      <c r="F39" s="60">
        <v>796500</v>
      </c>
      <c r="G39" s="60">
        <v>39551</v>
      </c>
      <c r="H39" s="60">
        <v>37975</v>
      </c>
      <c r="I39" s="60">
        <v>66836</v>
      </c>
      <c r="J39" s="60">
        <v>144362</v>
      </c>
      <c r="K39" s="60">
        <v>54129</v>
      </c>
      <c r="L39" s="60">
        <v>86033</v>
      </c>
      <c r="M39" s="60">
        <v>50763</v>
      </c>
      <c r="N39" s="60">
        <v>190925</v>
      </c>
      <c r="O39" s="60">
        <v>19999</v>
      </c>
      <c r="P39" s="60">
        <v>62314</v>
      </c>
      <c r="Q39" s="60">
        <v>76802</v>
      </c>
      <c r="R39" s="60">
        <v>159115</v>
      </c>
      <c r="S39" s="60">
        <v>61512</v>
      </c>
      <c r="T39" s="60">
        <v>78728</v>
      </c>
      <c r="U39" s="60">
        <v>66187</v>
      </c>
      <c r="V39" s="60">
        <v>206427</v>
      </c>
      <c r="W39" s="60">
        <v>700829</v>
      </c>
      <c r="X39" s="60">
        <v>1226900</v>
      </c>
      <c r="Y39" s="60">
        <v>-526071</v>
      </c>
      <c r="Z39" s="140">
        <v>-42.88</v>
      </c>
      <c r="AA39" s="155">
        <v>796500</v>
      </c>
    </row>
    <row r="40" spans="1:27" ht="13.5">
      <c r="A40" s="138" t="s">
        <v>86</v>
      </c>
      <c r="B40" s="136"/>
      <c r="C40" s="155">
        <v>11841148</v>
      </c>
      <c r="D40" s="155"/>
      <c r="E40" s="156">
        <v>10425300</v>
      </c>
      <c r="F40" s="60">
        <v>10496500</v>
      </c>
      <c r="G40" s="60">
        <v>313979</v>
      </c>
      <c r="H40" s="60">
        <v>1090250</v>
      </c>
      <c r="I40" s="60">
        <v>703887</v>
      </c>
      <c r="J40" s="60">
        <v>2108116</v>
      </c>
      <c r="K40" s="60">
        <v>1146138</v>
      </c>
      <c r="L40" s="60">
        <v>1022266</v>
      </c>
      <c r="M40" s="60">
        <v>818902</v>
      </c>
      <c r="N40" s="60">
        <v>2987306</v>
      </c>
      <c r="O40" s="60">
        <v>586427</v>
      </c>
      <c r="P40" s="60">
        <v>794977</v>
      </c>
      <c r="Q40" s="60">
        <v>805558</v>
      </c>
      <c r="R40" s="60">
        <v>2186962</v>
      </c>
      <c r="S40" s="60">
        <v>813827</v>
      </c>
      <c r="T40" s="60">
        <v>911011</v>
      </c>
      <c r="U40" s="60">
        <v>664187</v>
      </c>
      <c r="V40" s="60">
        <v>2389025</v>
      </c>
      <c r="W40" s="60">
        <v>9671409</v>
      </c>
      <c r="X40" s="60">
        <v>10048900</v>
      </c>
      <c r="Y40" s="60">
        <v>-377491</v>
      </c>
      <c r="Z40" s="140">
        <v>-3.76</v>
      </c>
      <c r="AA40" s="155">
        <v>10496500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16372549</v>
      </c>
      <c r="D42" s="153">
        <f>SUM(D43:D46)</f>
        <v>0</v>
      </c>
      <c r="E42" s="154">
        <f t="shared" si="8"/>
        <v>12143300</v>
      </c>
      <c r="F42" s="100">
        <f t="shared" si="8"/>
        <v>14318100</v>
      </c>
      <c r="G42" s="100">
        <f t="shared" si="8"/>
        <v>1707247</v>
      </c>
      <c r="H42" s="100">
        <f t="shared" si="8"/>
        <v>538783</v>
      </c>
      <c r="I42" s="100">
        <f t="shared" si="8"/>
        <v>620525</v>
      </c>
      <c r="J42" s="100">
        <f t="shared" si="8"/>
        <v>2866555</v>
      </c>
      <c r="K42" s="100">
        <f t="shared" si="8"/>
        <v>1143360</v>
      </c>
      <c r="L42" s="100">
        <f t="shared" si="8"/>
        <v>1546243</v>
      </c>
      <c r="M42" s="100">
        <f t="shared" si="8"/>
        <v>1076838</v>
      </c>
      <c r="N42" s="100">
        <f t="shared" si="8"/>
        <v>3766441</v>
      </c>
      <c r="O42" s="100">
        <f t="shared" si="8"/>
        <v>914424</v>
      </c>
      <c r="P42" s="100">
        <f t="shared" si="8"/>
        <v>1240482</v>
      </c>
      <c r="Q42" s="100">
        <f t="shared" si="8"/>
        <v>437697</v>
      </c>
      <c r="R42" s="100">
        <f t="shared" si="8"/>
        <v>2592603</v>
      </c>
      <c r="S42" s="100">
        <f t="shared" si="8"/>
        <v>1723313</v>
      </c>
      <c r="T42" s="100">
        <f t="shared" si="8"/>
        <v>519985</v>
      </c>
      <c r="U42" s="100">
        <f t="shared" si="8"/>
        <v>1559363</v>
      </c>
      <c r="V42" s="100">
        <f t="shared" si="8"/>
        <v>3802661</v>
      </c>
      <c r="W42" s="100">
        <f t="shared" si="8"/>
        <v>13028260</v>
      </c>
      <c r="X42" s="100">
        <f t="shared" si="8"/>
        <v>12110700</v>
      </c>
      <c r="Y42" s="100">
        <f t="shared" si="8"/>
        <v>917560</v>
      </c>
      <c r="Z42" s="137">
        <f>+IF(X42&lt;&gt;0,+(Y42/X42)*100,0)</f>
        <v>7.576440668169469</v>
      </c>
      <c r="AA42" s="153">
        <f>SUM(AA43:AA46)</f>
        <v>14318100</v>
      </c>
    </row>
    <row r="43" spans="1:27" ht="13.5">
      <c r="A43" s="138" t="s">
        <v>89</v>
      </c>
      <c r="B43" s="136"/>
      <c r="C43" s="155">
        <v>9971713</v>
      </c>
      <c r="D43" s="155"/>
      <c r="E43" s="156">
        <v>7076500</v>
      </c>
      <c r="F43" s="60">
        <v>8553700</v>
      </c>
      <c r="G43" s="60">
        <v>1577032</v>
      </c>
      <c r="H43" s="60">
        <v>108135</v>
      </c>
      <c r="I43" s="60">
        <v>33661</v>
      </c>
      <c r="J43" s="60">
        <v>1718828</v>
      </c>
      <c r="K43" s="60">
        <v>697207</v>
      </c>
      <c r="L43" s="60">
        <v>1107076</v>
      </c>
      <c r="M43" s="60">
        <v>602865</v>
      </c>
      <c r="N43" s="60">
        <v>2407148</v>
      </c>
      <c r="O43" s="60">
        <v>637031</v>
      </c>
      <c r="P43" s="60">
        <v>636051</v>
      </c>
      <c r="Q43" s="60">
        <v>25760</v>
      </c>
      <c r="R43" s="60">
        <v>1298842</v>
      </c>
      <c r="S43" s="60">
        <v>1180633</v>
      </c>
      <c r="T43" s="60">
        <v>46249</v>
      </c>
      <c r="U43" s="60">
        <v>1265241</v>
      </c>
      <c r="V43" s="60">
        <v>2492123</v>
      </c>
      <c r="W43" s="60">
        <v>7916941</v>
      </c>
      <c r="X43" s="60">
        <v>7076500</v>
      </c>
      <c r="Y43" s="60">
        <v>840441</v>
      </c>
      <c r="Z43" s="140">
        <v>11.88</v>
      </c>
      <c r="AA43" s="155">
        <v>8553700</v>
      </c>
    </row>
    <row r="44" spans="1:27" ht="13.5">
      <c r="A44" s="138" t="s">
        <v>90</v>
      </c>
      <c r="B44" s="136"/>
      <c r="C44" s="155">
        <v>2388124</v>
      </c>
      <c r="D44" s="155"/>
      <c r="E44" s="156">
        <v>2171600</v>
      </c>
      <c r="F44" s="60">
        <v>2275500</v>
      </c>
      <c r="G44" s="60">
        <v>42799</v>
      </c>
      <c r="H44" s="60">
        <v>168017</v>
      </c>
      <c r="I44" s="60">
        <v>403180</v>
      </c>
      <c r="J44" s="60">
        <v>613996</v>
      </c>
      <c r="K44" s="60">
        <v>162784</v>
      </c>
      <c r="L44" s="60">
        <v>181165</v>
      </c>
      <c r="M44" s="60">
        <v>139009</v>
      </c>
      <c r="N44" s="60">
        <v>482958</v>
      </c>
      <c r="O44" s="60">
        <v>132246</v>
      </c>
      <c r="P44" s="60">
        <v>87878</v>
      </c>
      <c r="Q44" s="60">
        <v>125902</v>
      </c>
      <c r="R44" s="60">
        <v>346026</v>
      </c>
      <c r="S44" s="60">
        <v>147473</v>
      </c>
      <c r="T44" s="60">
        <v>148203</v>
      </c>
      <c r="U44" s="60">
        <v>75529</v>
      </c>
      <c r="V44" s="60">
        <v>371205</v>
      </c>
      <c r="W44" s="60">
        <v>1814185</v>
      </c>
      <c r="X44" s="60">
        <v>2195200</v>
      </c>
      <c r="Y44" s="60">
        <v>-381015</v>
      </c>
      <c r="Z44" s="140">
        <v>-17.36</v>
      </c>
      <c r="AA44" s="155">
        <v>2275500</v>
      </c>
    </row>
    <row r="45" spans="1:27" ht="13.5">
      <c r="A45" s="138" t="s">
        <v>91</v>
      </c>
      <c r="B45" s="136"/>
      <c r="C45" s="157">
        <v>2091603</v>
      </c>
      <c r="D45" s="157"/>
      <c r="E45" s="158">
        <v>1505300</v>
      </c>
      <c r="F45" s="159">
        <v>2091900</v>
      </c>
      <c r="G45" s="159">
        <v>41068</v>
      </c>
      <c r="H45" s="159">
        <v>178878</v>
      </c>
      <c r="I45" s="159">
        <v>105098</v>
      </c>
      <c r="J45" s="159">
        <v>325044</v>
      </c>
      <c r="K45" s="159">
        <v>143190</v>
      </c>
      <c r="L45" s="159">
        <v>148215</v>
      </c>
      <c r="M45" s="159">
        <v>261226</v>
      </c>
      <c r="N45" s="159">
        <v>552631</v>
      </c>
      <c r="O45" s="159">
        <v>92716</v>
      </c>
      <c r="P45" s="159">
        <v>348324</v>
      </c>
      <c r="Q45" s="159">
        <v>228880</v>
      </c>
      <c r="R45" s="159">
        <v>669920</v>
      </c>
      <c r="S45" s="159">
        <v>289935</v>
      </c>
      <c r="T45" s="159">
        <v>126866</v>
      </c>
      <c r="U45" s="159">
        <v>145651</v>
      </c>
      <c r="V45" s="159">
        <v>562452</v>
      </c>
      <c r="W45" s="159">
        <v>2110047</v>
      </c>
      <c r="X45" s="159">
        <v>1461100</v>
      </c>
      <c r="Y45" s="159">
        <v>648947</v>
      </c>
      <c r="Z45" s="141">
        <v>44.41</v>
      </c>
      <c r="AA45" s="157">
        <v>2091900</v>
      </c>
    </row>
    <row r="46" spans="1:27" ht="13.5">
      <c r="A46" s="138" t="s">
        <v>92</v>
      </c>
      <c r="B46" s="136"/>
      <c r="C46" s="155">
        <v>1921109</v>
      </c>
      <c r="D46" s="155"/>
      <c r="E46" s="156">
        <v>1389900</v>
      </c>
      <c r="F46" s="60">
        <v>1397000</v>
      </c>
      <c r="G46" s="60">
        <v>46348</v>
      </c>
      <c r="H46" s="60">
        <v>83753</v>
      </c>
      <c r="I46" s="60">
        <v>78586</v>
      </c>
      <c r="J46" s="60">
        <v>208687</v>
      </c>
      <c r="K46" s="60">
        <v>140179</v>
      </c>
      <c r="L46" s="60">
        <v>109787</v>
      </c>
      <c r="M46" s="60">
        <v>73738</v>
      </c>
      <c r="N46" s="60">
        <v>323704</v>
      </c>
      <c r="O46" s="60">
        <v>52431</v>
      </c>
      <c r="P46" s="60">
        <v>168229</v>
      </c>
      <c r="Q46" s="60">
        <v>57155</v>
      </c>
      <c r="R46" s="60">
        <v>277815</v>
      </c>
      <c r="S46" s="60">
        <v>105272</v>
      </c>
      <c r="T46" s="60">
        <v>198667</v>
      </c>
      <c r="U46" s="60">
        <v>72942</v>
      </c>
      <c r="V46" s="60">
        <v>376881</v>
      </c>
      <c r="W46" s="60">
        <v>1187087</v>
      </c>
      <c r="X46" s="60">
        <v>1377900</v>
      </c>
      <c r="Y46" s="60">
        <v>-190813</v>
      </c>
      <c r="Z46" s="140">
        <v>-13.85</v>
      </c>
      <c r="AA46" s="155">
        <v>1397000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>
        <v>1548</v>
      </c>
      <c r="J47" s="100">
        <v>1548</v>
      </c>
      <c r="K47" s="100">
        <v>516</v>
      </c>
      <c r="L47" s="100">
        <v>1548</v>
      </c>
      <c r="M47" s="100">
        <v>-516</v>
      </c>
      <c r="N47" s="100">
        <v>1548</v>
      </c>
      <c r="O47" s="100">
        <v>516</v>
      </c>
      <c r="P47" s="100">
        <v>516</v>
      </c>
      <c r="Q47" s="100">
        <v>516</v>
      </c>
      <c r="R47" s="100">
        <v>1548</v>
      </c>
      <c r="S47" s="100">
        <v>516</v>
      </c>
      <c r="T47" s="100">
        <v>516</v>
      </c>
      <c r="U47" s="100">
        <v>514</v>
      </c>
      <c r="V47" s="100">
        <v>1546</v>
      </c>
      <c r="W47" s="100">
        <v>6190</v>
      </c>
      <c r="X47" s="100"/>
      <c r="Y47" s="100">
        <v>6190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70901786</v>
      </c>
      <c r="D48" s="168">
        <f>+D28+D32+D38+D42+D47</f>
        <v>0</v>
      </c>
      <c r="E48" s="169">
        <f t="shared" si="9"/>
        <v>77535900</v>
      </c>
      <c r="F48" s="73">
        <f t="shared" si="9"/>
        <v>85650024</v>
      </c>
      <c r="G48" s="73">
        <f t="shared" si="9"/>
        <v>3631127</v>
      </c>
      <c r="H48" s="73">
        <f t="shared" si="9"/>
        <v>4194028</v>
      </c>
      <c r="I48" s="73">
        <f t="shared" si="9"/>
        <v>9731336</v>
      </c>
      <c r="J48" s="73">
        <f t="shared" si="9"/>
        <v>17556491</v>
      </c>
      <c r="K48" s="73">
        <f t="shared" si="9"/>
        <v>6877257</v>
      </c>
      <c r="L48" s="73">
        <f t="shared" si="9"/>
        <v>7431084</v>
      </c>
      <c r="M48" s="73">
        <f t="shared" si="9"/>
        <v>5993668</v>
      </c>
      <c r="N48" s="73">
        <f t="shared" si="9"/>
        <v>20302009</v>
      </c>
      <c r="O48" s="73">
        <f t="shared" si="9"/>
        <v>6797981</v>
      </c>
      <c r="P48" s="73">
        <f t="shared" si="9"/>
        <v>6417887</v>
      </c>
      <c r="Q48" s="73">
        <f t="shared" si="9"/>
        <v>5456487</v>
      </c>
      <c r="R48" s="73">
        <f t="shared" si="9"/>
        <v>18672355</v>
      </c>
      <c r="S48" s="73">
        <f t="shared" si="9"/>
        <v>7311628</v>
      </c>
      <c r="T48" s="73">
        <f t="shared" si="9"/>
        <v>5995933</v>
      </c>
      <c r="U48" s="73">
        <f t="shared" si="9"/>
        <v>8026766</v>
      </c>
      <c r="V48" s="73">
        <f t="shared" si="9"/>
        <v>21334327</v>
      </c>
      <c r="W48" s="73">
        <f t="shared" si="9"/>
        <v>77865182</v>
      </c>
      <c r="X48" s="73">
        <f t="shared" si="9"/>
        <v>81182100</v>
      </c>
      <c r="Y48" s="73">
        <f t="shared" si="9"/>
        <v>-3316918</v>
      </c>
      <c r="Z48" s="170">
        <f>+IF(X48&lt;&gt;0,+(Y48/X48)*100,0)</f>
        <v>-4.085775066178381</v>
      </c>
      <c r="AA48" s="168">
        <f>+AA28+AA32+AA38+AA42+AA47</f>
        <v>85650024</v>
      </c>
    </row>
    <row r="49" spans="1:27" ht="13.5">
      <c r="A49" s="148" t="s">
        <v>49</v>
      </c>
      <c r="B49" s="149"/>
      <c r="C49" s="171">
        <f aca="true" t="shared" si="10" ref="C49:Y49">+C25-C48</f>
        <v>17221594</v>
      </c>
      <c r="D49" s="171">
        <f>+D25-D48</f>
        <v>0</v>
      </c>
      <c r="E49" s="172">
        <f t="shared" si="10"/>
        <v>17523300</v>
      </c>
      <c r="F49" s="173">
        <f t="shared" si="10"/>
        <v>12126412</v>
      </c>
      <c r="G49" s="173">
        <f t="shared" si="10"/>
        <v>8036220</v>
      </c>
      <c r="H49" s="173">
        <f t="shared" si="10"/>
        <v>-3298767</v>
      </c>
      <c r="I49" s="173">
        <f t="shared" si="10"/>
        <v>1098914</v>
      </c>
      <c r="J49" s="173">
        <f t="shared" si="10"/>
        <v>5836367</v>
      </c>
      <c r="K49" s="173">
        <f t="shared" si="10"/>
        <v>1927430</v>
      </c>
      <c r="L49" s="173">
        <f t="shared" si="10"/>
        <v>5014526</v>
      </c>
      <c r="M49" s="173">
        <f t="shared" si="10"/>
        <v>-1676151</v>
      </c>
      <c r="N49" s="173">
        <f t="shared" si="10"/>
        <v>5265805</v>
      </c>
      <c r="O49" s="173">
        <f t="shared" si="10"/>
        <v>42040</v>
      </c>
      <c r="P49" s="173">
        <f t="shared" si="10"/>
        <v>-2112044</v>
      </c>
      <c r="Q49" s="173">
        <f t="shared" si="10"/>
        <v>10485006</v>
      </c>
      <c r="R49" s="173">
        <f t="shared" si="10"/>
        <v>8415002</v>
      </c>
      <c r="S49" s="173">
        <f t="shared" si="10"/>
        <v>-25143</v>
      </c>
      <c r="T49" s="173">
        <f t="shared" si="10"/>
        <v>2740718</v>
      </c>
      <c r="U49" s="173">
        <f t="shared" si="10"/>
        <v>-1767600</v>
      </c>
      <c r="V49" s="173">
        <f t="shared" si="10"/>
        <v>947975</v>
      </c>
      <c r="W49" s="173">
        <f t="shared" si="10"/>
        <v>20465149</v>
      </c>
      <c r="X49" s="173">
        <f>IF(F25=F48,0,X25-X48)</f>
        <v>26070900</v>
      </c>
      <c r="Y49" s="173">
        <f t="shared" si="10"/>
        <v>-5605751</v>
      </c>
      <c r="Z49" s="174">
        <f>+IF(X49&lt;&gt;0,+(Y49/X49)*100,0)</f>
        <v>-21.50194661480808</v>
      </c>
      <c r="AA49" s="171">
        <f>+AA25-AA48</f>
        <v>12126412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2794213</v>
      </c>
      <c r="D5" s="155">
        <v>0</v>
      </c>
      <c r="E5" s="156">
        <v>2867139</v>
      </c>
      <c r="F5" s="60">
        <v>3630300</v>
      </c>
      <c r="G5" s="60">
        <v>3229644</v>
      </c>
      <c r="H5" s="60">
        <v>-30279</v>
      </c>
      <c r="I5" s="60">
        <v>7332</v>
      </c>
      <c r="J5" s="60">
        <v>3206697</v>
      </c>
      <c r="K5" s="60">
        <v>1783</v>
      </c>
      <c r="L5" s="60">
        <v>-19583</v>
      </c>
      <c r="M5" s="60">
        <v>2583</v>
      </c>
      <c r="N5" s="60">
        <v>-15217</v>
      </c>
      <c r="O5" s="60">
        <v>5473</v>
      </c>
      <c r="P5" s="60">
        <v>4227</v>
      </c>
      <c r="Q5" s="60">
        <v>5164</v>
      </c>
      <c r="R5" s="60">
        <v>14864</v>
      </c>
      <c r="S5" s="60">
        <v>5164</v>
      </c>
      <c r="T5" s="60">
        <v>-123442</v>
      </c>
      <c r="U5" s="60">
        <v>6089</v>
      </c>
      <c r="V5" s="60">
        <v>-112189</v>
      </c>
      <c r="W5" s="60">
        <v>3094155</v>
      </c>
      <c r="X5" s="60">
        <v>2874500</v>
      </c>
      <c r="Y5" s="60">
        <v>219655</v>
      </c>
      <c r="Z5" s="140">
        <v>7.64</v>
      </c>
      <c r="AA5" s="155">
        <v>3630300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125800</v>
      </c>
      <c r="F6" s="60">
        <v>0</v>
      </c>
      <c r="G6" s="60">
        <v>18784</v>
      </c>
      <c r="H6" s="60">
        <v>19093</v>
      </c>
      <c r="I6" s="60">
        <v>20341</v>
      </c>
      <c r="J6" s="60">
        <v>58218</v>
      </c>
      <c r="K6" s="60">
        <v>20449</v>
      </c>
      <c r="L6" s="60">
        <v>28378</v>
      </c>
      <c r="M6" s="60">
        <v>26708</v>
      </c>
      <c r="N6" s="60">
        <v>75535</v>
      </c>
      <c r="O6" s="60">
        <v>26495</v>
      </c>
      <c r="P6" s="60">
        <v>26458</v>
      </c>
      <c r="Q6" s="60">
        <v>25057</v>
      </c>
      <c r="R6" s="60">
        <v>78010</v>
      </c>
      <c r="S6" s="60">
        <v>23834</v>
      </c>
      <c r="T6" s="60">
        <v>22717</v>
      </c>
      <c r="U6" s="60">
        <v>22828</v>
      </c>
      <c r="V6" s="60">
        <v>69379</v>
      </c>
      <c r="W6" s="60">
        <v>281142</v>
      </c>
      <c r="X6" s="60">
        <v>125800</v>
      </c>
      <c r="Y6" s="60">
        <v>155342</v>
      </c>
      <c r="Z6" s="140">
        <v>123.48</v>
      </c>
      <c r="AA6" s="155">
        <v>0</v>
      </c>
    </row>
    <row r="7" spans="1:27" ht="13.5">
      <c r="A7" s="183" t="s">
        <v>103</v>
      </c>
      <c r="B7" s="182"/>
      <c r="C7" s="155">
        <v>9590089</v>
      </c>
      <c r="D7" s="155">
        <v>0</v>
      </c>
      <c r="E7" s="156">
        <v>11352300</v>
      </c>
      <c r="F7" s="60">
        <v>10012300</v>
      </c>
      <c r="G7" s="60">
        <v>889664</v>
      </c>
      <c r="H7" s="60">
        <v>955714</v>
      </c>
      <c r="I7" s="60">
        <v>871967</v>
      </c>
      <c r="J7" s="60">
        <v>2717345</v>
      </c>
      <c r="K7" s="60">
        <v>800080</v>
      </c>
      <c r="L7" s="60">
        <v>870749</v>
      </c>
      <c r="M7" s="60">
        <v>845947</v>
      </c>
      <c r="N7" s="60">
        <v>2516776</v>
      </c>
      <c r="O7" s="60">
        <v>977181</v>
      </c>
      <c r="P7" s="60">
        <v>917335</v>
      </c>
      <c r="Q7" s="60">
        <v>1041834</v>
      </c>
      <c r="R7" s="60">
        <v>2936350</v>
      </c>
      <c r="S7" s="60">
        <v>967550</v>
      </c>
      <c r="T7" s="60">
        <v>931523</v>
      </c>
      <c r="U7" s="60">
        <v>922400</v>
      </c>
      <c r="V7" s="60">
        <v>2821473</v>
      </c>
      <c r="W7" s="60">
        <v>10991944</v>
      </c>
      <c r="X7" s="60">
        <v>11473500</v>
      </c>
      <c r="Y7" s="60">
        <v>-481556</v>
      </c>
      <c r="Z7" s="140">
        <v>-4.2</v>
      </c>
      <c r="AA7" s="155">
        <v>10012300</v>
      </c>
    </row>
    <row r="8" spans="1:27" ht="13.5">
      <c r="A8" s="183" t="s">
        <v>104</v>
      </c>
      <c r="B8" s="182"/>
      <c r="C8" s="155">
        <v>1867147</v>
      </c>
      <c r="D8" s="155">
        <v>0</v>
      </c>
      <c r="E8" s="156">
        <v>2077705</v>
      </c>
      <c r="F8" s="60">
        <v>1906600</v>
      </c>
      <c r="G8" s="60">
        <v>209844</v>
      </c>
      <c r="H8" s="60">
        <v>182856</v>
      </c>
      <c r="I8" s="60">
        <v>150255</v>
      </c>
      <c r="J8" s="60">
        <v>542955</v>
      </c>
      <c r="K8" s="60">
        <v>-141288</v>
      </c>
      <c r="L8" s="60">
        <v>93689</v>
      </c>
      <c r="M8" s="60">
        <v>127110</v>
      </c>
      <c r="N8" s="60">
        <v>79511</v>
      </c>
      <c r="O8" s="60">
        <v>1441426</v>
      </c>
      <c r="P8" s="60">
        <v>-1151552</v>
      </c>
      <c r="Q8" s="60">
        <v>82235</v>
      </c>
      <c r="R8" s="60">
        <v>372109</v>
      </c>
      <c r="S8" s="60">
        <v>106448</v>
      </c>
      <c r="T8" s="60">
        <v>219</v>
      </c>
      <c r="U8" s="60">
        <v>51880</v>
      </c>
      <c r="V8" s="60">
        <v>158547</v>
      </c>
      <c r="W8" s="60">
        <v>1153122</v>
      </c>
      <c r="X8" s="60">
        <v>2057000</v>
      </c>
      <c r="Y8" s="60">
        <v>-903878</v>
      </c>
      <c r="Z8" s="140">
        <v>-43.94</v>
      </c>
      <c r="AA8" s="155">
        <v>1906600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2105500</v>
      </c>
      <c r="F9" s="60">
        <v>0</v>
      </c>
      <c r="G9" s="60">
        <v>172170</v>
      </c>
      <c r="H9" s="60">
        <v>171855</v>
      </c>
      <c r="I9" s="60">
        <v>181720</v>
      </c>
      <c r="J9" s="60">
        <v>525745</v>
      </c>
      <c r="K9" s="60">
        <v>172134</v>
      </c>
      <c r="L9" s="60">
        <v>172190</v>
      </c>
      <c r="M9" s="60">
        <v>172426</v>
      </c>
      <c r="N9" s="60">
        <v>516750</v>
      </c>
      <c r="O9" s="60">
        <v>172304</v>
      </c>
      <c r="P9" s="60">
        <v>172271</v>
      </c>
      <c r="Q9" s="60">
        <v>172813</v>
      </c>
      <c r="R9" s="60">
        <v>517388</v>
      </c>
      <c r="S9" s="60">
        <v>188217</v>
      </c>
      <c r="T9" s="60">
        <v>148866</v>
      </c>
      <c r="U9" s="60">
        <v>188605</v>
      </c>
      <c r="V9" s="60">
        <v>525688</v>
      </c>
      <c r="W9" s="60">
        <v>2085571</v>
      </c>
      <c r="X9" s="60">
        <v>2306500</v>
      </c>
      <c r="Y9" s="60">
        <v>-220929</v>
      </c>
      <c r="Z9" s="140">
        <v>-9.58</v>
      </c>
      <c r="AA9" s="155">
        <v>0</v>
      </c>
    </row>
    <row r="10" spans="1:27" ht="13.5">
      <c r="A10" s="183" t="s">
        <v>106</v>
      </c>
      <c r="B10" s="182"/>
      <c r="C10" s="155">
        <v>2580906</v>
      </c>
      <c r="D10" s="155">
        <v>0</v>
      </c>
      <c r="E10" s="156">
        <v>1971100</v>
      </c>
      <c r="F10" s="54">
        <v>2739200</v>
      </c>
      <c r="G10" s="54">
        <v>144706</v>
      </c>
      <c r="H10" s="54">
        <v>102076</v>
      </c>
      <c r="I10" s="54">
        <v>153308</v>
      </c>
      <c r="J10" s="54">
        <v>400090</v>
      </c>
      <c r="K10" s="54">
        <v>10240</v>
      </c>
      <c r="L10" s="54">
        <v>100145</v>
      </c>
      <c r="M10" s="54">
        <v>101895</v>
      </c>
      <c r="N10" s="54">
        <v>212280</v>
      </c>
      <c r="O10" s="54">
        <v>97578</v>
      </c>
      <c r="P10" s="54">
        <v>96696</v>
      </c>
      <c r="Q10" s="54">
        <v>121363</v>
      </c>
      <c r="R10" s="54">
        <v>315637</v>
      </c>
      <c r="S10" s="54">
        <v>107039</v>
      </c>
      <c r="T10" s="54">
        <v>104941</v>
      </c>
      <c r="U10" s="54">
        <v>109972</v>
      </c>
      <c r="V10" s="54">
        <v>321952</v>
      </c>
      <c r="W10" s="54">
        <v>1249959</v>
      </c>
      <c r="X10" s="54">
        <v>1995200</v>
      </c>
      <c r="Y10" s="54">
        <v>-745241</v>
      </c>
      <c r="Z10" s="184">
        <v>-37.35</v>
      </c>
      <c r="AA10" s="130">
        <v>2739200</v>
      </c>
    </row>
    <row r="11" spans="1:27" ht="13.5">
      <c r="A11" s="183" t="s">
        <v>107</v>
      </c>
      <c r="B11" s="185"/>
      <c r="C11" s="155">
        <v>-135514</v>
      </c>
      <c r="D11" s="155">
        <v>0</v>
      </c>
      <c r="E11" s="156">
        <v>326756</v>
      </c>
      <c r="F11" s="60">
        <v>306400</v>
      </c>
      <c r="G11" s="60">
        <v>44858</v>
      </c>
      <c r="H11" s="60">
        <v>-68</v>
      </c>
      <c r="I11" s="60">
        <v>6445</v>
      </c>
      <c r="J11" s="60">
        <v>51235</v>
      </c>
      <c r="K11" s="60">
        <v>3112</v>
      </c>
      <c r="L11" s="60">
        <v>3271</v>
      </c>
      <c r="M11" s="60">
        <v>881</v>
      </c>
      <c r="N11" s="60">
        <v>7264</v>
      </c>
      <c r="O11" s="60">
        <v>2317</v>
      </c>
      <c r="P11" s="60">
        <v>2535</v>
      </c>
      <c r="Q11" s="60">
        <v>2752</v>
      </c>
      <c r="R11" s="60">
        <v>7604</v>
      </c>
      <c r="S11" s="60">
        <v>3878</v>
      </c>
      <c r="T11" s="60">
        <v>2618</v>
      </c>
      <c r="U11" s="60">
        <v>5369</v>
      </c>
      <c r="V11" s="60">
        <v>11865</v>
      </c>
      <c r="W11" s="60">
        <v>77968</v>
      </c>
      <c r="X11" s="60">
        <v>67400</v>
      </c>
      <c r="Y11" s="60">
        <v>10568</v>
      </c>
      <c r="Z11" s="140">
        <v>15.68</v>
      </c>
      <c r="AA11" s="155">
        <v>306400</v>
      </c>
    </row>
    <row r="12" spans="1:27" ht="13.5">
      <c r="A12" s="183" t="s">
        <v>108</v>
      </c>
      <c r="B12" s="185"/>
      <c r="C12" s="155">
        <v>1274595</v>
      </c>
      <c r="D12" s="155">
        <v>0</v>
      </c>
      <c r="E12" s="156">
        <v>886700</v>
      </c>
      <c r="F12" s="60">
        <v>885000</v>
      </c>
      <c r="G12" s="60">
        <v>79324</v>
      </c>
      <c r="H12" s="60">
        <v>51649</v>
      </c>
      <c r="I12" s="60">
        <v>104318</v>
      </c>
      <c r="J12" s="60">
        <v>235291</v>
      </c>
      <c r="K12" s="60">
        <v>102098</v>
      </c>
      <c r="L12" s="60">
        <v>79129</v>
      </c>
      <c r="M12" s="60">
        <v>80417</v>
      </c>
      <c r="N12" s="60">
        <v>261644</v>
      </c>
      <c r="O12" s="60">
        <v>77192</v>
      </c>
      <c r="P12" s="60">
        <v>72967</v>
      </c>
      <c r="Q12" s="60">
        <v>83514</v>
      </c>
      <c r="R12" s="60">
        <v>233673</v>
      </c>
      <c r="S12" s="60">
        <v>71621</v>
      </c>
      <c r="T12" s="60">
        <v>79621</v>
      </c>
      <c r="U12" s="60">
        <v>79960</v>
      </c>
      <c r="V12" s="60">
        <v>231202</v>
      </c>
      <c r="W12" s="60">
        <v>961810</v>
      </c>
      <c r="X12" s="60">
        <v>886700</v>
      </c>
      <c r="Y12" s="60">
        <v>75110</v>
      </c>
      <c r="Z12" s="140">
        <v>8.47</v>
      </c>
      <c r="AA12" s="155">
        <v>885000</v>
      </c>
    </row>
    <row r="13" spans="1:27" ht="13.5">
      <c r="A13" s="181" t="s">
        <v>109</v>
      </c>
      <c r="B13" s="185"/>
      <c r="C13" s="155">
        <v>855862</v>
      </c>
      <c r="D13" s="155">
        <v>0</v>
      </c>
      <c r="E13" s="156">
        <v>651800</v>
      </c>
      <c r="F13" s="60">
        <v>850000</v>
      </c>
      <c r="G13" s="60">
        <v>33528</v>
      </c>
      <c r="H13" s="60">
        <v>0</v>
      </c>
      <c r="I13" s="60">
        <v>119111</v>
      </c>
      <c r="J13" s="60">
        <v>152639</v>
      </c>
      <c r="K13" s="60">
        <v>188001</v>
      </c>
      <c r="L13" s="60">
        <v>89152</v>
      </c>
      <c r="M13" s="60">
        <v>111814</v>
      </c>
      <c r="N13" s="60">
        <v>388967</v>
      </c>
      <c r="O13" s="60">
        <v>110310</v>
      </c>
      <c r="P13" s="60">
        <v>114760</v>
      </c>
      <c r="Q13" s="60">
        <v>103911</v>
      </c>
      <c r="R13" s="60">
        <v>328981</v>
      </c>
      <c r="S13" s="60">
        <v>100459</v>
      </c>
      <c r="T13" s="60">
        <v>114371</v>
      </c>
      <c r="U13" s="60">
        <v>76202</v>
      </c>
      <c r="V13" s="60">
        <v>291032</v>
      </c>
      <c r="W13" s="60">
        <v>1161619</v>
      </c>
      <c r="X13" s="60">
        <v>651800</v>
      </c>
      <c r="Y13" s="60">
        <v>509819</v>
      </c>
      <c r="Z13" s="140">
        <v>78.22</v>
      </c>
      <c r="AA13" s="155">
        <v>850000</v>
      </c>
    </row>
    <row r="14" spans="1:27" ht="13.5">
      <c r="A14" s="181" t="s">
        <v>110</v>
      </c>
      <c r="B14" s="185"/>
      <c r="C14" s="155">
        <v>490438</v>
      </c>
      <c r="D14" s="155">
        <v>0</v>
      </c>
      <c r="E14" s="156">
        <v>175200</v>
      </c>
      <c r="F14" s="60">
        <v>325800</v>
      </c>
      <c r="G14" s="60">
        <v>18396</v>
      </c>
      <c r="H14" s="60">
        <v>19967</v>
      </c>
      <c r="I14" s="60">
        <v>18437</v>
      </c>
      <c r="J14" s="60">
        <v>56800</v>
      </c>
      <c r="K14" s="60">
        <v>19679</v>
      </c>
      <c r="L14" s="60">
        <v>18444</v>
      </c>
      <c r="M14" s="60">
        <v>22538</v>
      </c>
      <c r="N14" s="60">
        <v>60661</v>
      </c>
      <c r="O14" s="60">
        <v>17402</v>
      </c>
      <c r="P14" s="60">
        <v>24042</v>
      </c>
      <c r="Q14" s="60">
        <v>21365</v>
      </c>
      <c r="R14" s="60">
        <v>62809</v>
      </c>
      <c r="S14" s="60">
        <v>25551</v>
      </c>
      <c r="T14" s="60">
        <v>10944</v>
      </c>
      <c r="U14" s="60">
        <v>12657</v>
      </c>
      <c r="V14" s="60">
        <v>49152</v>
      </c>
      <c r="W14" s="60">
        <v>229422</v>
      </c>
      <c r="X14" s="60">
        <v>175200</v>
      </c>
      <c r="Y14" s="60">
        <v>54222</v>
      </c>
      <c r="Z14" s="140">
        <v>30.95</v>
      </c>
      <c r="AA14" s="155">
        <v>325800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28432776</v>
      </c>
      <c r="D16" s="155">
        <v>0</v>
      </c>
      <c r="E16" s="156">
        <v>27530200</v>
      </c>
      <c r="F16" s="60">
        <v>23240437</v>
      </c>
      <c r="G16" s="60">
        <v>770090</v>
      </c>
      <c r="H16" s="60">
        <v>-769890</v>
      </c>
      <c r="I16" s="60">
        <v>6882400</v>
      </c>
      <c r="J16" s="60">
        <v>6882600</v>
      </c>
      <c r="K16" s="60">
        <v>2293300</v>
      </c>
      <c r="L16" s="60">
        <v>2294900</v>
      </c>
      <c r="M16" s="60">
        <v>2294210</v>
      </c>
      <c r="N16" s="60">
        <v>6882410</v>
      </c>
      <c r="O16" s="60">
        <v>2295400</v>
      </c>
      <c r="P16" s="60">
        <v>-565700</v>
      </c>
      <c r="Q16" s="60">
        <v>1936824</v>
      </c>
      <c r="R16" s="60">
        <v>3666524</v>
      </c>
      <c r="S16" s="60">
        <v>1936300</v>
      </c>
      <c r="T16" s="60">
        <v>1936300</v>
      </c>
      <c r="U16" s="60">
        <v>1936800</v>
      </c>
      <c r="V16" s="60">
        <v>5809400</v>
      </c>
      <c r="W16" s="60">
        <v>23240934</v>
      </c>
      <c r="X16" s="60">
        <v>27530200</v>
      </c>
      <c r="Y16" s="60">
        <v>-4289266</v>
      </c>
      <c r="Z16" s="140">
        <v>-15.58</v>
      </c>
      <c r="AA16" s="155">
        <v>23240437</v>
      </c>
    </row>
    <row r="17" spans="1:27" ht="13.5">
      <c r="A17" s="181" t="s">
        <v>113</v>
      </c>
      <c r="B17" s="185"/>
      <c r="C17" s="155">
        <v>176204</v>
      </c>
      <c r="D17" s="155">
        <v>0</v>
      </c>
      <c r="E17" s="156">
        <v>252100</v>
      </c>
      <c r="F17" s="60">
        <v>139300</v>
      </c>
      <c r="G17" s="60">
        <v>101345</v>
      </c>
      <c r="H17" s="60">
        <v>67342</v>
      </c>
      <c r="I17" s="60">
        <v>83853</v>
      </c>
      <c r="J17" s="60">
        <v>252540</v>
      </c>
      <c r="K17" s="60">
        <v>74341</v>
      </c>
      <c r="L17" s="60">
        <v>76284</v>
      </c>
      <c r="M17" s="60">
        <v>100168</v>
      </c>
      <c r="N17" s="60">
        <v>250793</v>
      </c>
      <c r="O17" s="60">
        <v>88248</v>
      </c>
      <c r="P17" s="60">
        <v>98114</v>
      </c>
      <c r="Q17" s="60">
        <v>113863</v>
      </c>
      <c r="R17" s="60">
        <v>300225</v>
      </c>
      <c r="S17" s="60">
        <v>141651</v>
      </c>
      <c r="T17" s="60">
        <v>76272</v>
      </c>
      <c r="U17" s="60">
        <v>123094</v>
      </c>
      <c r="V17" s="60">
        <v>341017</v>
      </c>
      <c r="W17" s="60">
        <v>1144575</v>
      </c>
      <c r="X17" s="60">
        <v>252100</v>
      </c>
      <c r="Y17" s="60">
        <v>892475</v>
      </c>
      <c r="Z17" s="140">
        <v>354.02</v>
      </c>
      <c r="AA17" s="155">
        <v>139300</v>
      </c>
    </row>
    <row r="18" spans="1:27" ht="13.5">
      <c r="A18" s="183" t="s">
        <v>114</v>
      </c>
      <c r="B18" s="182"/>
      <c r="C18" s="155">
        <v>83646</v>
      </c>
      <c r="D18" s="155">
        <v>0</v>
      </c>
      <c r="E18" s="156">
        <v>105100</v>
      </c>
      <c r="F18" s="60">
        <v>100000</v>
      </c>
      <c r="G18" s="60">
        <v>9906</v>
      </c>
      <c r="H18" s="60">
        <v>8433</v>
      </c>
      <c r="I18" s="60">
        <v>9444</v>
      </c>
      <c r="J18" s="60">
        <v>27783</v>
      </c>
      <c r="K18" s="60">
        <v>7380</v>
      </c>
      <c r="L18" s="60">
        <v>9938</v>
      </c>
      <c r="M18" s="60">
        <v>4205</v>
      </c>
      <c r="N18" s="60">
        <v>21523</v>
      </c>
      <c r="O18" s="60">
        <v>13796</v>
      </c>
      <c r="P18" s="60">
        <v>13653</v>
      </c>
      <c r="Q18" s="60">
        <v>17928</v>
      </c>
      <c r="R18" s="60">
        <v>45377</v>
      </c>
      <c r="S18" s="60">
        <v>18389</v>
      </c>
      <c r="T18" s="60">
        <v>12224</v>
      </c>
      <c r="U18" s="60">
        <v>15749</v>
      </c>
      <c r="V18" s="60">
        <v>46362</v>
      </c>
      <c r="W18" s="60">
        <v>141045</v>
      </c>
      <c r="X18" s="60">
        <v>105100</v>
      </c>
      <c r="Y18" s="60">
        <v>35945</v>
      </c>
      <c r="Z18" s="140">
        <v>34.2</v>
      </c>
      <c r="AA18" s="155">
        <v>100000</v>
      </c>
    </row>
    <row r="19" spans="1:27" ht="13.5">
      <c r="A19" s="181" t="s">
        <v>34</v>
      </c>
      <c r="B19" s="185"/>
      <c r="C19" s="155">
        <v>15966924</v>
      </c>
      <c r="D19" s="155">
        <v>0</v>
      </c>
      <c r="E19" s="156">
        <v>16840900</v>
      </c>
      <c r="F19" s="60">
        <v>16792100</v>
      </c>
      <c r="G19" s="60">
        <v>5942120</v>
      </c>
      <c r="H19" s="60">
        <v>63158</v>
      </c>
      <c r="I19" s="60">
        <v>164440</v>
      </c>
      <c r="J19" s="60">
        <v>6169718</v>
      </c>
      <c r="K19" s="60">
        <v>4899599</v>
      </c>
      <c r="L19" s="60">
        <v>3110549</v>
      </c>
      <c r="M19" s="60">
        <v>105894</v>
      </c>
      <c r="N19" s="60">
        <v>8116042</v>
      </c>
      <c r="O19" s="60">
        <v>200727</v>
      </c>
      <c r="P19" s="60">
        <v>218666</v>
      </c>
      <c r="Q19" s="60">
        <v>3125458</v>
      </c>
      <c r="R19" s="60">
        <v>3544851</v>
      </c>
      <c r="S19" s="60">
        <v>4874</v>
      </c>
      <c r="T19" s="60">
        <v>-1</v>
      </c>
      <c r="U19" s="60">
        <v>2011361</v>
      </c>
      <c r="V19" s="60">
        <v>2016234</v>
      </c>
      <c r="W19" s="60">
        <v>19846845</v>
      </c>
      <c r="X19" s="60">
        <v>28422900</v>
      </c>
      <c r="Y19" s="60">
        <v>-8576055</v>
      </c>
      <c r="Z19" s="140">
        <v>-30.17</v>
      </c>
      <c r="AA19" s="155">
        <v>16792100</v>
      </c>
    </row>
    <row r="20" spans="1:27" ht="13.5">
      <c r="A20" s="181" t="s">
        <v>35</v>
      </c>
      <c r="B20" s="185"/>
      <c r="C20" s="155">
        <v>618540</v>
      </c>
      <c r="D20" s="155">
        <v>0</v>
      </c>
      <c r="E20" s="156">
        <v>708900</v>
      </c>
      <c r="F20" s="54">
        <v>197675</v>
      </c>
      <c r="G20" s="54">
        <v>2968</v>
      </c>
      <c r="H20" s="54">
        <v>51082</v>
      </c>
      <c r="I20" s="54">
        <v>66193</v>
      </c>
      <c r="J20" s="54">
        <v>120243</v>
      </c>
      <c r="K20" s="54">
        <v>53325</v>
      </c>
      <c r="L20" s="54">
        <v>14169</v>
      </c>
      <c r="M20" s="54">
        <v>17473</v>
      </c>
      <c r="N20" s="54">
        <v>84967</v>
      </c>
      <c r="O20" s="54">
        <v>13577</v>
      </c>
      <c r="P20" s="54">
        <v>34641</v>
      </c>
      <c r="Q20" s="54">
        <v>9104</v>
      </c>
      <c r="R20" s="54">
        <v>57322</v>
      </c>
      <c r="S20" s="54">
        <v>1976</v>
      </c>
      <c r="T20" s="54">
        <v>13952</v>
      </c>
      <c r="U20" s="54">
        <v>28071</v>
      </c>
      <c r="V20" s="54">
        <v>43999</v>
      </c>
      <c r="W20" s="54">
        <v>306531</v>
      </c>
      <c r="X20" s="54">
        <v>708900</v>
      </c>
      <c r="Y20" s="54">
        <v>-402369</v>
      </c>
      <c r="Z20" s="184">
        <v>-56.76</v>
      </c>
      <c r="AA20" s="130">
        <v>197675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64595826</v>
      </c>
      <c r="D22" s="188">
        <f>SUM(D5:D21)</f>
        <v>0</v>
      </c>
      <c r="E22" s="189">
        <f t="shared" si="0"/>
        <v>67977200</v>
      </c>
      <c r="F22" s="190">
        <f t="shared" si="0"/>
        <v>61125112</v>
      </c>
      <c r="G22" s="190">
        <f t="shared" si="0"/>
        <v>11667347</v>
      </c>
      <c r="H22" s="190">
        <f t="shared" si="0"/>
        <v>892988</v>
      </c>
      <c r="I22" s="190">
        <f t="shared" si="0"/>
        <v>8839564</v>
      </c>
      <c r="J22" s="190">
        <f t="shared" si="0"/>
        <v>21399899</v>
      </c>
      <c r="K22" s="190">
        <f t="shared" si="0"/>
        <v>8504233</v>
      </c>
      <c r="L22" s="190">
        <f t="shared" si="0"/>
        <v>6941404</v>
      </c>
      <c r="M22" s="190">
        <f t="shared" si="0"/>
        <v>4014269</v>
      </c>
      <c r="N22" s="190">
        <f t="shared" si="0"/>
        <v>19459906</v>
      </c>
      <c r="O22" s="190">
        <f t="shared" si="0"/>
        <v>5539426</v>
      </c>
      <c r="P22" s="190">
        <f t="shared" si="0"/>
        <v>79113</v>
      </c>
      <c r="Q22" s="190">
        <f t="shared" si="0"/>
        <v>6863185</v>
      </c>
      <c r="R22" s="190">
        <f t="shared" si="0"/>
        <v>12481724</v>
      </c>
      <c r="S22" s="190">
        <f t="shared" si="0"/>
        <v>3702951</v>
      </c>
      <c r="T22" s="190">
        <f t="shared" si="0"/>
        <v>3331125</v>
      </c>
      <c r="U22" s="190">
        <f t="shared" si="0"/>
        <v>5591037</v>
      </c>
      <c r="V22" s="190">
        <f t="shared" si="0"/>
        <v>12625113</v>
      </c>
      <c r="W22" s="190">
        <f t="shared" si="0"/>
        <v>65966642</v>
      </c>
      <c r="X22" s="190">
        <f t="shared" si="0"/>
        <v>79632800</v>
      </c>
      <c r="Y22" s="190">
        <f t="shared" si="0"/>
        <v>-13666158</v>
      </c>
      <c r="Z22" s="191">
        <f>+IF(X22&lt;&gt;0,+(Y22/X22)*100,0)</f>
        <v>-17.161468641062477</v>
      </c>
      <c r="AA22" s="188">
        <f>SUM(AA5:AA21)</f>
        <v>61125112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12861255</v>
      </c>
      <c r="D25" s="155">
        <v>0</v>
      </c>
      <c r="E25" s="156">
        <v>17096300</v>
      </c>
      <c r="F25" s="60">
        <v>17528730</v>
      </c>
      <c r="G25" s="60">
        <v>1048840</v>
      </c>
      <c r="H25" s="60">
        <v>1057144</v>
      </c>
      <c r="I25" s="60">
        <v>1325520</v>
      </c>
      <c r="J25" s="60">
        <v>3431504</v>
      </c>
      <c r="K25" s="60">
        <v>1901637</v>
      </c>
      <c r="L25" s="60">
        <v>2215709</v>
      </c>
      <c r="M25" s="60">
        <v>1206716</v>
      </c>
      <c r="N25" s="60">
        <v>5324062</v>
      </c>
      <c r="O25" s="60">
        <v>628330</v>
      </c>
      <c r="P25" s="60">
        <v>1304972</v>
      </c>
      <c r="Q25" s="60">
        <v>1455485</v>
      </c>
      <c r="R25" s="60">
        <v>3388787</v>
      </c>
      <c r="S25" s="60">
        <v>1508797</v>
      </c>
      <c r="T25" s="60">
        <v>1471153</v>
      </c>
      <c r="U25" s="60">
        <v>1127158</v>
      </c>
      <c r="V25" s="60">
        <v>4107108</v>
      </c>
      <c r="W25" s="60">
        <v>16251461</v>
      </c>
      <c r="X25" s="60">
        <v>17440700</v>
      </c>
      <c r="Y25" s="60">
        <v>-1189239</v>
      </c>
      <c r="Z25" s="140">
        <v>-6.82</v>
      </c>
      <c r="AA25" s="155">
        <v>17528730</v>
      </c>
    </row>
    <row r="26" spans="1:27" ht="13.5">
      <c r="A26" s="183" t="s">
        <v>38</v>
      </c>
      <c r="B26" s="182"/>
      <c r="C26" s="155">
        <v>2412029</v>
      </c>
      <c r="D26" s="155">
        <v>0</v>
      </c>
      <c r="E26" s="156">
        <v>2601000</v>
      </c>
      <c r="F26" s="60">
        <v>2632900</v>
      </c>
      <c r="G26" s="60">
        <v>192859</v>
      </c>
      <c r="H26" s="60">
        <v>192859</v>
      </c>
      <c r="I26" s="60">
        <v>192859</v>
      </c>
      <c r="J26" s="60">
        <v>578577</v>
      </c>
      <c r="K26" s="60">
        <v>48215</v>
      </c>
      <c r="L26" s="60">
        <v>192859</v>
      </c>
      <c r="M26" s="60">
        <v>192859</v>
      </c>
      <c r="N26" s="60">
        <v>433933</v>
      </c>
      <c r="O26" s="60">
        <v>192859</v>
      </c>
      <c r="P26" s="60">
        <v>203926</v>
      </c>
      <c r="Q26" s="60">
        <v>203926</v>
      </c>
      <c r="R26" s="60">
        <v>600711</v>
      </c>
      <c r="S26" s="60">
        <v>203926</v>
      </c>
      <c r="T26" s="60">
        <v>203926</v>
      </c>
      <c r="U26" s="60">
        <v>203926</v>
      </c>
      <c r="V26" s="60">
        <v>611778</v>
      </c>
      <c r="W26" s="60">
        <v>2224999</v>
      </c>
      <c r="X26" s="60">
        <v>2336200</v>
      </c>
      <c r="Y26" s="60">
        <v>-111201</v>
      </c>
      <c r="Z26" s="140">
        <v>-4.76</v>
      </c>
      <c r="AA26" s="155">
        <v>2632900</v>
      </c>
    </row>
    <row r="27" spans="1:27" ht="13.5">
      <c r="A27" s="183" t="s">
        <v>118</v>
      </c>
      <c r="B27" s="182"/>
      <c r="C27" s="155">
        <v>19976306</v>
      </c>
      <c r="D27" s="155">
        <v>0</v>
      </c>
      <c r="E27" s="156">
        <v>21681600</v>
      </c>
      <c r="F27" s="60">
        <v>21681600</v>
      </c>
      <c r="G27" s="60">
        <v>0</v>
      </c>
      <c r="H27" s="60">
        <v>0</v>
      </c>
      <c r="I27" s="60">
        <v>5367900</v>
      </c>
      <c r="J27" s="60">
        <v>5367900</v>
      </c>
      <c r="K27" s="60">
        <v>1789300</v>
      </c>
      <c r="L27" s="60">
        <v>1789300</v>
      </c>
      <c r="M27" s="60">
        <v>1789300</v>
      </c>
      <c r="N27" s="60">
        <v>5367900</v>
      </c>
      <c r="O27" s="60">
        <v>1789300</v>
      </c>
      <c r="P27" s="60">
        <v>1789300</v>
      </c>
      <c r="Q27" s="60">
        <v>1789300</v>
      </c>
      <c r="R27" s="60">
        <v>5367900</v>
      </c>
      <c r="S27" s="60">
        <v>1789300</v>
      </c>
      <c r="T27" s="60">
        <v>1789300</v>
      </c>
      <c r="U27" s="60">
        <v>1789300</v>
      </c>
      <c r="V27" s="60">
        <v>5367900</v>
      </c>
      <c r="W27" s="60">
        <v>21471600</v>
      </c>
      <c r="X27" s="60">
        <v>21681600</v>
      </c>
      <c r="Y27" s="60">
        <v>-210000</v>
      </c>
      <c r="Z27" s="140">
        <v>-0.97</v>
      </c>
      <c r="AA27" s="155">
        <v>21681600</v>
      </c>
    </row>
    <row r="28" spans="1:27" ht="13.5">
      <c r="A28" s="183" t="s">
        <v>39</v>
      </c>
      <c r="B28" s="182"/>
      <c r="C28" s="155">
        <v>7772726</v>
      </c>
      <c r="D28" s="155">
        <v>0</v>
      </c>
      <c r="E28" s="156">
        <v>9520700</v>
      </c>
      <c r="F28" s="60">
        <v>9679400</v>
      </c>
      <c r="G28" s="60">
        <v>0</v>
      </c>
      <c r="H28" s="60">
        <v>1203157</v>
      </c>
      <c r="I28" s="60">
        <v>801866</v>
      </c>
      <c r="J28" s="60">
        <v>2005023</v>
      </c>
      <c r="K28" s="60">
        <v>615231</v>
      </c>
      <c r="L28" s="60">
        <v>614724</v>
      </c>
      <c r="M28" s="60">
        <v>732631</v>
      </c>
      <c r="N28" s="60">
        <v>1962586</v>
      </c>
      <c r="O28" s="60">
        <v>612694</v>
      </c>
      <c r="P28" s="60">
        <v>612694</v>
      </c>
      <c r="Q28" s="60">
        <v>611473</v>
      </c>
      <c r="R28" s="60">
        <v>1836861</v>
      </c>
      <c r="S28" s="60">
        <v>637156</v>
      </c>
      <c r="T28" s="60">
        <v>638753</v>
      </c>
      <c r="U28" s="60">
        <v>20980</v>
      </c>
      <c r="V28" s="60">
        <v>1296889</v>
      </c>
      <c r="W28" s="60">
        <v>7101359</v>
      </c>
      <c r="X28" s="60">
        <v>9668500</v>
      </c>
      <c r="Y28" s="60">
        <v>-2567141</v>
      </c>
      <c r="Z28" s="140">
        <v>-26.55</v>
      </c>
      <c r="AA28" s="155">
        <v>9679400</v>
      </c>
    </row>
    <row r="29" spans="1:27" ht="13.5">
      <c r="A29" s="183" t="s">
        <v>40</v>
      </c>
      <c r="B29" s="182"/>
      <c r="C29" s="155">
        <v>225211</v>
      </c>
      <c r="D29" s="155">
        <v>0</v>
      </c>
      <c r="E29" s="156">
        <v>0</v>
      </c>
      <c r="F29" s="60">
        <v>7000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7000</v>
      </c>
    </row>
    <row r="30" spans="1:27" ht="13.5">
      <c r="A30" s="183" t="s">
        <v>119</v>
      </c>
      <c r="B30" s="182"/>
      <c r="C30" s="155">
        <v>6573271</v>
      </c>
      <c r="D30" s="155">
        <v>0</v>
      </c>
      <c r="E30" s="156">
        <v>6522800</v>
      </c>
      <c r="F30" s="60">
        <v>8000000</v>
      </c>
      <c r="G30" s="60">
        <v>1572997</v>
      </c>
      <c r="H30" s="60">
        <v>61813</v>
      </c>
      <c r="I30" s="60">
        <v>0</v>
      </c>
      <c r="J30" s="60">
        <v>1634810</v>
      </c>
      <c r="K30" s="60">
        <v>675152</v>
      </c>
      <c r="L30" s="60">
        <v>1074816</v>
      </c>
      <c r="M30" s="60">
        <v>576244</v>
      </c>
      <c r="N30" s="60">
        <v>2326212</v>
      </c>
      <c r="O30" s="60">
        <v>615383</v>
      </c>
      <c r="P30" s="60">
        <v>620777</v>
      </c>
      <c r="Q30" s="60">
        <v>0</v>
      </c>
      <c r="R30" s="60">
        <v>1236160</v>
      </c>
      <c r="S30" s="60">
        <v>1099104</v>
      </c>
      <c r="T30" s="60">
        <v>0</v>
      </c>
      <c r="U30" s="60">
        <v>1260231</v>
      </c>
      <c r="V30" s="60">
        <v>2359335</v>
      </c>
      <c r="W30" s="60">
        <v>7556517</v>
      </c>
      <c r="X30" s="60">
        <v>6522800</v>
      </c>
      <c r="Y30" s="60">
        <v>1033717</v>
      </c>
      <c r="Z30" s="140">
        <v>15.85</v>
      </c>
      <c r="AA30" s="155">
        <v>8000000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45871</v>
      </c>
      <c r="D32" s="155">
        <v>0</v>
      </c>
      <c r="E32" s="156">
        <v>2975700</v>
      </c>
      <c r="F32" s="60">
        <v>76000</v>
      </c>
      <c r="G32" s="60">
        <v>60532</v>
      </c>
      <c r="H32" s="60">
        <v>460351</v>
      </c>
      <c r="I32" s="60">
        <v>58293</v>
      </c>
      <c r="J32" s="60">
        <v>579176</v>
      </c>
      <c r="K32" s="60">
        <v>487574</v>
      </c>
      <c r="L32" s="60">
        <v>283665</v>
      </c>
      <c r="M32" s="60">
        <v>274038</v>
      </c>
      <c r="N32" s="60">
        <v>1045277</v>
      </c>
      <c r="O32" s="60">
        <v>48058</v>
      </c>
      <c r="P32" s="60">
        <v>275885</v>
      </c>
      <c r="Q32" s="60">
        <v>181854</v>
      </c>
      <c r="R32" s="60">
        <v>505797</v>
      </c>
      <c r="S32" s="60">
        <v>305055</v>
      </c>
      <c r="T32" s="60">
        <v>314142</v>
      </c>
      <c r="U32" s="60">
        <v>287965</v>
      </c>
      <c r="V32" s="60">
        <v>907162</v>
      </c>
      <c r="W32" s="60">
        <v>3037412</v>
      </c>
      <c r="X32" s="60">
        <v>2976400</v>
      </c>
      <c r="Y32" s="60">
        <v>61012</v>
      </c>
      <c r="Z32" s="140">
        <v>2.05</v>
      </c>
      <c r="AA32" s="155">
        <v>76000</v>
      </c>
    </row>
    <row r="33" spans="1:27" ht="13.5">
      <c r="A33" s="183" t="s">
        <v>42</v>
      </c>
      <c r="B33" s="182"/>
      <c r="C33" s="155">
        <v>1245778</v>
      </c>
      <c r="D33" s="155">
        <v>0</v>
      </c>
      <c r="E33" s="156">
        <v>4231400</v>
      </c>
      <c r="F33" s="60">
        <v>2498900</v>
      </c>
      <c r="G33" s="60">
        <v>194885</v>
      </c>
      <c r="H33" s="60">
        <v>530530</v>
      </c>
      <c r="I33" s="60">
        <v>321628</v>
      </c>
      <c r="J33" s="60">
        <v>1047043</v>
      </c>
      <c r="K33" s="60">
        <v>-304189</v>
      </c>
      <c r="L33" s="60">
        <v>195538</v>
      </c>
      <c r="M33" s="60">
        <v>362726</v>
      </c>
      <c r="N33" s="60">
        <v>254075</v>
      </c>
      <c r="O33" s="60">
        <v>444487</v>
      </c>
      <c r="P33" s="60">
        <v>268267</v>
      </c>
      <c r="Q33" s="60">
        <v>315854</v>
      </c>
      <c r="R33" s="60">
        <v>1028608</v>
      </c>
      <c r="S33" s="60">
        <v>203349</v>
      </c>
      <c r="T33" s="60">
        <v>92220</v>
      </c>
      <c r="U33" s="60">
        <v>1720351</v>
      </c>
      <c r="V33" s="60">
        <v>2015920</v>
      </c>
      <c r="W33" s="60">
        <v>4345646</v>
      </c>
      <c r="X33" s="60">
        <v>4231400</v>
      </c>
      <c r="Y33" s="60">
        <v>114246</v>
      </c>
      <c r="Z33" s="140">
        <v>2.7</v>
      </c>
      <c r="AA33" s="155">
        <v>2498900</v>
      </c>
    </row>
    <row r="34" spans="1:27" ht="13.5">
      <c r="A34" s="183" t="s">
        <v>43</v>
      </c>
      <c r="B34" s="182"/>
      <c r="C34" s="155">
        <v>19779612</v>
      </c>
      <c r="D34" s="155">
        <v>0</v>
      </c>
      <c r="E34" s="156">
        <v>12906400</v>
      </c>
      <c r="F34" s="60">
        <v>23545494</v>
      </c>
      <c r="G34" s="60">
        <v>561014</v>
      </c>
      <c r="H34" s="60">
        <v>688174</v>
      </c>
      <c r="I34" s="60">
        <v>1663270</v>
      </c>
      <c r="J34" s="60">
        <v>2912458</v>
      </c>
      <c r="K34" s="60">
        <v>1664337</v>
      </c>
      <c r="L34" s="60">
        <v>1064473</v>
      </c>
      <c r="M34" s="60">
        <v>859154</v>
      </c>
      <c r="N34" s="60">
        <v>3587964</v>
      </c>
      <c r="O34" s="60">
        <v>2466870</v>
      </c>
      <c r="P34" s="60">
        <v>1342066</v>
      </c>
      <c r="Q34" s="60">
        <v>898595</v>
      </c>
      <c r="R34" s="60">
        <v>4707531</v>
      </c>
      <c r="S34" s="60">
        <v>1564941</v>
      </c>
      <c r="T34" s="60">
        <v>1486439</v>
      </c>
      <c r="U34" s="60">
        <v>1616855</v>
      </c>
      <c r="V34" s="60">
        <v>4668235</v>
      </c>
      <c r="W34" s="60">
        <v>15876188</v>
      </c>
      <c r="X34" s="60">
        <v>12924500</v>
      </c>
      <c r="Y34" s="60">
        <v>2951688</v>
      </c>
      <c r="Z34" s="140">
        <v>22.84</v>
      </c>
      <c r="AA34" s="155">
        <v>23545494</v>
      </c>
    </row>
    <row r="35" spans="1:27" ht="13.5">
      <c r="A35" s="181" t="s">
        <v>122</v>
      </c>
      <c r="B35" s="185"/>
      <c r="C35" s="155">
        <v>9727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70901786</v>
      </c>
      <c r="D36" s="188">
        <f>SUM(D25:D35)</f>
        <v>0</v>
      </c>
      <c r="E36" s="189">
        <f t="shared" si="1"/>
        <v>77535900</v>
      </c>
      <c r="F36" s="190">
        <f t="shared" si="1"/>
        <v>85650024</v>
      </c>
      <c r="G36" s="190">
        <f t="shared" si="1"/>
        <v>3631127</v>
      </c>
      <c r="H36" s="190">
        <f t="shared" si="1"/>
        <v>4194028</v>
      </c>
      <c r="I36" s="190">
        <f t="shared" si="1"/>
        <v>9731336</v>
      </c>
      <c r="J36" s="190">
        <f t="shared" si="1"/>
        <v>17556491</v>
      </c>
      <c r="K36" s="190">
        <f t="shared" si="1"/>
        <v>6877257</v>
      </c>
      <c r="L36" s="190">
        <f t="shared" si="1"/>
        <v>7431084</v>
      </c>
      <c r="M36" s="190">
        <f t="shared" si="1"/>
        <v>5993668</v>
      </c>
      <c r="N36" s="190">
        <f t="shared" si="1"/>
        <v>20302009</v>
      </c>
      <c r="O36" s="190">
        <f t="shared" si="1"/>
        <v>6797981</v>
      </c>
      <c r="P36" s="190">
        <f t="shared" si="1"/>
        <v>6417887</v>
      </c>
      <c r="Q36" s="190">
        <f t="shared" si="1"/>
        <v>5456487</v>
      </c>
      <c r="R36" s="190">
        <f t="shared" si="1"/>
        <v>18672355</v>
      </c>
      <c r="S36" s="190">
        <f t="shared" si="1"/>
        <v>7311628</v>
      </c>
      <c r="T36" s="190">
        <f t="shared" si="1"/>
        <v>5995933</v>
      </c>
      <c r="U36" s="190">
        <f t="shared" si="1"/>
        <v>8026766</v>
      </c>
      <c r="V36" s="190">
        <f t="shared" si="1"/>
        <v>21334327</v>
      </c>
      <c r="W36" s="190">
        <f t="shared" si="1"/>
        <v>77865182</v>
      </c>
      <c r="X36" s="190">
        <f t="shared" si="1"/>
        <v>77782100</v>
      </c>
      <c r="Y36" s="190">
        <f t="shared" si="1"/>
        <v>83082</v>
      </c>
      <c r="Z36" s="191">
        <f>+IF(X36&lt;&gt;0,+(Y36/X36)*100,0)</f>
        <v>0.1068137784914524</v>
      </c>
      <c r="AA36" s="188">
        <f>SUM(AA25:AA35)</f>
        <v>85650024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-6305960</v>
      </c>
      <c r="D38" s="199">
        <f>+D22-D36</f>
        <v>0</v>
      </c>
      <c r="E38" s="200">
        <f t="shared" si="2"/>
        <v>-9558700</v>
      </c>
      <c r="F38" s="106">
        <f t="shared" si="2"/>
        <v>-24524912</v>
      </c>
      <c r="G38" s="106">
        <f t="shared" si="2"/>
        <v>8036220</v>
      </c>
      <c r="H38" s="106">
        <f t="shared" si="2"/>
        <v>-3301040</v>
      </c>
      <c r="I38" s="106">
        <f t="shared" si="2"/>
        <v>-891772</v>
      </c>
      <c r="J38" s="106">
        <f t="shared" si="2"/>
        <v>3843408</v>
      </c>
      <c r="K38" s="106">
        <f t="shared" si="2"/>
        <v>1626976</v>
      </c>
      <c r="L38" s="106">
        <f t="shared" si="2"/>
        <v>-489680</v>
      </c>
      <c r="M38" s="106">
        <f t="shared" si="2"/>
        <v>-1979399</v>
      </c>
      <c r="N38" s="106">
        <f t="shared" si="2"/>
        <v>-842103</v>
      </c>
      <c r="O38" s="106">
        <f t="shared" si="2"/>
        <v>-1258555</v>
      </c>
      <c r="P38" s="106">
        <f t="shared" si="2"/>
        <v>-6338774</v>
      </c>
      <c r="Q38" s="106">
        <f t="shared" si="2"/>
        <v>1406698</v>
      </c>
      <c r="R38" s="106">
        <f t="shared" si="2"/>
        <v>-6190631</v>
      </c>
      <c r="S38" s="106">
        <f t="shared" si="2"/>
        <v>-3608677</v>
      </c>
      <c r="T38" s="106">
        <f t="shared" si="2"/>
        <v>-2664808</v>
      </c>
      <c r="U38" s="106">
        <f t="shared" si="2"/>
        <v>-2435729</v>
      </c>
      <c r="V38" s="106">
        <f t="shared" si="2"/>
        <v>-8709214</v>
      </c>
      <c r="W38" s="106">
        <f t="shared" si="2"/>
        <v>-11898540</v>
      </c>
      <c r="X38" s="106">
        <f>IF(F22=F36,0,X22-X36)</f>
        <v>1850700</v>
      </c>
      <c r="Y38" s="106">
        <f t="shared" si="2"/>
        <v>-13749240</v>
      </c>
      <c r="Z38" s="201">
        <f>+IF(X38&lt;&gt;0,+(Y38/X38)*100,0)</f>
        <v>-742.9210568973903</v>
      </c>
      <c r="AA38" s="199">
        <f>+AA22-AA36</f>
        <v>-24524912</v>
      </c>
    </row>
    <row r="39" spans="1:27" ht="13.5">
      <c r="A39" s="181" t="s">
        <v>46</v>
      </c>
      <c r="B39" s="185"/>
      <c r="C39" s="155">
        <v>23527554</v>
      </c>
      <c r="D39" s="155">
        <v>0</v>
      </c>
      <c r="E39" s="156">
        <v>27082000</v>
      </c>
      <c r="F39" s="60">
        <v>36651324</v>
      </c>
      <c r="G39" s="60">
        <v>0</v>
      </c>
      <c r="H39" s="60">
        <v>2273</v>
      </c>
      <c r="I39" s="60">
        <v>1990686</v>
      </c>
      <c r="J39" s="60">
        <v>1992959</v>
      </c>
      <c r="K39" s="60">
        <v>300454</v>
      </c>
      <c r="L39" s="60">
        <v>5504206</v>
      </c>
      <c r="M39" s="60">
        <v>303248</v>
      </c>
      <c r="N39" s="60">
        <v>6107908</v>
      </c>
      <c r="O39" s="60">
        <v>1300595</v>
      </c>
      <c r="P39" s="60">
        <v>4226730</v>
      </c>
      <c r="Q39" s="60">
        <v>9078308</v>
      </c>
      <c r="R39" s="60">
        <v>14605633</v>
      </c>
      <c r="S39" s="60">
        <v>3583534</v>
      </c>
      <c r="T39" s="60">
        <v>5405526</v>
      </c>
      <c r="U39" s="60">
        <v>668129</v>
      </c>
      <c r="V39" s="60">
        <v>9657189</v>
      </c>
      <c r="W39" s="60">
        <v>32363689</v>
      </c>
      <c r="X39" s="60">
        <v>27620200</v>
      </c>
      <c r="Y39" s="60">
        <v>4743489</v>
      </c>
      <c r="Z39" s="140">
        <v>17.17</v>
      </c>
      <c r="AA39" s="155">
        <v>36651324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17221594</v>
      </c>
      <c r="D42" s="206">
        <f>SUM(D38:D41)</f>
        <v>0</v>
      </c>
      <c r="E42" s="207">
        <f t="shared" si="3"/>
        <v>17523300</v>
      </c>
      <c r="F42" s="88">
        <f t="shared" si="3"/>
        <v>12126412</v>
      </c>
      <c r="G42" s="88">
        <f t="shared" si="3"/>
        <v>8036220</v>
      </c>
      <c r="H42" s="88">
        <f t="shared" si="3"/>
        <v>-3298767</v>
      </c>
      <c r="I42" s="88">
        <f t="shared" si="3"/>
        <v>1098914</v>
      </c>
      <c r="J42" s="88">
        <f t="shared" si="3"/>
        <v>5836367</v>
      </c>
      <c r="K42" s="88">
        <f t="shared" si="3"/>
        <v>1927430</v>
      </c>
      <c r="L42" s="88">
        <f t="shared" si="3"/>
        <v>5014526</v>
      </c>
      <c r="M42" s="88">
        <f t="shared" si="3"/>
        <v>-1676151</v>
      </c>
      <c r="N42" s="88">
        <f t="shared" si="3"/>
        <v>5265805</v>
      </c>
      <c r="O42" s="88">
        <f t="shared" si="3"/>
        <v>42040</v>
      </c>
      <c r="P42" s="88">
        <f t="shared" si="3"/>
        <v>-2112044</v>
      </c>
      <c r="Q42" s="88">
        <f t="shared" si="3"/>
        <v>10485006</v>
      </c>
      <c r="R42" s="88">
        <f t="shared" si="3"/>
        <v>8415002</v>
      </c>
      <c r="S42" s="88">
        <f t="shared" si="3"/>
        <v>-25143</v>
      </c>
      <c r="T42" s="88">
        <f t="shared" si="3"/>
        <v>2740718</v>
      </c>
      <c r="U42" s="88">
        <f t="shared" si="3"/>
        <v>-1767600</v>
      </c>
      <c r="V42" s="88">
        <f t="shared" si="3"/>
        <v>947975</v>
      </c>
      <c r="W42" s="88">
        <f t="shared" si="3"/>
        <v>20465149</v>
      </c>
      <c r="X42" s="88">
        <f t="shared" si="3"/>
        <v>29470900</v>
      </c>
      <c r="Y42" s="88">
        <f t="shared" si="3"/>
        <v>-9005751</v>
      </c>
      <c r="Z42" s="208">
        <f>+IF(X42&lt;&gt;0,+(Y42/X42)*100,0)</f>
        <v>-30.558113257484504</v>
      </c>
      <c r="AA42" s="206">
        <f>SUM(AA38:AA41)</f>
        <v>12126412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17221594</v>
      </c>
      <c r="D44" s="210">
        <f>+D42-D43</f>
        <v>0</v>
      </c>
      <c r="E44" s="211">
        <f t="shared" si="4"/>
        <v>17523300</v>
      </c>
      <c r="F44" s="77">
        <f t="shared" si="4"/>
        <v>12126412</v>
      </c>
      <c r="G44" s="77">
        <f t="shared" si="4"/>
        <v>8036220</v>
      </c>
      <c r="H44" s="77">
        <f t="shared" si="4"/>
        <v>-3298767</v>
      </c>
      <c r="I44" s="77">
        <f t="shared" si="4"/>
        <v>1098914</v>
      </c>
      <c r="J44" s="77">
        <f t="shared" si="4"/>
        <v>5836367</v>
      </c>
      <c r="K44" s="77">
        <f t="shared" si="4"/>
        <v>1927430</v>
      </c>
      <c r="L44" s="77">
        <f t="shared" si="4"/>
        <v>5014526</v>
      </c>
      <c r="M44" s="77">
        <f t="shared" si="4"/>
        <v>-1676151</v>
      </c>
      <c r="N44" s="77">
        <f t="shared" si="4"/>
        <v>5265805</v>
      </c>
      <c r="O44" s="77">
        <f t="shared" si="4"/>
        <v>42040</v>
      </c>
      <c r="P44" s="77">
        <f t="shared" si="4"/>
        <v>-2112044</v>
      </c>
      <c r="Q44" s="77">
        <f t="shared" si="4"/>
        <v>10485006</v>
      </c>
      <c r="R44" s="77">
        <f t="shared" si="4"/>
        <v>8415002</v>
      </c>
      <c r="S44" s="77">
        <f t="shared" si="4"/>
        <v>-25143</v>
      </c>
      <c r="T44" s="77">
        <f t="shared" si="4"/>
        <v>2740718</v>
      </c>
      <c r="U44" s="77">
        <f t="shared" si="4"/>
        <v>-1767600</v>
      </c>
      <c r="V44" s="77">
        <f t="shared" si="4"/>
        <v>947975</v>
      </c>
      <c r="W44" s="77">
        <f t="shared" si="4"/>
        <v>20465149</v>
      </c>
      <c r="X44" s="77">
        <f t="shared" si="4"/>
        <v>29470900</v>
      </c>
      <c r="Y44" s="77">
        <f t="shared" si="4"/>
        <v>-9005751</v>
      </c>
      <c r="Z44" s="212">
        <f>+IF(X44&lt;&gt;0,+(Y44/X44)*100,0)</f>
        <v>-30.558113257484504</v>
      </c>
      <c r="AA44" s="210">
        <f>+AA42-AA43</f>
        <v>12126412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17221594</v>
      </c>
      <c r="D46" s="206">
        <f>SUM(D44:D45)</f>
        <v>0</v>
      </c>
      <c r="E46" s="207">
        <f t="shared" si="5"/>
        <v>17523300</v>
      </c>
      <c r="F46" s="88">
        <f t="shared" si="5"/>
        <v>12126412</v>
      </c>
      <c r="G46" s="88">
        <f t="shared" si="5"/>
        <v>8036220</v>
      </c>
      <c r="H46" s="88">
        <f t="shared" si="5"/>
        <v>-3298767</v>
      </c>
      <c r="I46" s="88">
        <f t="shared" si="5"/>
        <v>1098914</v>
      </c>
      <c r="J46" s="88">
        <f t="shared" si="5"/>
        <v>5836367</v>
      </c>
      <c r="K46" s="88">
        <f t="shared" si="5"/>
        <v>1927430</v>
      </c>
      <c r="L46" s="88">
        <f t="shared" si="5"/>
        <v>5014526</v>
      </c>
      <c r="M46" s="88">
        <f t="shared" si="5"/>
        <v>-1676151</v>
      </c>
      <c r="N46" s="88">
        <f t="shared" si="5"/>
        <v>5265805</v>
      </c>
      <c r="O46" s="88">
        <f t="shared" si="5"/>
        <v>42040</v>
      </c>
      <c r="P46" s="88">
        <f t="shared" si="5"/>
        <v>-2112044</v>
      </c>
      <c r="Q46" s="88">
        <f t="shared" si="5"/>
        <v>10485006</v>
      </c>
      <c r="R46" s="88">
        <f t="shared" si="5"/>
        <v>8415002</v>
      </c>
      <c r="S46" s="88">
        <f t="shared" si="5"/>
        <v>-25143</v>
      </c>
      <c r="T46" s="88">
        <f t="shared" si="5"/>
        <v>2740718</v>
      </c>
      <c r="U46" s="88">
        <f t="shared" si="5"/>
        <v>-1767600</v>
      </c>
      <c r="V46" s="88">
        <f t="shared" si="5"/>
        <v>947975</v>
      </c>
      <c r="W46" s="88">
        <f t="shared" si="5"/>
        <v>20465149</v>
      </c>
      <c r="X46" s="88">
        <f t="shared" si="5"/>
        <v>29470900</v>
      </c>
      <c r="Y46" s="88">
        <f t="shared" si="5"/>
        <v>-9005751</v>
      </c>
      <c r="Z46" s="208">
        <f>+IF(X46&lt;&gt;0,+(Y46/X46)*100,0)</f>
        <v>-30.558113257484504</v>
      </c>
      <c r="AA46" s="206">
        <f>SUM(AA44:AA45)</f>
        <v>12126412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17221594</v>
      </c>
      <c r="D48" s="217">
        <f>SUM(D46:D47)</f>
        <v>0</v>
      </c>
      <c r="E48" s="218">
        <f t="shared" si="6"/>
        <v>17523300</v>
      </c>
      <c r="F48" s="219">
        <f t="shared" si="6"/>
        <v>12126412</v>
      </c>
      <c r="G48" s="219">
        <f t="shared" si="6"/>
        <v>8036220</v>
      </c>
      <c r="H48" s="220">
        <f t="shared" si="6"/>
        <v>-3298767</v>
      </c>
      <c r="I48" s="220">
        <f t="shared" si="6"/>
        <v>1098914</v>
      </c>
      <c r="J48" s="220">
        <f t="shared" si="6"/>
        <v>5836367</v>
      </c>
      <c r="K48" s="220">
        <f t="shared" si="6"/>
        <v>1927430</v>
      </c>
      <c r="L48" s="220">
        <f t="shared" si="6"/>
        <v>5014526</v>
      </c>
      <c r="M48" s="219">
        <f t="shared" si="6"/>
        <v>-1676151</v>
      </c>
      <c r="N48" s="219">
        <f t="shared" si="6"/>
        <v>5265805</v>
      </c>
      <c r="O48" s="220">
        <f t="shared" si="6"/>
        <v>42040</v>
      </c>
      <c r="P48" s="220">
        <f t="shared" si="6"/>
        <v>-2112044</v>
      </c>
      <c r="Q48" s="220">
        <f t="shared" si="6"/>
        <v>10485006</v>
      </c>
      <c r="R48" s="220">
        <f t="shared" si="6"/>
        <v>8415002</v>
      </c>
      <c r="S48" s="220">
        <f t="shared" si="6"/>
        <v>-25143</v>
      </c>
      <c r="T48" s="219">
        <f t="shared" si="6"/>
        <v>2740718</v>
      </c>
      <c r="U48" s="219">
        <f t="shared" si="6"/>
        <v>-1767600</v>
      </c>
      <c r="V48" s="220">
        <f t="shared" si="6"/>
        <v>947975</v>
      </c>
      <c r="W48" s="220">
        <f t="shared" si="6"/>
        <v>20465149</v>
      </c>
      <c r="X48" s="220">
        <f t="shared" si="6"/>
        <v>29470900</v>
      </c>
      <c r="Y48" s="220">
        <f t="shared" si="6"/>
        <v>-9005751</v>
      </c>
      <c r="Z48" s="221">
        <f>+IF(X48&lt;&gt;0,+(Y48/X48)*100,0)</f>
        <v>-30.558113257484504</v>
      </c>
      <c r="AA48" s="222">
        <f>SUM(AA46:AA47)</f>
        <v>12126412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1223717</v>
      </c>
      <c r="D5" s="153">
        <f>SUM(D6:D8)</f>
        <v>0</v>
      </c>
      <c r="E5" s="154">
        <f t="shared" si="0"/>
        <v>216000</v>
      </c>
      <c r="F5" s="100">
        <f t="shared" si="0"/>
        <v>291000</v>
      </c>
      <c r="G5" s="100">
        <f t="shared" si="0"/>
        <v>0</v>
      </c>
      <c r="H5" s="100">
        <f t="shared" si="0"/>
        <v>2231</v>
      </c>
      <c r="I5" s="100">
        <f t="shared" si="0"/>
        <v>672</v>
      </c>
      <c r="J5" s="100">
        <f t="shared" si="0"/>
        <v>2903</v>
      </c>
      <c r="K5" s="100">
        <f t="shared" si="0"/>
        <v>14951</v>
      </c>
      <c r="L5" s="100">
        <f t="shared" si="0"/>
        <v>107</v>
      </c>
      <c r="M5" s="100">
        <f t="shared" si="0"/>
        <v>0</v>
      </c>
      <c r="N5" s="100">
        <f t="shared" si="0"/>
        <v>15058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4644</v>
      </c>
      <c r="U5" s="100">
        <f t="shared" si="0"/>
        <v>336571</v>
      </c>
      <c r="V5" s="100">
        <f t="shared" si="0"/>
        <v>341215</v>
      </c>
      <c r="W5" s="100">
        <f t="shared" si="0"/>
        <v>359176</v>
      </c>
      <c r="X5" s="100">
        <f t="shared" si="0"/>
        <v>216000</v>
      </c>
      <c r="Y5" s="100">
        <f t="shared" si="0"/>
        <v>143176</v>
      </c>
      <c r="Z5" s="137">
        <f>+IF(X5&lt;&gt;0,+(Y5/X5)*100,0)</f>
        <v>66.28518518518518</v>
      </c>
      <c r="AA5" s="153">
        <f>SUM(AA6:AA8)</f>
        <v>291000</v>
      </c>
    </row>
    <row r="6" spans="1:27" ht="13.5">
      <c r="A6" s="138" t="s">
        <v>75</v>
      </c>
      <c r="B6" s="136"/>
      <c r="C6" s="155">
        <v>347006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524890</v>
      </c>
      <c r="D7" s="157"/>
      <c r="E7" s="158">
        <v>20000</v>
      </c>
      <c r="F7" s="159">
        <v>25000</v>
      </c>
      <c r="G7" s="159"/>
      <c r="H7" s="159"/>
      <c r="I7" s="159"/>
      <c r="J7" s="159"/>
      <c r="K7" s="159">
        <v>14951</v>
      </c>
      <c r="L7" s="159"/>
      <c r="M7" s="159"/>
      <c r="N7" s="159">
        <v>14951</v>
      </c>
      <c r="O7" s="159"/>
      <c r="P7" s="159"/>
      <c r="Q7" s="159"/>
      <c r="R7" s="159"/>
      <c r="S7" s="159"/>
      <c r="T7" s="159"/>
      <c r="U7" s="159">
        <v>332035</v>
      </c>
      <c r="V7" s="159">
        <v>332035</v>
      </c>
      <c r="W7" s="159">
        <v>346986</v>
      </c>
      <c r="X7" s="159">
        <v>20000</v>
      </c>
      <c r="Y7" s="159">
        <v>326986</v>
      </c>
      <c r="Z7" s="141">
        <v>1634.93</v>
      </c>
      <c r="AA7" s="225">
        <v>25000</v>
      </c>
    </row>
    <row r="8" spans="1:27" ht="13.5">
      <c r="A8" s="138" t="s">
        <v>77</v>
      </c>
      <c r="B8" s="136"/>
      <c r="C8" s="155">
        <v>351821</v>
      </c>
      <c r="D8" s="155"/>
      <c r="E8" s="156">
        <v>196000</v>
      </c>
      <c r="F8" s="60">
        <v>266000</v>
      </c>
      <c r="G8" s="60"/>
      <c r="H8" s="60">
        <v>2231</v>
      </c>
      <c r="I8" s="60">
        <v>672</v>
      </c>
      <c r="J8" s="60">
        <v>2903</v>
      </c>
      <c r="K8" s="60"/>
      <c r="L8" s="60">
        <v>107</v>
      </c>
      <c r="M8" s="60"/>
      <c r="N8" s="60">
        <v>107</v>
      </c>
      <c r="O8" s="60"/>
      <c r="P8" s="60"/>
      <c r="Q8" s="60"/>
      <c r="R8" s="60"/>
      <c r="S8" s="60"/>
      <c r="T8" s="60">
        <v>4644</v>
      </c>
      <c r="U8" s="60">
        <v>4536</v>
      </c>
      <c r="V8" s="60">
        <v>9180</v>
      </c>
      <c r="W8" s="60">
        <v>12190</v>
      </c>
      <c r="X8" s="60">
        <v>196000</v>
      </c>
      <c r="Y8" s="60">
        <v>-183810</v>
      </c>
      <c r="Z8" s="140">
        <v>-93.78</v>
      </c>
      <c r="AA8" s="62">
        <v>266000</v>
      </c>
    </row>
    <row r="9" spans="1:27" ht="13.5">
      <c r="A9" s="135" t="s">
        <v>78</v>
      </c>
      <c r="B9" s="136"/>
      <c r="C9" s="153">
        <f aca="true" t="shared" si="1" ref="C9:Y9">SUM(C10:C14)</f>
        <v>10020162</v>
      </c>
      <c r="D9" s="153">
        <f>SUM(D10:D14)</f>
        <v>0</v>
      </c>
      <c r="E9" s="154">
        <f t="shared" si="1"/>
        <v>15523000</v>
      </c>
      <c r="F9" s="100">
        <f t="shared" si="1"/>
        <v>21613907</v>
      </c>
      <c r="G9" s="100">
        <f t="shared" si="1"/>
        <v>0</v>
      </c>
      <c r="H9" s="100">
        <f t="shared" si="1"/>
        <v>332207</v>
      </c>
      <c r="I9" s="100">
        <f t="shared" si="1"/>
        <v>0</v>
      </c>
      <c r="J9" s="100">
        <f t="shared" si="1"/>
        <v>332207</v>
      </c>
      <c r="K9" s="100">
        <f t="shared" si="1"/>
        <v>0</v>
      </c>
      <c r="L9" s="100">
        <f t="shared" si="1"/>
        <v>4476528</v>
      </c>
      <c r="M9" s="100">
        <f t="shared" si="1"/>
        <v>229565</v>
      </c>
      <c r="N9" s="100">
        <f t="shared" si="1"/>
        <v>4706093</v>
      </c>
      <c r="O9" s="100">
        <f t="shared" si="1"/>
        <v>-7250</v>
      </c>
      <c r="P9" s="100">
        <f t="shared" si="1"/>
        <v>4220661</v>
      </c>
      <c r="Q9" s="100">
        <f t="shared" si="1"/>
        <v>5001341</v>
      </c>
      <c r="R9" s="100">
        <f t="shared" si="1"/>
        <v>9214752</v>
      </c>
      <c r="S9" s="100">
        <f t="shared" si="1"/>
        <v>57624</v>
      </c>
      <c r="T9" s="100">
        <f t="shared" si="1"/>
        <v>5274363</v>
      </c>
      <c r="U9" s="100">
        <f t="shared" si="1"/>
        <v>310455</v>
      </c>
      <c r="V9" s="100">
        <f t="shared" si="1"/>
        <v>5642442</v>
      </c>
      <c r="W9" s="100">
        <f t="shared" si="1"/>
        <v>19895494</v>
      </c>
      <c r="X9" s="100">
        <f t="shared" si="1"/>
        <v>17502584</v>
      </c>
      <c r="Y9" s="100">
        <f t="shared" si="1"/>
        <v>2392910</v>
      </c>
      <c r="Z9" s="137">
        <f>+IF(X9&lt;&gt;0,+(Y9/X9)*100,0)</f>
        <v>13.671752696630396</v>
      </c>
      <c r="AA9" s="102">
        <f>SUM(AA10:AA14)</f>
        <v>21613907</v>
      </c>
    </row>
    <row r="10" spans="1:27" ht="13.5">
      <c r="A10" s="138" t="s">
        <v>79</v>
      </c>
      <c r="B10" s="136"/>
      <c r="C10" s="155">
        <v>35320</v>
      </c>
      <c r="D10" s="155"/>
      <c r="E10" s="156"/>
      <c r="F10" s="60">
        <v>803776</v>
      </c>
      <c r="G10" s="60"/>
      <c r="H10" s="60"/>
      <c r="I10" s="60"/>
      <c r="J10" s="60"/>
      <c r="K10" s="60"/>
      <c r="L10" s="60"/>
      <c r="M10" s="60">
        <v>7250</v>
      </c>
      <c r="N10" s="60">
        <v>7250</v>
      </c>
      <c r="O10" s="60">
        <v>-7250</v>
      </c>
      <c r="P10" s="60">
        <v>108394</v>
      </c>
      <c r="Q10" s="60">
        <v>19370</v>
      </c>
      <c r="R10" s="60">
        <v>120514</v>
      </c>
      <c r="S10" s="60">
        <v>57624</v>
      </c>
      <c r="T10" s="60">
        <v>19800</v>
      </c>
      <c r="U10" s="60">
        <v>202582</v>
      </c>
      <c r="V10" s="60">
        <v>280006</v>
      </c>
      <c r="W10" s="60">
        <v>407770</v>
      </c>
      <c r="X10" s="60">
        <v>1646249</v>
      </c>
      <c r="Y10" s="60">
        <v>-1238479</v>
      </c>
      <c r="Z10" s="140">
        <v>-75.23</v>
      </c>
      <c r="AA10" s="62">
        <v>803776</v>
      </c>
    </row>
    <row r="11" spans="1:27" ht="13.5">
      <c r="A11" s="138" t="s">
        <v>80</v>
      </c>
      <c r="B11" s="136"/>
      <c r="C11" s="155">
        <v>1172882</v>
      </c>
      <c r="D11" s="155"/>
      <c r="E11" s="156"/>
      <c r="F11" s="60">
        <v>581335</v>
      </c>
      <c r="G11" s="60"/>
      <c r="H11" s="60"/>
      <c r="I11" s="60"/>
      <c r="J11" s="60"/>
      <c r="K11" s="60"/>
      <c r="L11" s="60"/>
      <c r="M11" s="60"/>
      <c r="N11" s="60"/>
      <c r="O11" s="60">
        <v>222315</v>
      </c>
      <c r="P11" s="60"/>
      <c r="Q11" s="60"/>
      <c r="R11" s="60">
        <v>222315</v>
      </c>
      <c r="S11" s="60"/>
      <c r="T11" s="60"/>
      <c r="U11" s="60"/>
      <c r="V11" s="60"/>
      <c r="W11" s="60">
        <v>222315</v>
      </c>
      <c r="X11" s="60">
        <v>581335</v>
      </c>
      <c r="Y11" s="60">
        <v>-359020</v>
      </c>
      <c r="Z11" s="140">
        <v>-61.76</v>
      </c>
      <c r="AA11" s="62">
        <v>581335</v>
      </c>
    </row>
    <row r="12" spans="1:27" ht="13.5">
      <c r="A12" s="138" t="s">
        <v>81</v>
      </c>
      <c r="B12" s="136"/>
      <c r="C12" s="155"/>
      <c r="D12" s="155"/>
      <c r="E12" s="156">
        <v>675000</v>
      </c>
      <c r="F12" s="60">
        <v>1028796</v>
      </c>
      <c r="G12" s="60"/>
      <c r="H12" s="60">
        <v>332207</v>
      </c>
      <c r="I12" s="60"/>
      <c r="J12" s="60">
        <v>332207</v>
      </c>
      <c r="K12" s="60"/>
      <c r="L12" s="60">
        <v>21572</v>
      </c>
      <c r="M12" s="60"/>
      <c r="N12" s="60">
        <v>21572</v>
      </c>
      <c r="O12" s="60"/>
      <c r="P12" s="60"/>
      <c r="Q12" s="60">
        <v>11450</v>
      </c>
      <c r="R12" s="60">
        <v>11450</v>
      </c>
      <c r="S12" s="60"/>
      <c r="T12" s="60"/>
      <c r="U12" s="60"/>
      <c r="V12" s="60"/>
      <c r="W12" s="60">
        <v>365229</v>
      </c>
      <c r="X12" s="60">
        <v>675000</v>
      </c>
      <c r="Y12" s="60">
        <v>-309771</v>
      </c>
      <c r="Z12" s="140">
        <v>-45.89</v>
      </c>
      <c r="AA12" s="62">
        <v>1028796</v>
      </c>
    </row>
    <row r="13" spans="1:27" ht="13.5">
      <c r="A13" s="138" t="s">
        <v>82</v>
      </c>
      <c r="B13" s="136"/>
      <c r="C13" s="155">
        <v>8811960</v>
      </c>
      <c r="D13" s="155"/>
      <c r="E13" s="156">
        <v>14848000</v>
      </c>
      <c r="F13" s="60">
        <v>19200000</v>
      </c>
      <c r="G13" s="60"/>
      <c r="H13" s="60"/>
      <c r="I13" s="60"/>
      <c r="J13" s="60"/>
      <c r="K13" s="60"/>
      <c r="L13" s="60">
        <v>4454956</v>
      </c>
      <c r="M13" s="60">
        <v>222315</v>
      </c>
      <c r="N13" s="60">
        <v>4677271</v>
      </c>
      <c r="O13" s="60">
        <v>-222315</v>
      </c>
      <c r="P13" s="60">
        <v>4112267</v>
      </c>
      <c r="Q13" s="60">
        <v>4970521</v>
      </c>
      <c r="R13" s="60">
        <v>8860473</v>
      </c>
      <c r="S13" s="60"/>
      <c r="T13" s="60">
        <v>5254563</v>
      </c>
      <c r="U13" s="60">
        <v>39000</v>
      </c>
      <c r="V13" s="60">
        <v>5293563</v>
      </c>
      <c r="W13" s="60">
        <v>18831307</v>
      </c>
      <c r="X13" s="60">
        <v>14520000</v>
      </c>
      <c r="Y13" s="60">
        <v>4311307</v>
      </c>
      <c r="Z13" s="140">
        <v>29.69</v>
      </c>
      <c r="AA13" s="62">
        <v>19200000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>
        <v>68873</v>
      </c>
      <c r="V14" s="159">
        <v>68873</v>
      </c>
      <c r="W14" s="159">
        <v>68873</v>
      </c>
      <c r="X14" s="159">
        <v>80000</v>
      </c>
      <c r="Y14" s="159">
        <v>-11127</v>
      </c>
      <c r="Z14" s="141">
        <v>-13.91</v>
      </c>
      <c r="AA14" s="225"/>
    </row>
    <row r="15" spans="1:27" ht="13.5">
      <c r="A15" s="135" t="s">
        <v>84</v>
      </c>
      <c r="B15" s="142"/>
      <c r="C15" s="153">
        <f aca="true" t="shared" si="2" ref="C15:Y15">SUM(C16:C18)</f>
        <v>4873512</v>
      </c>
      <c r="D15" s="153">
        <f>SUM(D16:D18)</f>
        <v>0</v>
      </c>
      <c r="E15" s="154">
        <f t="shared" si="2"/>
        <v>504000</v>
      </c>
      <c r="F15" s="100">
        <f t="shared" si="2"/>
        <v>4941030</v>
      </c>
      <c r="G15" s="100">
        <f t="shared" si="2"/>
        <v>455</v>
      </c>
      <c r="H15" s="100">
        <f t="shared" si="2"/>
        <v>7129</v>
      </c>
      <c r="I15" s="100">
        <f t="shared" si="2"/>
        <v>1687540</v>
      </c>
      <c r="J15" s="100">
        <f t="shared" si="2"/>
        <v>1695124</v>
      </c>
      <c r="K15" s="100">
        <f t="shared" si="2"/>
        <v>5454</v>
      </c>
      <c r="L15" s="100">
        <f t="shared" si="2"/>
        <v>10154</v>
      </c>
      <c r="M15" s="100">
        <f t="shared" si="2"/>
        <v>74245</v>
      </c>
      <c r="N15" s="100">
        <f t="shared" si="2"/>
        <v>89853</v>
      </c>
      <c r="O15" s="100">
        <f t="shared" si="2"/>
        <v>-17685</v>
      </c>
      <c r="P15" s="100">
        <f t="shared" si="2"/>
        <v>780</v>
      </c>
      <c r="Q15" s="100">
        <f t="shared" si="2"/>
        <v>0</v>
      </c>
      <c r="R15" s="100">
        <f t="shared" si="2"/>
        <v>-16905</v>
      </c>
      <c r="S15" s="100">
        <f t="shared" si="2"/>
        <v>875933</v>
      </c>
      <c r="T15" s="100">
        <f t="shared" si="2"/>
        <v>9450</v>
      </c>
      <c r="U15" s="100">
        <f t="shared" si="2"/>
        <v>28658</v>
      </c>
      <c r="V15" s="100">
        <f t="shared" si="2"/>
        <v>914041</v>
      </c>
      <c r="W15" s="100">
        <f t="shared" si="2"/>
        <v>2682113</v>
      </c>
      <c r="X15" s="100">
        <f t="shared" si="2"/>
        <v>2574913</v>
      </c>
      <c r="Y15" s="100">
        <f t="shared" si="2"/>
        <v>107200</v>
      </c>
      <c r="Z15" s="137">
        <f>+IF(X15&lt;&gt;0,+(Y15/X15)*100,0)</f>
        <v>4.163247457292732</v>
      </c>
      <c r="AA15" s="102">
        <f>SUM(AA16:AA18)</f>
        <v>4941030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4873512</v>
      </c>
      <c r="D17" s="155"/>
      <c r="E17" s="156">
        <v>504000</v>
      </c>
      <c r="F17" s="60">
        <v>4941030</v>
      </c>
      <c r="G17" s="60">
        <v>455</v>
      </c>
      <c r="H17" s="60">
        <v>7129</v>
      </c>
      <c r="I17" s="60">
        <v>1687540</v>
      </c>
      <c r="J17" s="60">
        <v>1695124</v>
      </c>
      <c r="K17" s="60">
        <v>5454</v>
      </c>
      <c r="L17" s="60">
        <v>10154</v>
      </c>
      <c r="M17" s="60">
        <v>74245</v>
      </c>
      <c r="N17" s="60">
        <v>89853</v>
      </c>
      <c r="O17" s="60">
        <v>-17685</v>
      </c>
      <c r="P17" s="60">
        <v>780</v>
      </c>
      <c r="Q17" s="60"/>
      <c r="R17" s="60">
        <v>-16905</v>
      </c>
      <c r="S17" s="60">
        <v>875933</v>
      </c>
      <c r="T17" s="60">
        <v>9450</v>
      </c>
      <c r="U17" s="60">
        <v>28658</v>
      </c>
      <c r="V17" s="60">
        <v>914041</v>
      </c>
      <c r="W17" s="60">
        <v>2682113</v>
      </c>
      <c r="X17" s="60">
        <v>2574913</v>
      </c>
      <c r="Y17" s="60">
        <v>107200</v>
      </c>
      <c r="Z17" s="140">
        <v>4.16</v>
      </c>
      <c r="AA17" s="62">
        <v>4941030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4860740</v>
      </c>
      <c r="D19" s="153">
        <f>SUM(D20:D23)</f>
        <v>0</v>
      </c>
      <c r="E19" s="154">
        <f t="shared" si="3"/>
        <v>9939000</v>
      </c>
      <c r="F19" s="100">
        <f t="shared" si="3"/>
        <v>9349778</v>
      </c>
      <c r="G19" s="100">
        <f t="shared" si="3"/>
        <v>0</v>
      </c>
      <c r="H19" s="100">
        <f t="shared" si="3"/>
        <v>0</v>
      </c>
      <c r="I19" s="100">
        <f t="shared" si="3"/>
        <v>309149</v>
      </c>
      <c r="J19" s="100">
        <f t="shared" si="3"/>
        <v>309149</v>
      </c>
      <c r="K19" s="100">
        <f t="shared" si="3"/>
        <v>295000</v>
      </c>
      <c r="L19" s="100">
        <f t="shared" si="3"/>
        <v>1039096</v>
      </c>
      <c r="M19" s="100">
        <f t="shared" si="3"/>
        <v>12315</v>
      </c>
      <c r="N19" s="100">
        <f t="shared" si="3"/>
        <v>1346411</v>
      </c>
      <c r="O19" s="100">
        <f t="shared" si="3"/>
        <v>1300595</v>
      </c>
      <c r="P19" s="100">
        <f t="shared" si="3"/>
        <v>6069</v>
      </c>
      <c r="Q19" s="100">
        <f t="shared" si="3"/>
        <v>169708</v>
      </c>
      <c r="R19" s="100">
        <f t="shared" si="3"/>
        <v>1476372</v>
      </c>
      <c r="S19" s="100">
        <f t="shared" si="3"/>
        <v>2940081</v>
      </c>
      <c r="T19" s="100">
        <f t="shared" si="3"/>
        <v>131163</v>
      </c>
      <c r="U19" s="100">
        <f t="shared" si="3"/>
        <v>1549128</v>
      </c>
      <c r="V19" s="100">
        <f t="shared" si="3"/>
        <v>4620372</v>
      </c>
      <c r="W19" s="100">
        <f t="shared" si="3"/>
        <v>7752304</v>
      </c>
      <c r="X19" s="100">
        <f t="shared" si="3"/>
        <v>8125903</v>
      </c>
      <c r="Y19" s="100">
        <f t="shared" si="3"/>
        <v>-373599</v>
      </c>
      <c r="Z19" s="137">
        <f>+IF(X19&lt;&gt;0,+(Y19/X19)*100,0)</f>
        <v>-4.597630564873836</v>
      </c>
      <c r="AA19" s="102">
        <f>SUM(AA20:AA23)</f>
        <v>9349778</v>
      </c>
    </row>
    <row r="20" spans="1:27" ht="13.5">
      <c r="A20" s="138" t="s">
        <v>89</v>
      </c>
      <c r="B20" s="136"/>
      <c r="C20" s="155">
        <v>2046835</v>
      </c>
      <c r="D20" s="155"/>
      <c r="E20" s="156"/>
      <c r="F20" s="60">
        <v>8000000</v>
      </c>
      <c r="G20" s="60"/>
      <c r="H20" s="60"/>
      <c r="I20" s="60"/>
      <c r="J20" s="60"/>
      <c r="K20" s="60">
        <v>295000</v>
      </c>
      <c r="L20" s="60">
        <v>984284</v>
      </c>
      <c r="M20" s="60"/>
      <c r="N20" s="60">
        <v>1279284</v>
      </c>
      <c r="O20" s="60">
        <v>1300595</v>
      </c>
      <c r="P20" s="60"/>
      <c r="Q20" s="60">
        <v>54950</v>
      </c>
      <c r="R20" s="60">
        <v>1355545</v>
      </c>
      <c r="S20" s="60">
        <v>2673138</v>
      </c>
      <c r="T20" s="60"/>
      <c r="U20" s="60">
        <v>370981</v>
      </c>
      <c r="V20" s="60">
        <v>3044119</v>
      </c>
      <c r="W20" s="60">
        <v>5678948</v>
      </c>
      <c r="X20" s="60">
        <v>6000000</v>
      </c>
      <c r="Y20" s="60">
        <v>-321052</v>
      </c>
      <c r="Z20" s="140">
        <v>-5.35</v>
      </c>
      <c r="AA20" s="62">
        <v>8000000</v>
      </c>
    </row>
    <row r="21" spans="1:27" ht="13.5">
      <c r="A21" s="138" t="s">
        <v>90</v>
      </c>
      <c r="B21" s="136"/>
      <c r="C21" s="155">
        <v>620441</v>
      </c>
      <c r="D21" s="155"/>
      <c r="E21" s="156"/>
      <c r="F21" s="60">
        <v>905184</v>
      </c>
      <c r="G21" s="60"/>
      <c r="H21" s="60"/>
      <c r="I21" s="60">
        <v>110095</v>
      </c>
      <c r="J21" s="60">
        <v>110095</v>
      </c>
      <c r="K21" s="60"/>
      <c r="L21" s="60">
        <v>54812</v>
      </c>
      <c r="M21" s="60">
        <v>12315</v>
      </c>
      <c r="N21" s="60">
        <v>67127</v>
      </c>
      <c r="O21" s="60"/>
      <c r="P21" s="60"/>
      <c r="Q21" s="60">
        <v>108035</v>
      </c>
      <c r="R21" s="60">
        <v>108035</v>
      </c>
      <c r="S21" s="60">
        <v>233897</v>
      </c>
      <c r="T21" s="60">
        <v>131163</v>
      </c>
      <c r="U21" s="60">
        <v>481744</v>
      </c>
      <c r="V21" s="60">
        <v>846804</v>
      </c>
      <c r="W21" s="60">
        <v>1132061</v>
      </c>
      <c r="X21" s="60">
        <v>258043</v>
      </c>
      <c r="Y21" s="60">
        <v>874018</v>
      </c>
      <c r="Z21" s="140">
        <v>338.71</v>
      </c>
      <c r="AA21" s="62">
        <v>905184</v>
      </c>
    </row>
    <row r="22" spans="1:27" ht="13.5">
      <c r="A22" s="138" t="s">
        <v>91</v>
      </c>
      <c r="B22" s="136"/>
      <c r="C22" s="157">
        <v>1006478</v>
      </c>
      <c r="D22" s="157"/>
      <c r="E22" s="158">
        <v>9939000</v>
      </c>
      <c r="F22" s="159">
        <v>444594</v>
      </c>
      <c r="G22" s="159"/>
      <c r="H22" s="159"/>
      <c r="I22" s="159">
        <v>199054</v>
      </c>
      <c r="J22" s="159">
        <v>199054</v>
      </c>
      <c r="K22" s="159"/>
      <c r="L22" s="159"/>
      <c r="M22" s="159"/>
      <c r="N22" s="159"/>
      <c r="O22" s="159"/>
      <c r="P22" s="159">
        <v>6069</v>
      </c>
      <c r="Q22" s="159">
        <v>6723</v>
      </c>
      <c r="R22" s="159">
        <v>12792</v>
      </c>
      <c r="S22" s="159">
        <v>33046</v>
      </c>
      <c r="T22" s="159"/>
      <c r="U22" s="159">
        <v>696403</v>
      </c>
      <c r="V22" s="159">
        <v>729449</v>
      </c>
      <c r="W22" s="159">
        <v>941295</v>
      </c>
      <c r="X22" s="159">
        <v>1867860</v>
      </c>
      <c r="Y22" s="159">
        <v>-926565</v>
      </c>
      <c r="Z22" s="141">
        <v>-49.61</v>
      </c>
      <c r="AA22" s="225">
        <v>444594</v>
      </c>
    </row>
    <row r="23" spans="1:27" ht="13.5">
      <c r="A23" s="138" t="s">
        <v>92</v>
      </c>
      <c r="B23" s="136"/>
      <c r="C23" s="155">
        <v>1186986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20978131</v>
      </c>
      <c r="D25" s="217">
        <f>+D5+D9+D15+D19+D24</f>
        <v>0</v>
      </c>
      <c r="E25" s="230">
        <f t="shared" si="4"/>
        <v>26182000</v>
      </c>
      <c r="F25" s="219">
        <f t="shared" si="4"/>
        <v>36195715</v>
      </c>
      <c r="G25" s="219">
        <f t="shared" si="4"/>
        <v>455</v>
      </c>
      <c r="H25" s="219">
        <f t="shared" si="4"/>
        <v>341567</v>
      </c>
      <c r="I25" s="219">
        <f t="shared" si="4"/>
        <v>1997361</v>
      </c>
      <c r="J25" s="219">
        <f t="shared" si="4"/>
        <v>2339383</v>
      </c>
      <c r="K25" s="219">
        <f t="shared" si="4"/>
        <v>315405</v>
      </c>
      <c r="L25" s="219">
        <f t="shared" si="4"/>
        <v>5525885</v>
      </c>
      <c r="M25" s="219">
        <f t="shared" si="4"/>
        <v>316125</v>
      </c>
      <c r="N25" s="219">
        <f t="shared" si="4"/>
        <v>6157415</v>
      </c>
      <c r="O25" s="219">
        <f t="shared" si="4"/>
        <v>1275660</v>
      </c>
      <c r="P25" s="219">
        <f t="shared" si="4"/>
        <v>4227510</v>
      </c>
      <c r="Q25" s="219">
        <f t="shared" si="4"/>
        <v>5171049</v>
      </c>
      <c r="R25" s="219">
        <f t="shared" si="4"/>
        <v>10674219</v>
      </c>
      <c r="S25" s="219">
        <f t="shared" si="4"/>
        <v>3873638</v>
      </c>
      <c r="T25" s="219">
        <f t="shared" si="4"/>
        <v>5419620</v>
      </c>
      <c r="U25" s="219">
        <f t="shared" si="4"/>
        <v>2224812</v>
      </c>
      <c r="V25" s="219">
        <f t="shared" si="4"/>
        <v>11518070</v>
      </c>
      <c r="W25" s="219">
        <f t="shared" si="4"/>
        <v>30689087</v>
      </c>
      <c r="X25" s="219">
        <f t="shared" si="4"/>
        <v>28419400</v>
      </c>
      <c r="Y25" s="219">
        <f t="shared" si="4"/>
        <v>2269687</v>
      </c>
      <c r="Z25" s="231">
        <f>+IF(X25&lt;&gt;0,+(Y25/X25)*100,0)</f>
        <v>7.986400135118968</v>
      </c>
      <c r="AA25" s="232">
        <f>+AA5+AA9+AA15+AA19+AA24</f>
        <v>36195715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20763515</v>
      </c>
      <c r="D28" s="155"/>
      <c r="E28" s="156">
        <v>25291000</v>
      </c>
      <c r="F28" s="60"/>
      <c r="G28" s="60"/>
      <c r="H28" s="60">
        <v>1818</v>
      </c>
      <c r="I28" s="60">
        <v>1990687</v>
      </c>
      <c r="J28" s="60">
        <v>1992505</v>
      </c>
      <c r="K28" s="60">
        <v>300454</v>
      </c>
      <c r="L28" s="60">
        <v>5504206</v>
      </c>
      <c r="M28" s="60">
        <v>310498</v>
      </c>
      <c r="N28" s="60">
        <v>6115158</v>
      </c>
      <c r="O28" s="60">
        <v>1275660</v>
      </c>
      <c r="P28" s="60">
        <v>4226730</v>
      </c>
      <c r="Q28" s="60">
        <v>5138916</v>
      </c>
      <c r="R28" s="60">
        <v>10641306</v>
      </c>
      <c r="S28" s="60">
        <v>3583535</v>
      </c>
      <c r="T28" s="60">
        <v>5405526</v>
      </c>
      <c r="U28" s="60">
        <v>1962590</v>
      </c>
      <c r="V28" s="60">
        <v>10951651</v>
      </c>
      <c r="W28" s="60">
        <v>29700620</v>
      </c>
      <c r="X28" s="60">
        <v>26753900</v>
      </c>
      <c r="Y28" s="60">
        <v>2946720</v>
      </c>
      <c r="Z28" s="140">
        <v>11.01</v>
      </c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>
        <v>455</v>
      </c>
      <c r="H29" s="60"/>
      <c r="I29" s="60"/>
      <c r="J29" s="60">
        <v>455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455</v>
      </c>
      <c r="X29" s="60"/>
      <c r="Y29" s="60">
        <v>455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20763515</v>
      </c>
      <c r="D32" s="210">
        <f>SUM(D28:D31)</f>
        <v>0</v>
      </c>
      <c r="E32" s="211">
        <f t="shared" si="5"/>
        <v>25291000</v>
      </c>
      <c r="F32" s="77">
        <f t="shared" si="5"/>
        <v>0</v>
      </c>
      <c r="G32" s="77">
        <f t="shared" si="5"/>
        <v>455</v>
      </c>
      <c r="H32" s="77">
        <f t="shared" si="5"/>
        <v>1818</v>
      </c>
      <c r="I32" s="77">
        <f t="shared" si="5"/>
        <v>1990687</v>
      </c>
      <c r="J32" s="77">
        <f t="shared" si="5"/>
        <v>1992960</v>
      </c>
      <c r="K32" s="77">
        <f t="shared" si="5"/>
        <v>300454</v>
      </c>
      <c r="L32" s="77">
        <f t="shared" si="5"/>
        <v>5504206</v>
      </c>
      <c r="M32" s="77">
        <f t="shared" si="5"/>
        <v>310498</v>
      </c>
      <c r="N32" s="77">
        <f t="shared" si="5"/>
        <v>6115158</v>
      </c>
      <c r="O32" s="77">
        <f t="shared" si="5"/>
        <v>1275660</v>
      </c>
      <c r="P32" s="77">
        <f t="shared" si="5"/>
        <v>4226730</v>
      </c>
      <c r="Q32" s="77">
        <f t="shared" si="5"/>
        <v>5138916</v>
      </c>
      <c r="R32" s="77">
        <f t="shared" si="5"/>
        <v>10641306</v>
      </c>
      <c r="S32" s="77">
        <f t="shared" si="5"/>
        <v>3583535</v>
      </c>
      <c r="T32" s="77">
        <f t="shared" si="5"/>
        <v>5405526</v>
      </c>
      <c r="U32" s="77">
        <f t="shared" si="5"/>
        <v>1962590</v>
      </c>
      <c r="V32" s="77">
        <f t="shared" si="5"/>
        <v>10951651</v>
      </c>
      <c r="W32" s="77">
        <f t="shared" si="5"/>
        <v>29701075</v>
      </c>
      <c r="X32" s="77">
        <f t="shared" si="5"/>
        <v>26753900</v>
      </c>
      <c r="Y32" s="77">
        <f t="shared" si="5"/>
        <v>2947175</v>
      </c>
      <c r="Z32" s="212">
        <f>+IF(X32&lt;&gt;0,+(Y32/X32)*100,0)</f>
        <v>11.015870583354202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891000</v>
      </c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214616</v>
      </c>
      <c r="D35" s="155"/>
      <c r="E35" s="156"/>
      <c r="F35" s="60"/>
      <c r="G35" s="60"/>
      <c r="H35" s="60">
        <v>339749</v>
      </c>
      <c r="I35" s="60">
        <v>6674</v>
      </c>
      <c r="J35" s="60">
        <v>346423</v>
      </c>
      <c r="K35" s="60">
        <v>14951</v>
      </c>
      <c r="L35" s="60">
        <v>21679</v>
      </c>
      <c r="M35" s="60">
        <v>5627</v>
      </c>
      <c r="N35" s="60">
        <v>42257</v>
      </c>
      <c r="O35" s="60"/>
      <c r="P35" s="60">
        <v>780</v>
      </c>
      <c r="Q35" s="60">
        <v>32132</v>
      </c>
      <c r="R35" s="60">
        <v>32912</v>
      </c>
      <c r="S35" s="60">
        <v>290103</v>
      </c>
      <c r="T35" s="60">
        <v>14094</v>
      </c>
      <c r="U35" s="60">
        <v>262222</v>
      </c>
      <c r="V35" s="60">
        <v>566419</v>
      </c>
      <c r="W35" s="60">
        <v>988011</v>
      </c>
      <c r="X35" s="60">
        <v>1665500</v>
      </c>
      <c r="Y35" s="60">
        <v>-677489</v>
      </c>
      <c r="Z35" s="140">
        <v>-40.68</v>
      </c>
      <c r="AA35" s="62"/>
    </row>
    <row r="36" spans="1:27" ht="13.5">
      <c r="A36" s="238" t="s">
        <v>139</v>
      </c>
      <c r="B36" s="149"/>
      <c r="C36" s="222">
        <f aca="true" t="shared" si="6" ref="C36:Y36">SUM(C32:C35)</f>
        <v>20978131</v>
      </c>
      <c r="D36" s="222">
        <f>SUM(D32:D35)</f>
        <v>0</v>
      </c>
      <c r="E36" s="218">
        <f t="shared" si="6"/>
        <v>26182000</v>
      </c>
      <c r="F36" s="220">
        <f t="shared" si="6"/>
        <v>0</v>
      </c>
      <c r="G36" s="220">
        <f t="shared" si="6"/>
        <v>455</v>
      </c>
      <c r="H36" s="220">
        <f t="shared" si="6"/>
        <v>341567</v>
      </c>
      <c r="I36" s="220">
        <f t="shared" si="6"/>
        <v>1997361</v>
      </c>
      <c r="J36" s="220">
        <f t="shared" si="6"/>
        <v>2339383</v>
      </c>
      <c r="K36" s="220">
        <f t="shared" si="6"/>
        <v>315405</v>
      </c>
      <c r="L36" s="220">
        <f t="shared" si="6"/>
        <v>5525885</v>
      </c>
      <c r="M36" s="220">
        <f t="shared" si="6"/>
        <v>316125</v>
      </c>
      <c r="N36" s="220">
        <f t="shared" si="6"/>
        <v>6157415</v>
      </c>
      <c r="O36" s="220">
        <f t="shared" si="6"/>
        <v>1275660</v>
      </c>
      <c r="P36" s="220">
        <f t="shared" si="6"/>
        <v>4227510</v>
      </c>
      <c r="Q36" s="220">
        <f t="shared" si="6"/>
        <v>5171048</v>
      </c>
      <c r="R36" s="220">
        <f t="shared" si="6"/>
        <v>10674218</v>
      </c>
      <c r="S36" s="220">
        <f t="shared" si="6"/>
        <v>3873638</v>
      </c>
      <c r="T36" s="220">
        <f t="shared" si="6"/>
        <v>5419620</v>
      </c>
      <c r="U36" s="220">
        <f t="shared" si="6"/>
        <v>2224812</v>
      </c>
      <c r="V36" s="220">
        <f t="shared" si="6"/>
        <v>11518070</v>
      </c>
      <c r="W36" s="220">
        <f t="shared" si="6"/>
        <v>30689086</v>
      </c>
      <c r="X36" s="220">
        <f t="shared" si="6"/>
        <v>28419400</v>
      </c>
      <c r="Y36" s="220">
        <f t="shared" si="6"/>
        <v>2269686</v>
      </c>
      <c r="Z36" s="221">
        <f>+IF(X36&lt;&gt;0,+(Y36/X36)*100,0)</f>
        <v>7.986396616395843</v>
      </c>
      <c r="AA36" s="239">
        <f>SUM(AA32:AA35)</f>
        <v>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14758371</v>
      </c>
      <c r="D6" s="155"/>
      <c r="E6" s="59"/>
      <c r="F6" s="60">
        <v>16271239</v>
      </c>
      <c r="G6" s="60">
        <v>27848340</v>
      </c>
      <c r="H6" s="60">
        <v>25843725</v>
      </c>
      <c r="I6" s="60">
        <v>17720520</v>
      </c>
      <c r="J6" s="60">
        <v>17720520</v>
      </c>
      <c r="K6" s="60">
        <v>17720520</v>
      </c>
      <c r="L6" s="60">
        <v>21486185</v>
      </c>
      <c r="M6" s="60">
        <v>30165517</v>
      </c>
      <c r="N6" s="60">
        <v>30165517</v>
      </c>
      <c r="O6" s="60">
        <v>25829275</v>
      </c>
      <c r="P6" s="60">
        <v>24597535</v>
      </c>
      <c r="Q6" s="60">
        <v>29316721</v>
      </c>
      <c r="R6" s="60">
        <v>29316721</v>
      </c>
      <c r="S6" s="60">
        <v>22377180</v>
      </c>
      <c r="T6" s="60">
        <v>15784957</v>
      </c>
      <c r="U6" s="60">
        <v>14758371</v>
      </c>
      <c r="V6" s="60">
        <v>14758371</v>
      </c>
      <c r="W6" s="60">
        <v>14758371</v>
      </c>
      <c r="X6" s="60">
        <v>16271239</v>
      </c>
      <c r="Y6" s="60">
        <v>-1512868</v>
      </c>
      <c r="Z6" s="140">
        <v>-9.3</v>
      </c>
      <c r="AA6" s="62">
        <v>16271239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5323318</v>
      </c>
      <c r="D8" s="155"/>
      <c r="E8" s="59"/>
      <c r="F8" s="60">
        <v>1671444</v>
      </c>
      <c r="G8" s="60">
        <v>7495811</v>
      </c>
      <c r="H8" s="60">
        <v>8845212</v>
      </c>
      <c r="I8" s="60">
        <v>2849810</v>
      </c>
      <c r="J8" s="60">
        <v>2849810</v>
      </c>
      <c r="K8" s="60">
        <v>2849810</v>
      </c>
      <c r="L8" s="60">
        <v>-1046791</v>
      </c>
      <c r="M8" s="60">
        <v>-3062063</v>
      </c>
      <c r="N8" s="60">
        <v>-3062063</v>
      </c>
      <c r="O8" s="60">
        <v>-3076907</v>
      </c>
      <c r="P8" s="60">
        <v>-6457087</v>
      </c>
      <c r="Q8" s="60">
        <v>-8417236</v>
      </c>
      <c r="R8" s="60">
        <v>-8417236</v>
      </c>
      <c r="S8" s="60">
        <v>-10707386</v>
      </c>
      <c r="T8" s="60">
        <v>-13562582</v>
      </c>
      <c r="U8" s="60">
        <v>6126991</v>
      </c>
      <c r="V8" s="60">
        <v>6126991</v>
      </c>
      <c r="W8" s="60">
        <v>6126991</v>
      </c>
      <c r="X8" s="60">
        <v>1671444</v>
      </c>
      <c r="Y8" s="60">
        <v>4455547</v>
      </c>
      <c r="Z8" s="140">
        <v>266.57</v>
      </c>
      <c r="AA8" s="62">
        <v>1671444</v>
      </c>
    </row>
    <row r="9" spans="1:27" ht="13.5">
      <c r="A9" s="249" t="s">
        <v>146</v>
      </c>
      <c r="B9" s="182"/>
      <c r="C9" s="155">
        <v>3766256</v>
      </c>
      <c r="D9" s="155"/>
      <c r="E9" s="59"/>
      <c r="F9" s="60">
        <v>1815729</v>
      </c>
      <c r="G9" s="60">
        <v>886742</v>
      </c>
      <c r="H9" s="60">
        <v>-869335</v>
      </c>
      <c r="I9" s="60">
        <v>5347315</v>
      </c>
      <c r="J9" s="60">
        <v>5347315</v>
      </c>
      <c r="K9" s="60">
        <v>5347315</v>
      </c>
      <c r="L9" s="60">
        <v>5642388</v>
      </c>
      <c r="M9" s="60">
        <v>2972330</v>
      </c>
      <c r="N9" s="60">
        <v>2972330</v>
      </c>
      <c r="O9" s="60">
        <v>4883186</v>
      </c>
      <c r="P9" s="60">
        <v>3687703</v>
      </c>
      <c r="Q9" s="60">
        <v>4993911</v>
      </c>
      <c r="R9" s="60">
        <v>4993911</v>
      </c>
      <c r="S9" s="60">
        <v>6533329</v>
      </c>
      <c r="T9" s="60">
        <v>7653316</v>
      </c>
      <c r="U9" s="60">
        <v>-200872</v>
      </c>
      <c r="V9" s="60">
        <v>-200872</v>
      </c>
      <c r="W9" s="60">
        <v>-200872</v>
      </c>
      <c r="X9" s="60">
        <v>1815729</v>
      </c>
      <c r="Y9" s="60">
        <v>-2016601</v>
      </c>
      <c r="Z9" s="140">
        <v>-111.06</v>
      </c>
      <c r="AA9" s="62">
        <v>1815729</v>
      </c>
    </row>
    <row r="10" spans="1:27" ht="13.5">
      <c r="A10" s="249" t="s">
        <v>147</v>
      </c>
      <c r="B10" s="182"/>
      <c r="C10" s="155">
        <v>6957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5312811</v>
      </c>
      <c r="D11" s="155"/>
      <c r="E11" s="59"/>
      <c r="F11" s="60">
        <v>1999984</v>
      </c>
      <c r="G11" s="60">
        <v>5492177</v>
      </c>
      <c r="H11" s="60">
        <v>5312811</v>
      </c>
      <c r="I11" s="60">
        <v>5312811</v>
      </c>
      <c r="J11" s="60">
        <v>5312811</v>
      </c>
      <c r="K11" s="60">
        <v>5312811</v>
      </c>
      <c r="L11" s="60">
        <v>5312811</v>
      </c>
      <c r="M11" s="60">
        <v>5312811</v>
      </c>
      <c r="N11" s="60">
        <v>5312811</v>
      </c>
      <c r="O11" s="60">
        <v>5312811</v>
      </c>
      <c r="P11" s="60">
        <v>5312811</v>
      </c>
      <c r="Q11" s="60">
        <v>5312811</v>
      </c>
      <c r="R11" s="60">
        <v>5312811</v>
      </c>
      <c r="S11" s="60">
        <v>5312811</v>
      </c>
      <c r="T11" s="60">
        <v>5312811</v>
      </c>
      <c r="U11" s="60">
        <v>5312811</v>
      </c>
      <c r="V11" s="60">
        <v>5312811</v>
      </c>
      <c r="W11" s="60">
        <v>5312811</v>
      </c>
      <c r="X11" s="60">
        <v>1999984</v>
      </c>
      <c r="Y11" s="60">
        <v>3312827</v>
      </c>
      <c r="Z11" s="140">
        <v>165.64</v>
      </c>
      <c r="AA11" s="62">
        <v>1999984</v>
      </c>
    </row>
    <row r="12" spans="1:27" ht="13.5">
      <c r="A12" s="250" t="s">
        <v>56</v>
      </c>
      <c r="B12" s="251"/>
      <c r="C12" s="168">
        <f aca="true" t="shared" si="0" ref="C12:Y12">SUM(C6:C11)</f>
        <v>29167713</v>
      </c>
      <c r="D12" s="168">
        <f>SUM(D6:D11)</f>
        <v>0</v>
      </c>
      <c r="E12" s="72">
        <f t="shared" si="0"/>
        <v>0</v>
      </c>
      <c r="F12" s="73">
        <f t="shared" si="0"/>
        <v>21758396</v>
      </c>
      <c r="G12" s="73">
        <f t="shared" si="0"/>
        <v>41723070</v>
      </c>
      <c r="H12" s="73">
        <f t="shared" si="0"/>
        <v>39132413</v>
      </c>
      <c r="I12" s="73">
        <f t="shared" si="0"/>
        <v>31230456</v>
      </c>
      <c r="J12" s="73">
        <f t="shared" si="0"/>
        <v>31230456</v>
      </c>
      <c r="K12" s="73">
        <f t="shared" si="0"/>
        <v>31230456</v>
      </c>
      <c r="L12" s="73">
        <f t="shared" si="0"/>
        <v>31394593</v>
      </c>
      <c r="M12" s="73">
        <f t="shared" si="0"/>
        <v>35388595</v>
      </c>
      <c r="N12" s="73">
        <f t="shared" si="0"/>
        <v>35388595</v>
      </c>
      <c r="O12" s="73">
        <f t="shared" si="0"/>
        <v>32948365</v>
      </c>
      <c r="P12" s="73">
        <f t="shared" si="0"/>
        <v>27140962</v>
      </c>
      <c r="Q12" s="73">
        <f t="shared" si="0"/>
        <v>31206207</v>
      </c>
      <c r="R12" s="73">
        <f t="shared" si="0"/>
        <v>31206207</v>
      </c>
      <c r="S12" s="73">
        <f t="shared" si="0"/>
        <v>23515934</v>
      </c>
      <c r="T12" s="73">
        <f t="shared" si="0"/>
        <v>15188502</v>
      </c>
      <c r="U12" s="73">
        <f t="shared" si="0"/>
        <v>25997301</v>
      </c>
      <c r="V12" s="73">
        <f t="shared" si="0"/>
        <v>25997301</v>
      </c>
      <c r="W12" s="73">
        <f t="shared" si="0"/>
        <v>25997301</v>
      </c>
      <c r="X12" s="73">
        <f t="shared" si="0"/>
        <v>21758396</v>
      </c>
      <c r="Y12" s="73">
        <f t="shared" si="0"/>
        <v>4238905</v>
      </c>
      <c r="Z12" s="170">
        <f>+IF(X12&lt;&gt;0,+(Y12/X12)*100,0)</f>
        <v>19.48169800751857</v>
      </c>
      <c r="AA12" s="74">
        <f>SUM(AA6:AA11)</f>
        <v>21758396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9373</v>
      </c>
      <c r="H15" s="60">
        <v>9373</v>
      </c>
      <c r="I15" s="60">
        <v>9373</v>
      </c>
      <c r="J15" s="60">
        <v>9373</v>
      </c>
      <c r="K15" s="60">
        <v>9373</v>
      </c>
      <c r="L15" s="60">
        <v>7416</v>
      </c>
      <c r="M15" s="60">
        <v>6742</v>
      </c>
      <c r="N15" s="60">
        <v>6742</v>
      </c>
      <c r="O15" s="60">
        <v>6068</v>
      </c>
      <c r="P15" s="60">
        <v>5394</v>
      </c>
      <c r="Q15" s="60">
        <v>4719</v>
      </c>
      <c r="R15" s="60">
        <v>4719</v>
      </c>
      <c r="S15" s="60">
        <v>4045</v>
      </c>
      <c r="T15" s="60">
        <v>3371</v>
      </c>
      <c r="U15" s="60">
        <v>9373</v>
      </c>
      <c r="V15" s="60">
        <v>9373</v>
      </c>
      <c r="W15" s="60">
        <v>9373</v>
      </c>
      <c r="X15" s="60"/>
      <c r="Y15" s="60">
        <v>9373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4511190</v>
      </c>
      <c r="D17" s="155"/>
      <c r="E17" s="59"/>
      <c r="F17" s="60">
        <v>7563880</v>
      </c>
      <c r="G17" s="60">
        <v>4511190</v>
      </c>
      <c r="H17" s="60">
        <v>4511190</v>
      </c>
      <c r="I17" s="60">
        <v>4501247</v>
      </c>
      <c r="J17" s="60">
        <v>4501247</v>
      </c>
      <c r="K17" s="60">
        <v>4501247</v>
      </c>
      <c r="L17" s="60">
        <v>4481360</v>
      </c>
      <c r="M17" s="60">
        <v>4471416</v>
      </c>
      <c r="N17" s="60">
        <v>4471416</v>
      </c>
      <c r="O17" s="60">
        <v>4461473</v>
      </c>
      <c r="P17" s="60">
        <v>4451529</v>
      </c>
      <c r="Q17" s="60">
        <v>4441586</v>
      </c>
      <c r="R17" s="60">
        <v>4441586</v>
      </c>
      <c r="S17" s="60">
        <v>4411755</v>
      </c>
      <c r="T17" s="60">
        <v>4401811</v>
      </c>
      <c r="U17" s="60">
        <v>4511190</v>
      </c>
      <c r="V17" s="60">
        <v>4511190</v>
      </c>
      <c r="W17" s="60">
        <v>4511190</v>
      </c>
      <c r="X17" s="60">
        <v>7563880</v>
      </c>
      <c r="Y17" s="60">
        <v>-3052690</v>
      </c>
      <c r="Z17" s="140">
        <v>-40.36</v>
      </c>
      <c r="AA17" s="62">
        <v>7563880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161434891</v>
      </c>
      <c r="D19" s="155"/>
      <c r="E19" s="59"/>
      <c r="F19" s="60">
        <v>163464501</v>
      </c>
      <c r="G19" s="60">
        <v>159843342</v>
      </c>
      <c r="H19" s="60">
        <v>160205434</v>
      </c>
      <c r="I19" s="60">
        <v>161660693</v>
      </c>
      <c r="J19" s="60">
        <v>161660693</v>
      </c>
      <c r="K19" s="60">
        <v>161660693</v>
      </c>
      <c r="L19" s="60">
        <v>166873577</v>
      </c>
      <c r="M19" s="60">
        <v>166610630</v>
      </c>
      <c r="N19" s="60">
        <v>166610630</v>
      </c>
      <c r="O19" s="60">
        <v>167307219</v>
      </c>
      <c r="P19" s="60">
        <v>170955657</v>
      </c>
      <c r="Q19" s="60">
        <v>175548854</v>
      </c>
      <c r="R19" s="60">
        <v>175548854</v>
      </c>
      <c r="S19" s="60">
        <v>178886197</v>
      </c>
      <c r="T19" s="60">
        <v>183834966</v>
      </c>
      <c r="U19" s="60">
        <v>161600874</v>
      </c>
      <c r="V19" s="60">
        <v>161600874</v>
      </c>
      <c r="W19" s="60">
        <v>161600874</v>
      </c>
      <c r="X19" s="60">
        <v>163464501</v>
      </c>
      <c r="Y19" s="60">
        <v>-1863627</v>
      </c>
      <c r="Z19" s="140">
        <v>-1.14</v>
      </c>
      <c r="AA19" s="62">
        <v>163464501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669220</v>
      </c>
      <c r="D22" s="155"/>
      <c r="E22" s="59"/>
      <c r="F22" s="60">
        <v>534296</v>
      </c>
      <c r="G22" s="60">
        <v>546590</v>
      </c>
      <c r="H22" s="60">
        <v>546590</v>
      </c>
      <c r="I22" s="60">
        <v>522913</v>
      </c>
      <c r="J22" s="60">
        <v>522913</v>
      </c>
      <c r="K22" s="60">
        <v>522913</v>
      </c>
      <c r="L22" s="60">
        <v>475560</v>
      </c>
      <c r="M22" s="60">
        <v>451883</v>
      </c>
      <c r="N22" s="60">
        <v>451883</v>
      </c>
      <c r="O22" s="60">
        <v>428207</v>
      </c>
      <c r="P22" s="60">
        <v>404530</v>
      </c>
      <c r="Q22" s="60">
        <v>380853</v>
      </c>
      <c r="R22" s="60">
        <v>380853</v>
      </c>
      <c r="S22" s="60">
        <v>309823</v>
      </c>
      <c r="T22" s="60">
        <v>286146</v>
      </c>
      <c r="U22" s="60">
        <v>546590</v>
      </c>
      <c r="V22" s="60">
        <v>546590</v>
      </c>
      <c r="W22" s="60">
        <v>546590</v>
      </c>
      <c r="X22" s="60">
        <v>534296</v>
      </c>
      <c r="Y22" s="60">
        <v>12294</v>
      </c>
      <c r="Z22" s="140">
        <v>2.3</v>
      </c>
      <c r="AA22" s="62">
        <v>534296</v>
      </c>
    </row>
    <row r="23" spans="1:27" ht="13.5">
      <c r="A23" s="249" t="s">
        <v>158</v>
      </c>
      <c r="B23" s="182"/>
      <c r="C23" s="155">
        <v>46051</v>
      </c>
      <c r="D23" s="155"/>
      <c r="E23" s="59"/>
      <c r="F23" s="60">
        <v>119108</v>
      </c>
      <c r="G23" s="159">
        <v>11386</v>
      </c>
      <c r="H23" s="159">
        <v>11485</v>
      </c>
      <c r="I23" s="159">
        <v>11702</v>
      </c>
      <c r="J23" s="60">
        <v>11702</v>
      </c>
      <c r="K23" s="159">
        <v>11702</v>
      </c>
      <c r="L23" s="159">
        <v>11131</v>
      </c>
      <c r="M23" s="60">
        <v>11179</v>
      </c>
      <c r="N23" s="159">
        <v>11179</v>
      </c>
      <c r="O23" s="159">
        <v>11312</v>
      </c>
      <c r="P23" s="159">
        <v>11245</v>
      </c>
      <c r="Q23" s="60">
        <v>11465</v>
      </c>
      <c r="R23" s="159">
        <v>11465</v>
      </c>
      <c r="S23" s="159">
        <v>11543</v>
      </c>
      <c r="T23" s="60">
        <v>11363</v>
      </c>
      <c r="U23" s="159">
        <v>11251</v>
      </c>
      <c r="V23" s="159">
        <v>11251</v>
      </c>
      <c r="W23" s="159">
        <v>11251</v>
      </c>
      <c r="X23" s="60">
        <v>119108</v>
      </c>
      <c r="Y23" s="159">
        <v>-107857</v>
      </c>
      <c r="Z23" s="141">
        <v>-90.55</v>
      </c>
      <c r="AA23" s="225">
        <v>119108</v>
      </c>
    </row>
    <row r="24" spans="1:27" ht="13.5">
      <c r="A24" s="250" t="s">
        <v>57</v>
      </c>
      <c r="B24" s="253"/>
      <c r="C24" s="168">
        <f aca="true" t="shared" si="1" ref="C24:Y24">SUM(C15:C23)</f>
        <v>166661352</v>
      </c>
      <c r="D24" s="168">
        <f>SUM(D15:D23)</f>
        <v>0</v>
      </c>
      <c r="E24" s="76">
        <f t="shared" si="1"/>
        <v>0</v>
      </c>
      <c r="F24" s="77">
        <f t="shared" si="1"/>
        <v>171681785</v>
      </c>
      <c r="G24" s="77">
        <f t="shared" si="1"/>
        <v>164921881</v>
      </c>
      <c r="H24" s="77">
        <f t="shared" si="1"/>
        <v>165284072</v>
      </c>
      <c r="I24" s="77">
        <f t="shared" si="1"/>
        <v>166705928</v>
      </c>
      <c r="J24" s="77">
        <f t="shared" si="1"/>
        <v>166705928</v>
      </c>
      <c r="K24" s="77">
        <f t="shared" si="1"/>
        <v>166705928</v>
      </c>
      <c r="L24" s="77">
        <f t="shared" si="1"/>
        <v>171849044</v>
      </c>
      <c r="M24" s="77">
        <f t="shared" si="1"/>
        <v>171551850</v>
      </c>
      <c r="N24" s="77">
        <f t="shared" si="1"/>
        <v>171551850</v>
      </c>
      <c r="O24" s="77">
        <f t="shared" si="1"/>
        <v>172214279</v>
      </c>
      <c r="P24" s="77">
        <f t="shared" si="1"/>
        <v>175828355</v>
      </c>
      <c r="Q24" s="77">
        <f t="shared" si="1"/>
        <v>180387477</v>
      </c>
      <c r="R24" s="77">
        <f t="shared" si="1"/>
        <v>180387477</v>
      </c>
      <c r="S24" s="77">
        <f t="shared" si="1"/>
        <v>183623363</v>
      </c>
      <c r="T24" s="77">
        <f t="shared" si="1"/>
        <v>188537657</v>
      </c>
      <c r="U24" s="77">
        <f t="shared" si="1"/>
        <v>166679278</v>
      </c>
      <c r="V24" s="77">
        <f t="shared" si="1"/>
        <v>166679278</v>
      </c>
      <c r="W24" s="77">
        <f t="shared" si="1"/>
        <v>166679278</v>
      </c>
      <c r="X24" s="77">
        <f t="shared" si="1"/>
        <v>171681785</v>
      </c>
      <c r="Y24" s="77">
        <f t="shared" si="1"/>
        <v>-5002507</v>
      </c>
      <c r="Z24" s="212">
        <f>+IF(X24&lt;&gt;0,+(Y24/X24)*100,0)</f>
        <v>-2.9138251329341665</v>
      </c>
      <c r="AA24" s="79">
        <f>SUM(AA15:AA23)</f>
        <v>171681785</v>
      </c>
    </row>
    <row r="25" spans="1:27" ht="13.5">
      <c r="A25" s="250" t="s">
        <v>159</v>
      </c>
      <c r="B25" s="251"/>
      <c r="C25" s="168">
        <f aca="true" t="shared" si="2" ref="C25:Y25">+C12+C24</f>
        <v>195829065</v>
      </c>
      <c r="D25" s="168">
        <f>+D12+D24</f>
        <v>0</v>
      </c>
      <c r="E25" s="72">
        <f t="shared" si="2"/>
        <v>0</v>
      </c>
      <c r="F25" s="73">
        <f t="shared" si="2"/>
        <v>193440181</v>
      </c>
      <c r="G25" s="73">
        <f t="shared" si="2"/>
        <v>206644951</v>
      </c>
      <c r="H25" s="73">
        <f t="shared" si="2"/>
        <v>204416485</v>
      </c>
      <c r="I25" s="73">
        <f t="shared" si="2"/>
        <v>197936384</v>
      </c>
      <c r="J25" s="73">
        <f t="shared" si="2"/>
        <v>197936384</v>
      </c>
      <c r="K25" s="73">
        <f t="shared" si="2"/>
        <v>197936384</v>
      </c>
      <c r="L25" s="73">
        <f t="shared" si="2"/>
        <v>203243637</v>
      </c>
      <c r="M25" s="73">
        <f t="shared" si="2"/>
        <v>206940445</v>
      </c>
      <c r="N25" s="73">
        <f t="shared" si="2"/>
        <v>206940445</v>
      </c>
      <c r="O25" s="73">
        <f t="shared" si="2"/>
        <v>205162644</v>
      </c>
      <c r="P25" s="73">
        <f t="shared" si="2"/>
        <v>202969317</v>
      </c>
      <c r="Q25" s="73">
        <f t="shared" si="2"/>
        <v>211593684</v>
      </c>
      <c r="R25" s="73">
        <f t="shared" si="2"/>
        <v>211593684</v>
      </c>
      <c r="S25" s="73">
        <f t="shared" si="2"/>
        <v>207139297</v>
      </c>
      <c r="T25" s="73">
        <f t="shared" si="2"/>
        <v>203726159</v>
      </c>
      <c r="U25" s="73">
        <f t="shared" si="2"/>
        <v>192676579</v>
      </c>
      <c r="V25" s="73">
        <f t="shared" si="2"/>
        <v>192676579</v>
      </c>
      <c r="W25" s="73">
        <f t="shared" si="2"/>
        <v>192676579</v>
      </c>
      <c r="X25" s="73">
        <f t="shared" si="2"/>
        <v>193440181</v>
      </c>
      <c r="Y25" s="73">
        <f t="shared" si="2"/>
        <v>-763602</v>
      </c>
      <c r="Z25" s="170">
        <f>+IF(X25&lt;&gt;0,+(Y25/X25)*100,0)</f>
        <v>-0.394748389942832</v>
      </c>
      <c r="AA25" s="74">
        <f>+AA12+AA24</f>
        <v>193440181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406255</v>
      </c>
      <c r="D31" s="155"/>
      <c r="E31" s="59"/>
      <c r="F31" s="60">
        <v>317338</v>
      </c>
      <c r="G31" s="60">
        <v>404784</v>
      </c>
      <c r="H31" s="60">
        <v>381724</v>
      </c>
      <c r="I31" s="60">
        <v>387463</v>
      </c>
      <c r="J31" s="60">
        <v>387463</v>
      </c>
      <c r="K31" s="60">
        <v>387463</v>
      </c>
      <c r="L31" s="60">
        <v>392498</v>
      </c>
      <c r="M31" s="60">
        <v>392908</v>
      </c>
      <c r="N31" s="60">
        <v>392908</v>
      </c>
      <c r="O31" s="60">
        <v>407998</v>
      </c>
      <c r="P31" s="60">
        <v>407578</v>
      </c>
      <c r="Q31" s="60">
        <v>415458</v>
      </c>
      <c r="R31" s="60">
        <v>415458</v>
      </c>
      <c r="S31" s="60">
        <v>415263</v>
      </c>
      <c r="T31" s="60">
        <v>426801</v>
      </c>
      <c r="U31" s="60">
        <v>406254</v>
      </c>
      <c r="V31" s="60">
        <v>406254</v>
      </c>
      <c r="W31" s="60">
        <v>406254</v>
      </c>
      <c r="X31" s="60">
        <v>317338</v>
      </c>
      <c r="Y31" s="60">
        <v>88916</v>
      </c>
      <c r="Z31" s="140">
        <v>28.02</v>
      </c>
      <c r="AA31" s="62">
        <v>317338</v>
      </c>
    </row>
    <row r="32" spans="1:27" ht="13.5">
      <c r="A32" s="249" t="s">
        <v>164</v>
      </c>
      <c r="B32" s="182"/>
      <c r="C32" s="155">
        <v>12309523</v>
      </c>
      <c r="D32" s="155"/>
      <c r="E32" s="59"/>
      <c r="F32" s="60">
        <v>7529824</v>
      </c>
      <c r="G32" s="60">
        <v>22571624</v>
      </c>
      <c r="H32" s="60">
        <v>14550038</v>
      </c>
      <c r="I32" s="60">
        <v>6965285</v>
      </c>
      <c r="J32" s="60">
        <v>6965285</v>
      </c>
      <c r="K32" s="60">
        <v>6965285</v>
      </c>
      <c r="L32" s="60">
        <v>5715575</v>
      </c>
      <c r="M32" s="60">
        <v>11187375</v>
      </c>
      <c r="N32" s="60">
        <v>11187375</v>
      </c>
      <c r="O32" s="60">
        <v>9352440</v>
      </c>
      <c r="P32" s="60">
        <v>9271576</v>
      </c>
      <c r="Q32" s="60">
        <v>7558156</v>
      </c>
      <c r="R32" s="60">
        <v>7558156</v>
      </c>
      <c r="S32" s="60">
        <v>3595789</v>
      </c>
      <c r="T32" s="60">
        <v>-1708478</v>
      </c>
      <c r="U32" s="60">
        <v>7902742</v>
      </c>
      <c r="V32" s="60">
        <v>7902742</v>
      </c>
      <c r="W32" s="60">
        <v>7902742</v>
      </c>
      <c r="X32" s="60">
        <v>7529824</v>
      </c>
      <c r="Y32" s="60">
        <v>372918</v>
      </c>
      <c r="Z32" s="140">
        <v>4.95</v>
      </c>
      <c r="AA32" s="62">
        <v>7529824</v>
      </c>
    </row>
    <row r="33" spans="1:27" ht="13.5">
      <c r="A33" s="249" t="s">
        <v>165</v>
      </c>
      <c r="B33" s="182"/>
      <c r="C33" s="155">
        <v>509533</v>
      </c>
      <c r="D33" s="155"/>
      <c r="E33" s="59"/>
      <c r="F33" s="60">
        <v>372314</v>
      </c>
      <c r="G33" s="60">
        <v>5884322</v>
      </c>
      <c r="H33" s="60">
        <v>5768318</v>
      </c>
      <c r="I33" s="60">
        <v>5768318</v>
      </c>
      <c r="J33" s="60">
        <v>5768318</v>
      </c>
      <c r="K33" s="60">
        <v>5768318</v>
      </c>
      <c r="L33" s="60">
        <v>5761982</v>
      </c>
      <c r="M33" s="60">
        <v>5753629</v>
      </c>
      <c r="N33" s="60">
        <v>5753629</v>
      </c>
      <c r="O33" s="60">
        <v>5753629</v>
      </c>
      <c r="P33" s="60">
        <v>5753629</v>
      </c>
      <c r="Q33" s="60">
        <v>5753629</v>
      </c>
      <c r="R33" s="60">
        <v>5753629</v>
      </c>
      <c r="S33" s="60">
        <v>5753629</v>
      </c>
      <c r="T33" s="60">
        <v>5753629</v>
      </c>
      <c r="U33" s="60">
        <v>5768318</v>
      </c>
      <c r="V33" s="60">
        <v>5768318</v>
      </c>
      <c r="W33" s="60">
        <v>5768318</v>
      </c>
      <c r="X33" s="60">
        <v>372314</v>
      </c>
      <c r="Y33" s="60">
        <v>5396004</v>
      </c>
      <c r="Z33" s="140">
        <v>1449.32</v>
      </c>
      <c r="AA33" s="62">
        <v>372314</v>
      </c>
    </row>
    <row r="34" spans="1:27" ht="13.5">
      <c r="A34" s="250" t="s">
        <v>58</v>
      </c>
      <c r="B34" s="251"/>
      <c r="C34" s="168">
        <f aca="true" t="shared" si="3" ref="C34:Y34">SUM(C29:C33)</f>
        <v>13225311</v>
      </c>
      <c r="D34" s="168">
        <f>SUM(D29:D33)</f>
        <v>0</v>
      </c>
      <c r="E34" s="72">
        <f t="shared" si="3"/>
        <v>0</v>
      </c>
      <c r="F34" s="73">
        <f t="shared" si="3"/>
        <v>8219476</v>
      </c>
      <c r="G34" s="73">
        <f t="shared" si="3"/>
        <v>28860730</v>
      </c>
      <c r="H34" s="73">
        <f t="shared" si="3"/>
        <v>20700080</v>
      </c>
      <c r="I34" s="73">
        <f t="shared" si="3"/>
        <v>13121066</v>
      </c>
      <c r="J34" s="73">
        <f t="shared" si="3"/>
        <v>13121066</v>
      </c>
      <c r="K34" s="73">
        <f t="shared" si="3"/>
        <v>13121066</v>
      </c>
      <c r="L34" s="73">
        <f t="shared" si="3"/>
        <v>11870055</v>
      </c>
      <c r="M34" s="73">
        <f t="shared" si="3"/>
        <v>17333912</v>
      </c>
      <c r="N34" s="73">
        <f t="shared" si="3"/>
        <v>17333912</v>
      </c>
      <c r="O34" s="73">
        <f t="shared" si="3"/>
        <v>15514067</v>
      </c>
      <c r="P34" s="73">
        <f t="shared" si="3"/>
        <v>15432783</v>
      </c>
      <c r="Q34" s="73">
        <f t="shared" si="3"/>
        <v>13727243</v>
      </c>
      <c r="R34" s="73">
        <f t="shared" si="3"/>
        <v>13727243</v>
      </c>
      <c r="S34" s="73">
        <f t="shared" si="3"/>
        <v>9764681</v>
      </c>
      <c r="T34" s="73">
        <f t="shared" si="3"/>
        <v>4471952</v>
      </c>
      <c r="U34" s="73">
        <f t="shared" si="3"/>
        <v>14077314</v>
      </c>
      <c r="V34" s="73">
        <f t="shared" si="3"/>
        <v>14077314</v>
      </c>
      <c r="W34" s="73">
        <f t="shared" si="3"/>
        <v>14077314</v>
      </c>
      <c r="X34" s="73">
        <f t="shared" si="3"/>
        <v>8219476</v>
      </c>
      <c r="Y34" s="73">
        <f t="shared" si="3"/>
        <v>5857838</v>
      </c>
      <c r="Z34" s="170">
        <f>+IF(X34&lt;&gt;0,+(Y34/X34)*100,0)</f>
        <v>71.26777911389972</v>
      </c>
      <c r="AA34" s="74">
        <f>SUM(AA29:AA33)</f>
        <v>8219476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8132842</v>
      </c>
      <c r="D38" s="155"/>
      <c r="E38" s="59"/>
      <c r="F38" s="60">
        <v>8321881</v>
      </c>
      <c r="G38" s="60">
        <v>3967746</v>
      </c>
      <c r="H38" s="60">
        <v>4051463</v>
      </c>
      <c r="I38" s="60">
        <v>4051463</v>
      </c>
      <c r="J38" s="60">
        <v>4051463</v>
      </c>
      <c r="K38" s="60">
        <v>4051463</v>
      </c>
      <c r="L38" s="60">
        <v>4051463</v>
      </c>
      <c r="M38" s="60">
        <v>3960561</v>
      </c>
      <c r="N38" s="60">
        <v>3960561</v>
      </c>
      <c r="O38" s="60">
        <v>3960561</v>
      </c>
      <c r="P38" s="60">
        <v>3960561</v>
      </c>
      <c r="Q38" s="60">
        <v>3960561</v>
      </c>
      <c r="R38" s="60">
        <v>3960561</v>
      </c>
      <c r="S38" s="60">
        <v>3960561</v>
      </c>
      <c r="T38" s="60">
        <v>3960561</v>
      </c>
      <c r="U38" s="60">
        <v>4051463</v>
      </c>
      <c r="V38" s="60">
        <v>4051463</v>
      </c>
      <c r="W38" s="60">
        <v>4051463</v>
      </c>
      <c r="X38" s="60">
        <v>8321881</v>
      </c>
      <c r="Y38" s="60">
        <v>-4270418</v>
      </c>
      <c r="Z38" s="140">
        <v>-51.32</v>
      </c>
      <c r="AA38" s="62">
        <v>8321881</v>
      </c>
    </row>
    <row r="39" spans="1:27" ht="13.5">
      <c r="A39" s="250" t="s">
        <v>59</v>
      </c>
      <c r="B39" s="253"/>
      <c r="C39" s="168">
        <f aca="true" t="shared" si="4" ref="C39:Y39">SUM(C37:C38)</f>
        <v>8132842</v>
      </c>
      <c r="D39" s="168">
        <f>SUM(D37:D38)</f>
        <v>0</v>
      </c>
      <c r="E39" s="76">
        <f t="shared" si="4"/>
        <v>0</v>
      </c>
      <c r="F39" s="77">
        <f t="shared" si="4"/>
        <v>8321881</v>
      </c>
      <c r="G39" s="77">
        <f t="shared" si="4"/>
        <v>3967746</v>
      </c>
      <c r="H39" s="77">
        <f t="shared" si="4"/>
        <v>4051463</v>
      </c>
      <c r="I39" s="77">
        <f t="shared" si="4"/>
        <v>4051463</v>
      </c>
      <c r="J39" s="77">
        <f t="shared" si="4"/>
        <v>4051463</v>
      </c>
      <c r="K39" s="77">
        <f t="shared" si="4"/>
        <v>4051463</v>
      </c>
      <c r="L39" s="77">
        <f t="shared" si="4"/>
        <v>4051463</v>
      </c>
      <c r="M39" s="77">
        <f t="shared" si="4"/>
        <v>3960561</v>
      </c>
      <c r="N39" s="77">
        <f t="shared" si="4"/>
        <v>3960561</v>
      </c>
      <c r="O39" s="77">
        <f t="shared" si="4"/>
        <v>3960561</v>
      </c>
      <c r="P39" s="77">
        <f t="shared" si="4"/>
        <v>3960561</v>
      </c>
      <c r="Q39" s="77">
        <f t="shared" si="4"/>
        <v>3960561</v>
      </c>
      <c r="R39" s="77">
        <f t="shared" si="4"/>
        <v>3960561</v>
      </c>
      <c r="S39" s="77">
        <f t="shared" si="4"/>
        <v>3960561</v>
      </c>
      <c r="T39" s="77">
        <f t="shared" si="4"/>
        <v>3960561</v>
      </c>
      <c r="U39" s="77">
        <f t="shared" si="4"/>
        <v>4051463</v>
      </c>
      <c r="V39" s="77">
        <f t="shared" si="4"/>
        <v>4051463</v>
      </c>
      <c r="W39" s="77">
        <f t="shared" si="4"/>
        <v>4051463</v>
      </c>
      <c r="X39" s="77">
        <f t="shared" si="4"/>
        <v>8321881</v>
      </c>
      <c r="Y39" s="77">
        <f t="shared" si="4"/>
        <v>-4270418</v>
      </c>
      <c r="Z39" s="212">
        <f>+IF(X39&lt;&gt;0,+(Y39/X39)*100,0)</f>
        <v>-51.31553791744919</v>
      </c>
      <c r="AA39" s="79">
        <f>SUM(AA37:AA38)</f>
        <v>8321881</v>
      </c>
    </row>
    <row r="40" spans="1:27" ht="13.5">
      <c r="A40" s="250" t="s">
        <v>167</v>
      </c>
      <c r="B40" s="251"/>
      <c r="C40" s="168">
        <f aca="true" t="shared" si="5" ref="C40:Y40">+C34+C39</f>
        <v>21358153</v>
      </c>
      <c r="D40" s="168">
        <f>+D34+D39</f>
        <v>0</v>
      </c>
      <c r="E40" s="72">
        <f t="shared" si="5"/>
        <v>0</v>
      </c>
      <c r="F40" s="73">
        <f t="shared" si="5"/>
        <v>16541357</v>
      </c>
      <c r="G40" s="73">
        <f t="shared" si="5"/>
        <v>32828476</v>
      </c>
      <c r="H40" s="73">
        <f t="shared" si="5"/>
        <v>24751543</v>
      </c>
      <c r="I40" s="73">
        <f t="shared" si="5"/>
        <v>17172529</v>
      </c>
      <c r="J40" s="73">
        <f t="shared" si="5"/>
        <v>17172529</v>
      </c>
      <c r="K40" s="73">
        <f t="shared" si="5"/>
        <v>17172529</v>
      </c>
      <c r="L40" s="73">
        <f t="shared" si="5"/>
        <v>15921518</v>
      </c>
      <c r="M40" s="73">
        <f t="shared" si="5"/>
        <v>21294473</v>
      </c>
      <c r="N40" s="73">
        <f t="shared" si="5"/>
        <v>21294473</v>
      </c>
      <c r="O40" s="73">
        <f t="shared" si="5"/>
        <v>19474628</v>
      </c>
      <c r="P40" s="73">
        <f t="shared" si="5"/>
        <v>19393344</v>
      </c>
      <c r="Q40" s="73">
        <f t="shared" si="5"/>
        <v>17687804</v>
      </c>
      <c r="R40" s="73">
        <f t="shared" si="5"/>
        <v>17687804</v>
      </c>
      <c r="S40" s="73">
        <f t="shared" si="5"/>
        <v>13725242</v>
      </c>
      <c r="T40" s="73">
        <f t="shared" si="5"/>
        <v>8432513</v>
      </c>
      <c r="U40" s="73">
        <f t="shared" si="5"/>
        <v>18128777</v>
      </c>
      <c r="V40" s="73">
        <f t="shared" si="5"/>
        <v>18128777</v>
      </c>
      <c r="W40" s="73">
        <f t="shared" si="5"/>
        <v>18128777</v>
      </c>
      <c r="X40" s="73">
        <f t="shared" si="5"/>
        <v>16541357</v>
      </c>
      <c r="Y40" s="73">
        <f t="shared" si="5"/>
        <v>1587420</v>
      </c>
      <c r="Z40" s="170">
        <f>+IF(X40&lt;&gt;0,+(Y40/X40)*100,0)</f>
        <v>9.596673356363688</v>
      </c>
      <c r="AA40" s="74">
        <f>+AA34+AA39</f>
        <v>16541357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174470912</v>
      </c>
      <c r="D42" s="257">
        <f>+D25-D40</f>
        <v>0</v>
      </c>
      <c r="E42" s="258">
        <f t="shared" si="6"/>
        <v>0</v>
      </c>
      <c r="F42" s="259">
        <f t="shared" si="6"/>
        <v>176898824</v>
      </c>
      <c r="G42" s="259">
        <f t="shared" si="6"/>
        <v>173816475</v>
      </c>
      <c r="H42" s="259">
        <f t="shared" si="6"/>
        <v>179664942</v>
      </c>
      <c r="I42" s="259">
        <f t="shared" si="6"/>
        <v>180763855</v>
      </c>
      <c r="J42" s="259">
        <f t="shared" si="6"/>
        <v>180763855</v>
      </c>
      <c r="K42" s="259">
        <f t="shared" si="6"/>
        <v>180763855</v>
      </c>
      <c r="L42" s="259">
        <f t="shared" si="6"/>
        <v>187322119</v>
      </c>
      <c r="M42" s="259">
        <f t="shared" si="6"/>
        <v>185645972</v>
      </c>
      <c r="N42" s="259">
        <f t="shared" si="6"/>
        <v>185645972</v>
      </c>
      <c r="O42" s="259">
        <f t="shared" si="6"/>
        <v>185688016</v>
      </c>
      <c r="P42" s="259">
        <f t="shared" si="6"/>
        <v>183575973</v>
      </c>
      <c r="Q42" s="259">
        <f t="shared" si="6"/>
        <v>193905880</v>
      </c>
      <c r="R42" s="259">
        <f t="shared" si="6"/>
        <v>193905880</v>
      </c>
      <c r="S42" s="259">
        <f t="shared" si="6"/>
        <v>193414055</v>
      </c>
      <c r="T42" s="259">
        <f t="shared" si="6"/>
        <v>195293646</v>
      </c>
      <c r="U42" s="259">
        <f t="shared" si="6"/>
        <v>174547802</v>
      </c>
      <c r="V42" s="259">
        <f t="shared" si="6"/>
        <v>174547802</v>
      </c>
      <c r="W42" s="259">
        <f t="shared" si="6"/>
        <v>174547802</v>
      </c>
      <c r="X42" s="259">
        <f t="shared" si="6"/>
        <v>176898824</v>
      </c>
      <c r="Y42" s="259">
        <f t="shared" si="6"/>
        <v>-2351022</v>
      </c>
      <c r="Z42" s="260">
        <f>+IF(X42&lt;&gt;0,+(Y42/X42)*100,0)</f>
        <v>-1.329020706208878</v>
      </c>
      <c r="AA42" s="261">
        <f>+AA25-AA40</f>
        <v>176898824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137540741</v>
      </c>
      <c r="D45" s="155"/>
      <c r="E45" s="59"/>
      <c r="F45" s="60">
        <v>176898824</v>
      </c>
      <c r="G45" s="60">
        <v>136879672</v>
      </c>
      <c r="H45" s="60">
        <v>142734771</v>
      </c>
      <c r="I45" s="60">
        <v>143833685</v>
      </c>
      <c r="J45" s="60">
        <v>143833685</v>
      </c>
      <c r="K45" s="60">
        <v>143833685</v>
      </c>
      <c r="L45" s="60">
        <v>150391949</v>
      </c>
      <c r="M45" s="60">
        <v>148715801</v>
      </c>
      <c r="N45" s="60">
        <v>148715801</v>
      </c>
      <c r="O45" s="60">
        <v>148757843</v>
      </c>
      <c r="P45" s="60">
        <v>146645802</v>
      </c>
      <c r="Q45" s="60">
        <v>156975708</v>
      </c>
      <c r="R45" s="60">
        <v>156975708</v>
      </c>
      <c r="S45" s="60">
        <v>156483883</v>
      </c>
      <c r="T45" s="60">
        <v>158363476</v>
      </c>
      <c r="U45" s="60">
        <v>137617631</v>
      </c>
      <c r="V45" s="60">
        <v>137617631</v>
      </c>
      <c r="W45" s="60">
        <v>137617631</v>
      </c>
      <c r="X45" s="60">
        <v>176898824</v>
      </c>
      <c r="Y45" s="60">
        <v>-39281193</v>
      </c>
      <c r="Z45" s="139">
        <v>-22.21</v>
      </c>
      <c r="AA45" s="62">
        <v>176898824</v>
      </c>
    </row>
    <row r="46" spans="1:27" ht="13.5">
      <c r="A46" s="249" t="s">
        <v>171</v>
      </c>
      <c r="B46" s="182"/>
      <c r="C46" s="155">
        <v>36930171</v>
      </c>
      <c r="D46" s="155"/>
      <c r="E46" s="59"/>
      <c r="F46" s="60"/>
      <c r="G46" s="60">
        <v>36936804</v>
      </c>
      <c r="H46" s="60">
        <v>36930171</v>
      </c>
      <c r="I46" s="60">
        <v>36930171</v>
      </c>
      <c r="J46" s="60">
        <v>36930171</v>
      </c>
      <c r="K46" s="60">
        <v>36930171</v>
      </c>
      <c r="L46" s="60">
        <v>36930171</v>
      </c>
      <c r="M46" s="60">
        <v>36930171</v>
      </c>
      <c r="N46" s="60">
        <v>36930171</v>
      </c>
      <c r="O46" s="60">
        <v>36930171</v>
      </c>
      <c r="P46" s="60">
        <v>36930171</v>
      </c>
      <c r="Q46" s="60">
        <v>36930171</v>
      </c>
      <c r="R46" s="60">
        <v>36930171</v>
      </c>
      <c r="S46" s="60">
        <v>36930171</v>
      </c>
      <c r="T46" s="60">
        <v>36930171</v>
      </c>
      <c r="U46" s="60">
        <v>36930171</v>
      </c>
      <c r="V46" s="60">
        <v>36930171</v>
      </c>
      <c r="W46" s="60">
        <v>36930171</v>
      </c>
      <c r="X46" s="60"/>
      <c r="Y46" s="60">
        <v>36930171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174470912</v>
      </c>
      <c r="D48" s="217">
        <f>SUM(D45:D47)</f>
        <v>0</v>
      </c>
      <c r="E48" s="264">
        <f t="shared" si="7"/>
        <v>0</v>
      </c>
      <c r="F48" s="219">
        <f t="shared" si="7"/>
        <v>176898824</v>
      </c>
      <c r="G48" s="219">
        <f t="shared" si="7"/>
        <v>173816476</v>
      </c>
      <c r="H48" s="219">
        <f t="shared" si="7"/>
        <v>179664942</v>
      </c>
      <c r="I48" s="219">
        <f t="shared" si="7"/>
        <v>180763856</v>
      </c>
      <c r="J48" s="219">
        <f t="shared" si="7"/>
        <v>180763856</v>
      </c>
      <c r="K48" s="219">
        <f t="shared" si="7"/>
        <v>180763856</v>
      </c>
      <c r="L48" s="219">
        <f t="shared" si="7"/>
        <v>187322120</v>
      </c>
      <c r="M48" s="219">
        <f t="shared" si="7"/>
        <v>185645972</v>
      </c>
      <c r="N48" s="219">
        <f t="shared" si="7"/>
        <v>185645972</v>
      </c>
      <c r="O48" s="219">
        <f t="shared" si="7"/>
        <v>185688014</v>
      </c>
      <c r="P48" s="219">
        <f t="shared" si="7"/>
        <v>183575973</v>
      </c>
      <c r="Q48" s="219">
        <f t="shared" si="7"/>
        <v>193905879</v>
      </c>
      <c r="R48" s="219">
        <f t="shared" si="7"/>
        <v>193905879</v>
      </c>
      <c r="S48" s="219">
        <f t="shared" si="7"/>
        <v>193414054</v>
      </c>
      <c r="T48" s="219">
        <f t="shared" si="7"/>
        <v>195293647</v>
      </c>
      <c r="U48" s="219">
        <f t="shared" si="7"/>
        <v>174547802</v>
      </c>
      <c r="V48" s="219">
        <f t="shared" si="7"/>
        <v>174547802</v>
      </c>
      <c r="W48" s="219">
        <f t="shared" si="7"/>
        <v>174547802</v>
      </c>
      <c r="X48" s="219">
        <f t="shared" si="7"/>
        <v>176898824</v>
      </c>
      <c r="Y48" s="219">
        <f t="shared" si="7"/>
        <v>-2351022</v>
      </c>
      <c r="Z48" s="265">
        <f>+IF(X48&lt;&gt;0,+(Y48/X48)*100,0)</f>
        <v>-1.329020706208878</v>
      </c>
      <c r="AA48" s="232">
        <f>SUM(AA45:AA47)</f>
        <v>176898824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2794213</v>
      </c>
      <c r="D6" s="155"/>
      <c r="E6" s="59">
        <v>2650450</v>
      </c>
      <c r="F6" s="60">
        <v>2650450</v>
      </c>
      <c r="G6" s="60">
        <v>115409</v>
      </c>
      <c r="H6" s="60">
        <v>435030</v>
      </c>
      <c r="I6" s="60">
        <v>760982</v>
      </c>
      <c r="J6" s="60">
        <v>1311421</v>
      </c>
      <c r="K6" s="60">
        <v>231419</v>
      </c>
      <c r="L6" s="60">
        <v>206032</v>
      </c>
      <c r="M6" s="60">
        <v>120633</v>
      </c>
      <c r="N6" s="60">
        <v>558084</v>
      </c>
      <c r="O6" s="60">
        <v>106360</v>
      </c>
      <c r="P6" s="60">
        <v>132276</v>
      </c>
      <c r="Q6" s="60">
        <v>104060</v>
      </c>
      <c r="R6" s="60">
        <v>342696</v>
      </c>
      <c r="S6" s="60">
        <v>99695</v>
      </c>
      <c r="T6" s="60">
        <v>121759</v>
      </c>
      <c r="U6" s="60">
        <v>94794</v>
      </c>
      <c r="V6" s="60">
        <v>316248</v>
      </c>
      <c r="W6" s="60">
        <v>2528449</v>
      </c>
      <c r="X6" s="60">
        <v>2650450</v>
      </c>
      <c r="Y6" s="60">
        <v>-122001</v>
      </c>
      <c r="Z6" s="140">
        <v>-4.6</v>
      </c>
      <c r="AA6" s="62">
        <v>2650450</v>
      </c>
    </row>
    <row r="7" spans="1:27" ht="13.5">
      <c r="A7" s="249" t="s">
        <v>32</v>
      </c>
      <c r="B7" s="182"/>
      <c r="C7" s="155">
        <v>13902626</v>
      </c>
      <c r="D7" s="155"/>
      <c r="E7" s="59">
        <v>15001519</v>
      </c>
      <c r="F7" s="60">
        <v>15001519</v>
      </c>
      <c r="G7" s="60">
        <v>917949</v>
      </c>
      <c r="H7" s="60">
        <v>1385777</v>
      </c>
      <c r="I7" s="60">
        <v>1084551</v>
      </c>
      <c r="J7" s="60">
        <v>3388277</v>
      </c>
      <c r="K7" s="60">
        <v>1284651</v>
      </c>
      <c r="L7" s="60">
        <v>1045742</v>
      </c>
      <c r="M7" s="60">
        <v>1138537</v>
      </c>
      <c r="N7" s="60">
        <v>3468930</v>
      </c>
      <c r="O7" s="60">
        <v>1073117</v>
      </c>
      <c r="P7" s="60">
        <v>1396462</v>
      </c>
      <c r="Q7" s="60">
        <v>1285066</v>
      </c>
      <c r="R7" s="60">
        <v>3754645</v>
      </c>
      <c r="S7" s="60">
        <v>1308821</v>
      </c>
      <c r="T7" s="60">
        <v>1365882</v>
      </c>
      <c r="U7" s="60">
        <v>1319509</v>
      </c>
      <c r="V7" s="60">
        <v>3994212</v>
      </c>
      <c r="W7" s="60">
        <v>14606064</v>
      </c>
      <c r="X7" s="60">
        <v>15001519</v>
      </c>
      <c r="Y7" s="60">
        <v>-395455</v>
      </c>
      <c r="Z7" s="140">
        <v>-2.64</v>
      </c>
      <c r="AA7" s="62">
        <v>15001519</v>
      </c>
    </row>
    <row r="8" spans="1:27" ht="13.5">
      <c r="A8" s="249" t="s">
        <v>178</v>
      </c>
      <c r="B8" s="182"/>
      <c r="C8" s="155">
        <v>30503065</v>
      </c>
      <c r="D8" s="155"/>
      <c r="E8" s="59">
        <v>5240599</v>
      </c>
      <c r="F8" s="60">
        <v>5240599</v>
      </c>
      <c r="G8" s="60">
        <v>11021847</v>
      </c>
      <c r="H8" s="60">
        <v>4386243</v>
      </c>
      <c r="I8" s="60">
        <v>-11511211</v>
      </c>
      <c r="J8" s="60">
        <v>3896879</v>
      </c>
      <c r="K8" s="60">
        <v>3370816</v>
      </c>
      <c r="L8" s="60">
        <v>6745464</v>
      </c>
      <c r="M8" s="60">
        <v>5301824</v>
      </c>
      <c r="N8" s="60">
        <v>15418104</v>
      </c>
      <c r="O8" s="60">
        <v>1252115</v>
      </c>
      <c r="P8" s="60">
        <v>5098430</v>
      </c>
      <c r="Q8" s="60">
        <v>6035436</v>
      </c>
      <c r="R8" s="60">
        <v>12385981</v>
      </c>
      <c r="S8" s="60">
        <v>-2928848</v>
      </c>
      <c r="T8" s="60">
        <v>-4523676</v>
      </c>
      <c r="U8" s="60">
        <v>77979</v>
      </c>
      <c r="V8" s="60">
        <v>-7374545</v>
      </c>
      <c r="W8" s="60">
        <v>24326419</v>
      </c>
      <c r="X8" s="60">
        <v>5240599</v>
      </c>
      <c r="Y8" s="60">
        <v>19085820</v>
      </c>
      <c r="Z8" s="140">
        <v>364.19</v>
      </c>
      <c r="AA8" s="62">
        <v>5240599</v>
      </c>
    </row>
    <row r="9" spans="1:27" ht="13.5">
      <c r="A9" s="249" t="s">
        <v>179</v>
      </c>
      <c r="B9" s="182"/>
      <c r="C9" s="155">
        <v>19787647</v>
      </c>
      <c r="D9" s="155"/>
      <c r="E9" s="59">
        <v>15656100</v>
      </c>
      <c r="F9" s="60">
        <v>15656100</v>
      </c>
      <c r="G9" s="60">
        <v>5942120</v>
      </c>
      <c r="H9" s="60">
        <v>63158</v>
      </c>
      <c r="I9" s="60">
        <v>2424242</v>
      </c>
      <c r="J9" s="60">
        <v>8429520</v>
      </c>
      <c r="K9" s="60">
        <v>4775623</v>
      </c>
      <c r="L9" s="60">
        <v>3007000</v>
      </c>
      <c r="M9" s="60">
        <v>8194</v>
      </c>
      <c r="N9" s="60">
        <v>7790817</v>
      </c>
      <c r="O9" s="60">
        <v>102000</v>
      </c>
      <c r="P9" s="60">
        <v>218667</v>
      </c>
      <c r="Q9" s="60">
        <v>3012793</v>
      </c>
      <c r="R9" s="60">
        <v>3333460</v>
      </c>
      <c r="S9" s="60">
        <v>4874</v>
      </c>
      <c r="T9" s="60"/>
      <c r="U9" s="60"/>
      <c r="V9" s="60">
        <v>4874</v>
      </c>
      <c r="W9" s="60">
        <v>19558671</v>
      </c>
      <c r="X9" s="60">
        <v>15656100</v>
      </c>
      <c r="Y9" s="60">
        <v>3902571</v>
      </c>
      <c r="Z9" s="140">
        <v>24.93</v>
      </c>
      <c r="AA9" s="62">
        <v>15656100</v>
      </c>
    </row>
    <row r="10" spans="1:27" ht="13.5">
      <c r="A10" s="249" t="s">
        <v>180</v>
      </c>
      <c r="B10" s="182"/>
      <c r="C10" s="155">
        <v>19706831</v>
      </c>
      <c r="D10" s="155"/>
      <c r="E10" s="59">
        <v>11893000</v>
      </c>
      <c r="F10" s="60">
        <v>11893000</v>
      </c>
      <c r="G10" s="60"/>
      <c r="H10" s="60"/>
      <c r="I10" s="60">
        <v>10969000</v>
      </c>
      <c r="J10" s="60">
        <v>10969000</v>
      </c>
      <c r="K10" s="60"/>
      <c r="L10" s="60"/>
      <c r="M10" s="60"/>
      <c r="N10" s="60"/>
      <c r="O10" s="60"/>
      <c r="P10" s="60"/>
      <c r="Q10" s="60">
        <v>2609000</v>
      </c>
      <c r="R10" s="60">
        <v>2609000</v>
      </c>
      <c r="S10" s="60">
        <v>3583534</v>
      </c>
      <c r="T10" s="60">
        <v>5405526</v>
      </c>
      <c r="U10" s="60">
        <v>668129</v>
      </c>
      <c r="V10" s="60">
        <v>9657189</v>
      </c>
      <c r="W10" s="60">
        <v>23235189</v>
      </c>
      <c r="X10" s="60">
        <v>11893000</v>
      </c>
      <c r="Y10" s="60">
        <v>11342189</v>
      </c>
      <c r="Z10" s="140">
        <v>95.37</v>
      </c>
      <c r="AA10" s="62">
        <v>11893000</v>
      </c>
    </row>
    <row r="11" spans="1:27" ht="13.5">
      <c r="A11" s="249" t="s">
        <v>181</v>
      </c>
      <c r="B11" s="182"/>
      <c r="C11" s="155">
        <v>1346300</v>
      </c>
      <c r="D11" s="155"/>
      <c r="E11" s="59">
        <v>659800</v>
      </c>
      <c r="F11" s="60">
        <v>659800</v>
      </c>
      <c r="G11" s="60">
        <v>51924</v>
      </c>
      <c r="H11" s="60">
        <v>19967</v>
      </c>
      <c r="I11" s="60">
        <v>137548</v>
      </c>
      <c r="J11" s="60">
        <v>209439</v>
      </c>
      <c r="K11" s="60">
        <v>91012</v>
      </c>
      <c r="L11" s="60">
        <v>78429</v>
      </c>
      <c r="M11" s="60">
        <v>105185</v>
      </c>
      <c r="N11" s="60">
        <v>274626</v>
      </c>
      <c r="O11" s="60">
        <v>98545</v>
      </c>
      <c r="P11" s="60">
        <v>109635</v>
      </c>
      <c r="Q11" s="60">
        <v>96109</v>
      </c>
      <c r="R11" s="60">
        <v>304289</v>
      </c>
      <c r="S11" s="60">
        <v>96843</v>
      </c>
      <c r="T11" s="60">
        <v>96148</v>
      </c>
      <c r="U11" s="60">
        <v>59696</v>
      </c>
      <c r="V11" s="60">
        <v>252687</v>
      </c>
      <c r="W11" s="60">
        <v>1041041</v>
      </c>
      <c r="X11" s="60">
        <v>659800</v>
      </c>
      <c r="Y11" s="60">
        <v>381241</v>
      </c>
      <c r="Z11" s="140">
        <v>57.78</v>
      </c>
      <c r="AA11" s="62">
        <v>659800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-42762039</v>
      </c>
      <c r="D14" s="155"/>
      <c r="E14" s="59">
        <v>-37625102</v>
      </c>
      <c r="F14" s="60">
        <v>-37625102</v>
      </c>
      <c r="G14" s="60">
        <v>-5266445</v>
      </c>
      <c r="H14" s="60">
        <v>-7394412</v>
      </c>
      <c r="I14" s="60">
        <v>-9822157</v>
      </c>
      <c r="J14" s="60">
        <v>-22483014</v>
      </c>
      <c r="K14" s="60">
        <v>-4878025</v>
      </c>
      <c r="L14" s="60">
        <v>-6766835</v>
      </c>
      <c r="M14" s="60">
        <v>2260036</v>
      </c>
      <c r="N14" s="60">
        <v>-9384824</v>
      </c>
      <c r="O14" s="60">
        <v>-1494069</v>
      </c>
      <c r="P14" s="60">
        <v>-3854740</v>
      </c>
      <c r="Q14" s="60">
        <v>-7050295</v>
      </c>
      <c r="R14" s="60">
        <v>-12399104</v>
      </c>
      <c r="S14" s="60">
        <v>-5234502</v>
      </c>
      <c r="T14" s="60">
        <v>-3225577</v>
      </c>
      <c r="U14" s="60">
        <v>-5467727</v>
      </c>
      <c r="V14" s="60">
        <v>-13927806</v>
      </c>
      <c r="W14" s="60">
        <v>-58194748</v>
      </c>
      <c r="X14" s="60">
        <v>-37625102</v>
      </c>
      <c r="Y14" s="60">
        <v>-20569646</v>
      </c>
      <c r="Z14" s="140">
        <v>54.67</v>
      </c>
      <c r="AA14" s="62">
        <v>-37625102</v>
      </c>
    </row>
    <row r="15" spans="1:27" ht="13.5">
      <c r="A15" s="249" t="s">
        <v>40</v>
      </c>
      <c r="B15" s="182"/>
      <c r="C15" s="155">
        <v>-225211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>
        <v>-1245778</v>
      </c>
      <c r="D16" s="155"/>
      <c r="E16" s="59">
        <v>-527700</v>
      </c>
      <c r="F16" s="60">
        <v>-527700</v>
      </c>
      <c r="G16" s="60">
        <v>-97861</v>
      </c>
      <c r="H16" s="60">
        <v>-163669</v>
      </c>
      <c r="I16" s="60">
        <v>-176038</v>
      </c>
      <c r="J16" s="60">
        <v>-437568</v>
      </c>
      <c r="K16" s="60">
        <v>452356</v>
      </c>
      <c r="L16" s="60">
        <v>-46184</v>
      </c>
      <c r="M16" s="60">
        <v>58446</v>
      </c>
      <c r="N16" s="60">
        <v>464618</v>
      </c>
      <c r="O16" s="60">
        <v>-461735</v>
      </c>
      <c r="P16" s="60">
        <v>71029</v>
      </c>
      <c r="Q16" s="60">
        <v>-154671</v>
      </c>
      <c r="R16" s="60">
        <v>-545377</v>
      </c>
      <c r="S16" s="60">
        <v>140</v>
      </c>
      <c r="T16" s="60">
        <v>83182</v>
      </c>
      <c r="U16" s="60">
        <v>-1341506</v>
      </c>
      <c r="V16" s="60">
        <v>-1258184</v>
      </c>
      <c r="W16" s="60">
        <v>-1776511</v>
      </c>
      <c r="X16" s="60">
        <v>-527700</v>
      </c>
      <c r="Y16" s="60">
        <v>-1248811</v>
      </c>
      <c r="Z16" s="140">
        <v>236.65</v>
      </c>
      <c r="AA16" s="62">
        <v>-527700</v>
      </c>
    </row>
    <row r="17" spans="1:27" ht="13.5">
      <c r="A17" s="250" t="s">
        <v>185</v>
      </c>
      <c r="B17" s="251"/>
      <c r="C17" s="168">
        <f aca="true" t="shared" si="0" ref="C17:Y17">SUM(C6:C16)</f>
        <v>43807654</v>
      </c>
      <c r="D17" s="168">
        <f t="shared" si="0"/>
        <v>0</v>
      </c>
      <c r="E17" s="72">
        <f t="shared" si="0"/>
        <v>12948666</v>
      </c>
      <c r="F17" s="73">
        <f t="shared" si="0"/>
        <v>12948666</v>
      </c>
      <c r="G17" s="73">
        <f t="shared" si="0"/>
        <v>12684943</v>
      </c>
      <c r="H17" s="73">
        <f t="shared" si="0"/>
        <v>-1267906</v>
      </c>
      <c r="I17" s="73">
        <f t="shared" si="0"/>
        <v>-6133083</v>
      </c>
      <c r="J17" s="73">
        <f t="shared" si="0"/>
        <v>5283954</v>
      </c>
      <c r="K17" s="73">
        <f t="shared" si="0"/>
        <v>5327852</v>
      </c>
      <c r="L17" s="73">
        <f t="shared" si="0"/>
        <v>4269648</v>
      </c>
      <c r="M17" s="73">
        <f t="shared" si="0"/>
        <v>8992855</v>
      </c>
      <c r="N17" s="73">
        <f t="shared" si="0"/>
        <v>18590355</v>
      </c>
      <c r="O17" s="73">
        <f t="shared" si="0"/>
        <v>676333</v>
      </c>
      <c r="P17" s="73">
        <f t="shared" si="0"/>
        <v>3171759</v>
      </c>
      <c r="Q17" s="73">
        <f t="shared" si="0"/>
        <v>5937498</v>
      </c>
      <c r="R17" s="73">
        <f t="shared" si="0"/>
        <v>9785590</v>
      </c>
      <c r="S17" s="73">
        <f t="shared" si="0"/>
        <v>-3069443</v>
      </c>
      <c r="T17" s="73">
        <f t="shared" si="0"/>
        <v>-676756</v>
      </c>
      <c r="U17" s="73">
        <f t="shared" si="0"/>
        <v>-4589126</v>
      </c>
      <c r="V17" s="73">
        <f t="shared" si="0"/>
        <v>-8335325</v>
      </c>
      <c r="W17" s="73">
        <f t="shared" si="0"/>
        <v>25324574</v>
      </c>
      <c r="X17" s="73">
        <f t="shared" si="0"/>
        <v>12948666</v>
      </c>
      <c r="Y17" s="73">
        <f t="shared" si="0"/>
        <v>12375908</v>
      </c>
      <c r="Z17" s="170">
        <f>+IF(X17&lt;&gt;0,+(Y17/X17)*100,0)</f>
        <v>95.57670265029617</v>
      </c>
      <c r="AA17" s="74">
        <f>SUM(AA6:AA16)</f>
        <v>12948666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>
        <v>-618191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-17339598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1508713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-20920476</v>
      </c>
      <c r="D26" s="155"/>
      <c r="E26" s="59">
        <v>-11618800</v>
      </c>
      <c r="F26" s="60">
        <v>-11618800</v>
      </c>
      <c r="G26" s="60">
        <v>-455</v>
      </c>
      <c r="H26" s="60">
        <v>-341567</v>
      </c>
      <c r="I26" s="60">
        <v>-1997361</v>
      </c>
      <c r="J26" s="60">
        <v>-2339383</v>
      </c>
      <c r="K26" s="60">
        <v>-315405</v>
      </c>
      <c r="L26" s="60">
        <v>-5525885</v>
      </c>
      <c r="M26" s="60">
        <v>-316124</v>
      </c>
      <c r="N26" s="60">
        <v>-6157414</v>
      </c>
      <c r="O26" s="60">
        <v>-1275660</v>
      </c>
      <c r="P26" s="60">
        <v>-4227510</v>
      </c>
      <c r="Q26" s="60">
        <v>-5171048</v>
      </c>
      <c r="R26" s="60">
        <v>-10674218</v>
      </c>
      <c r="S26" s="60">
        <v>-3873638</v>
      </c>
      <c r="T26" s="60">
        <v>-5419620</v>
      </c>
      <c r="U26" s="60">
        <v>-2224812</v>
      </c>
      <c r="V26" s="60">
        <v>-11518070</v>
      </c>
      <c r="W26" s="60">
        <v>-30689085</v>
      </c>
      <c r="X26" s="60">
        <v>-11618800</v>
      </c>
      <c r="Y26" s="60">
        <v>-19070285</v>
      </c>
      <c r="Z26" s="140">
        <v>164.13</v>
      </c>
      <c r="AA26" s="62">
        <v>-11618800</v>
      </c>
    </row>
    <row r="27" spans="1:27" ht="13.5">
      <c r="A27" s="250" t="s">
        <v>192</v>
      </c>
      <c r="B27" s="251"/>
      <c r="C27" s="168">
        <f aca="true" t="shared" si="1" ref="C27:Y27">SUM(C21:C26)</f>
        <v>-37369552</v>
      </c>
      <c r="D27" s="168">
        <f>SUM(D21:D26)</f>
        <v>0</v>
      </c>
      <c r="E27" s="72">
        <f t="shared" si="1"/>
        <v>-11618800</v>
      </c>
      <c r="F27" s="73">
        <f t="shared" si="1"/>
        <v>-11618800</v>
      </c>
      <c r="G27" s="73">
        <f t="shared" si="1"/>
        <v>-455</v>
      </c>
      <c r="H27" s="73">
        <f t="shared" si="1"/>
        <v>-341567</v>
      </c>
      <c r="I27" s="73">
        <f t="shared" si="1"/>
        <v>-1997361</v>
      </c>
      <c r="J27" s="73">
        <f t="shared" si="1"/>
        <v>-2339383</v>
      </c>
      <c r="K27" s="73">
        <f t="shared" si="1"/>
        <v>-315405</v>
      </c>
      <c r="L27" s="73">
        <f t="shared" si="1"/>
        <v>-5525885</v>
      </c>
      <c r="M27" s="73">
        <f t="shared" si="1"/>
        <v>-316124</v>
      </c>
      <c r="N27" s="73">
        <f t="shared" si="1"/>
        <v>-6157414</v>
      </c>
      <c r="O27" s="73">
        <f t="shared" si="1"/>
        <v>-1275660</v>
      </c>
      <c r="P27" s="73">
        <f t="shared" si="1"/>
        <v>-4227510</v>
      </c>
      <c r="Q27" s="73">
        <f t="shared" si="1"/>
        <v>-5171048</v>
      </c>
      <c r="R27" s="73">
        <f t="shared" si="1"/>
        <v>-10674218</v>
      </c>
      <c r="S27" s="73">
        <f t="shared" si="1"/>
        <v>-3873638</v>
      </c>
      <c r="T27" s="73">
        <f t="shared" si="1"/>
        <v>-5419620</v>
      </c>
      <c r="U27" s="73">
        <f t="shared" si="1"/>
        <v>-2224812</v>
      </c>
      <c r="V27" s="73">
        <f t="shared" si="1"/>
        <v>-11518070</v>
      </c>
      <c r="W27" s="73">
        <f t="shared" si="1"/>
        <v>-30689085</v>
      </c>
      <c r="X27" s="73">
        <f t="shared" si="1"/>
        <v>-11618800</v>
      </c>
      <c r="Y27" s="73">
        <f t="shared" si="1"/>
        <v>-19070285</v>
      </c>
      <c r="Z27" s="170">
        <f>+IF(X27&lt;&gt;0,+(Y27/X27)*100,0)</f>
        <v>164.13299996557305</v>
      </c>
      <c r="AA27" s="74">
        <f>SUM(AA21:AA26)</f>
        <v>-11618800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-7652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10750</v>
      </c>
      <c r="D33" s="155"/>
      <c r="E33" s="59"/>
      <c r="F33" s="60"/>
      <c r="G33" s="60">
        <v>2880</v>
      </c>
      <c r="H33" s="159">
        <v>7459</v>
      </c>
      <c r="I33" s="159">
        <v>7239</v>
      </c>
      <c r="J33" s="159">
        <v>17578</v>
      </c>
      <c r="K33" s="60">
        <v>570</v>
      </c>
      <c r="L33" s="60">
        <v>8886</v>
      </c>
      <c r="M33" s="60">
        <v>2600</v>
      </c>
      <c r="N33" s="60">
        <v>12056</v>
      </c>
      <c r="O33" s="159">
        <v>17880</v>
      </c>
      <c r="P33" s="159">
        <v>1210</v>
      </c>
      <c r="Q33" s="159">
        <v>20740</v>
      </c>
      <c r="R33" s="60">
        <v>39830</v>
      </c>
      <c r="S33" s="60">
        <v>3540</v>
      </c>
      <c r="T33" s="60">
        <v>9507</v>
      </c>
      <c r="U33" s="60">
        <v>16790</v>
      </c>
      <c r="V33" s="159">
        <v>29837</v>
      </c>
      <c r="W33" s="159">
        <v>99301</v>
      </c>
      <c r="X33" s="159"/>
      <c r="Y33" s="60">
        <v>99301</v>
      </c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3098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2880</v>
      </c>
      <c r="H36" s="73">
        <f t="shared" si="2"/>
        <v>7459</v>
      </c>
      <c r="I36" s="73">
        <f t="shared" si="2"/>
        <v>7239</v>
      </c>
      <c r="J36" s="73">
        <f t="shared" si="2"/>
        <v>17578</v>
      </c>
      <c r="K36" s="73">
        <f t="shared" si="2"/>
        <v>570</v>
      </c>
      <c r="L36" s="73">
        <f t="shared" si="2"/>
        <v>8886</v>
      </c>
      <c r="M36" s="73">
        <f t="shared" si="2"/>
        <v>2600</v>
      </c>
      <c r="N36" s="73">
        <f t="shared" si="2"/>
        <v>12056</v>
      </c>
      <c r="O36" s="73">
        <f t="shared" si="2"/>
        <v>17880</v>
      </c>
      <c r="P36" s="73">
        <f t="shared" si="2"/>
        <v>1210</v>
      </c>
      <c r="Q36" s="73">
        <f t="shared" si="2"/>
        <v>20740</v>
      </c>
      <c r="R36" s="73">
        <f t="shared" si="2"/>
        <v>39830</v>
      </c>
      <c r="S36" s="73">
        <f t="shared" si="2"/>
        <v>3540</v>
      </c>
      <c r="T36" s="73">
        <f t="shared" si="2"/>
        <v>9507</v>
      </c>
      <c r="U36" s="73">
        <f t="shared" si="2"/>
        <v>16790</v>
      </c>
      <c r="V36" s="73">
        <f t="shared" si="2"/>
        <v>29837</v>
      </c>
      <c r="W36" s="73">
        <f t="shared" si="2"/>
        <v>99301</v>
      </c>
      <c r="X36" s="73">
        <f t="shared" si="2"/>
        <v>0</v>
      </c>
      <c r="Y36" s="73">
        <f t="shared" si="2"/>
        <v>99301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6441200</v>
      </c>
      <c r="D38" s="153">
        <f>+D17+D27+D36</f>
        <v>0</v>
      </c>
      <c r="E38" s="99">
        <f t="shared" si="3"/>
        <v>1329866</v>
      </c>
      <c r="F38" s="100">
        <f t="shared" si="3"/>
        <v>1329866</v>
      </c>
      <c r="G38" s="100">
        <f t="shared" si="3"/>
        <v>12687368</v>
      </c>
      <c r="H38" s="100">
        <f t="shared" si="3"/>
        <v>-1602014</v>
      </c>
      <c r="I38" s="100">
        <f t="shared" si="3"/>
        <v>-8123205</v>
      </c>
      <c r="J38" s="100">
        <f t="shared" si="3"/>
        <v>2962149</v>
      </c>
      <c r="K38" s="100">
        <f t="shared" si="3"/>
        <v>5013017</v>
      </c>
      <c r="L38" s="100">
        <f t="shared" si="3"/>
        <v>-1247351</v>
      </c>
      <c r="M38" s="100">
        <f t="shared" si="3"/>
        <v>8679331</v>
      </c>
      <c r="N38" s="100">
        <f t="shared" si="3"/>
        <v>12444997</v>
      </c>
      <c r="O38" s="100">
        <f t="shared" si="3"/>
        <v>-581447</v>
      </c>
      <c r="P38" s="100">
        <f t="shared" si="3"/>
        <v>-1054541</v>
      </c>
      <c r="Q38" s="100">
        <f t="shared" si="3"/>
        <v>787190</v>
      </c>
      <c r="R38" s="100">
        <f t="shared" si="3"/>
        <v>-848798</v>
      </c>
      <c r="S38" s="100">
        <f t="shared" si="3"/>
        <v>-6939541</v>
      </c>
      <c r="T38" s="100">
        <f t="shared" si="3"/>
        <v>-6086869</v>
      </c>
      <c r="U38" s="100">
        <f t="shared" si="3"/>
        <v>-6797148</v>
      </c>
      <c r="V38" s="100">
        <f t="shared" si="3"/>
        <v>-19823558</v>
      </c>
      <c r="W38" s="100">
        <f t="shared" si="3"/>
        <v>-5265210</v>
      </c>
      <c r="X38" s="100">
        <f t="shared" si="3"/>
        <v>1329866</v>
      </c>
      <c r="Y38" s="100">
        <f t="shared" si="3"/>
        <v>-6595076</v>
      </c>
      <c r="Z38" s="137">
        <f>+IF(X38&lt;&gt;0,+(Y38/X38)*100,0)</f>
        <v>-495.92034084637095</v>
      </c>
      <c r="AA38" s="102">
        <f>+AA17+AA27+AA36</f>
        <v>1329866</v>
      </c>
    </row>
    <row r="39" spans="1:27" ht="13.5">
      <c r="A39" s="249" t="s">
        <v>200</v>
      </c>
      <c r="B39" s="182"/>
      <c r="C39" s="153">
        <v>8317171</v>
      </c>
      <c r="D39" s="153"/>
      <c r="E39" s="99"/>
      <c r="F39" s="100">
        <v>14758371</v>
      </c>
      <c r="G39" s="100">
        <v>14758371</v>
      </c>
      <c r="H39" s="100">
        <v>27445739</v>
      </c>
      <c r="I39" s="100">
        <v>25843725</v>
      </c>
      <c r="J39" s="100">
        <v>14758371</v>
      </c>
      <c r="K39" s="100">
        <v>17720520</v>
      </c>
      <c r="L39" s="100">
        <v>22733537</v>
      </c>
      <c r="M39" s="100">
        <v>21486186</v>
      </c>
      <c r="N39" s="100">
        <v>17720520</v>
      </c>
      <c r="O39" s="100">
        <v>30165517</v>
      </c>
      <c r="P39" s="100">
        <v>29584070</v>
      </c>
      <c r="Q39" s="100">
        <v>28529529</v>
      </c>
      <c r="R39" s="100">
        <v>30165517</v>
      </c>
      <c r="S39" s="100">
        <v>29316719</v>
      </c>
      <c r="T39" s="100">
        <v>22377178</v>
      </c>
      <c r="U39" s="100">
        <v>16290309</v>
      </c>
      <c r="V39" s="100">
        <v>29316719</v>
      </c>
      <c r="W39" s="100">
        <v>14758371</v>
      </c>
      <c r="X39" s="100">
        <v>14758371</v>
      </c>
      <c r="Y39" s="100"/>
      <c r="Z39" s="137"/>
      <c r="AA39" s="102">
        <v>14758371</v>
      </c>
    </row>
    <row r="40" spans="1:27" ht="13.5">
      <c r="A40" s="269" t="s">
        <v>201</v>
      </c>
      <c r="B40" s="256"/>
      <c r="C40" s="257">
        <v>14758371</v>
      </c>
      <c r="D40" s="257"/>
      <c r="E40" s="258">
        <v>1329866</v>
      </c>
      <c r="F40" s="259">
        <v>16088237</v>
      </c>
      <c r="G40" s="259">
        <v>27445739</v>
      </c>
      <c r="H40" s="259">
        <v>25843725</v>
      </c>
      <c r="I40" s="259">
        <v>17720520</v>
      </c>
      <c r="J40" s="259">
        <v>17720520</v>
      </c>
      <c r="K40" s="259">
        <v>22733537</v>
      </c>
      <c r="L40" s="259">
        <v>21486186</v>
      </c>
      <c r="M40" s="259">
        <v>30165517</v>
      </c>
      <c r="N40" s="259">
        <v>30165517</v>
      </c>
      <c r="O40" s="259">
        <v>29584070</v>
      </c>
      <c r="P40" s="259">
        <v>28529529</v>
      </c>
      <c r="Q40" s="259">
        <v>29316719</v>
      </c>
      <c r="R40" s="259">
        <v>29316719</v>
      </c>
      <c r="S40" s="259">
        <v>22377178</v>
      </c>
      <c r="T40" s="259">
        <v>16290309</v>
      </c>
      <c r="U40" s="259">
        <v>9493161</v>
      </c>
      <c r="V40" s="259">
        <v>9493161</v>
      </c>
      <c r="W40" s="259">
        <v>9493161</v>
      </c>
      <c r="X40" s="259">
        <v>16088237</v>
      </c>
      <c r="Y40" s="259">
        <v>-6595076</v>
      </c>
      <c r="Z40" s="260">
        <v>-40.99</v>
      </c>
      <c r="AA40" s="261">
        <v>16088237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20978131</v>
      </c>
      <c r="D5" s="200">
        <f t="shared" si="0"/>
        <v>0</v>
      </c>
      <c r="E5" s="106">
        <f t="shared" si="0"/>
        <v>26182000</v>
      </c>
      <c r="F5" s="106">
        <f t="shared" si="0"/>
        <v>36195715</v>
      </c>
      <c r="G5" s="106">
        <f t="shared" si="0"/>
        <v>455</v>
      </c>
      <c r="H5" s="106">
        <f t="shared" si="0"/>
        <v>341567</v>
      </c>
      <c r="I5" s="106">
        <f t="shared" si="0"/>
        <v>1997361</v>
      </c>
      <c r="J5" s="106">
        <f t="shared" si="0"/>
        <v>2339383</v>
      </c>
      <c r="K5" s="106">
        <f t="shared" si="0"/>
        <v>315405</v>
      </c>
      <c r="L5" s="106">
        <f t="shared" si="0"/>
        <v>5525885</v>
      </c>
      <c r="M5" s="106">
        <f t="shared" si="0"/>
        <v>316125</v>
      </c>
      <c r="N5" s="106">
        <f t="shared" si="0"/>
        <v>6157415</v>
      </c>
      <c r="O5" s="106">
        <f t="shared" si="0"/>
        <v>1275660</v>
      </c>
      <c r="P5" s="106">
        <f t="shared" si="0"/>
        <v>4227510</v>
      </c>
      <c r="Q5" s="106">
        <f t="shared" si="0"/>
        <v>5171049</v>
      </c>
      <c r="R5" s="106">
        <f t="shared" si="0"/>
        <v>10674219</v>
      </c>
      <c r="S5" s="106">
        <f t="shared" si="0"/>
        <v>3873638</v>
      </c>
      <c r="T5" s="106">
        <f t="shared" si="0"/>
        <v>5419620</v>
      </c>
      <c r="U5" s="106">
        <f t="shared" si="0"/>
        <v>2224812</v>
      </c>
      <c r="V5" s="106">
        <f t="shared" si="0"/>
        <v>11518070</v>
      </c>
      <c r="W5" s="106">
        <f t="shared" si="0"/>
        <v>30689087</v>
      </c>
      <c r="X5" s="106">
        <f t="shared" si="0"/>
        <v>36195715</v>
      </c>
      <c r="Y5" s="106">
        <f t="shared" si="0"/>
        <v>-5506628</v>
      </c>
      <c r="Z5" s="201">
        <f>+IF(X5&lt;&gt;0,+(Y5/X5)*100,0)</f>
        <v>-15.213480380205228</v>
      </c>
      <c r="AA5" s="199">
        <f>SUM(AA11:AA18)</f>
        <v>36195715</v>
      </c>
    </row>
    <row r="6" spans="1:27" ht="13.5">
      <c r="A6" s="291" t="s">
        <v>205</v>
      </c>
      <c r="B6" s="142"/>
      <c r="C6" s="62">
        <v>4873512</v>
      </c>
      <c r="D6" s="156"/>
      <c r="E6" s="60"/>
      <c r="F6" s="60">
        <v>4471030</v>
      </c>
      <c r="G6" s="60"/>
      <c r="H6" s="60">
        <v>1818</v>
      </c>
      <c r="I6" s="60">
        <v>1681538</v>
      </c>
      <c r="J6" s="60">
        <v>1683356</v>
      </c>
      <c r="K6" s="60">
        <v>5454</v>
      </c>
      <c r="L6" s="60">
        <v>3636</v>
      </c>
      <c r="M6" s="60">
        <v>74245</v>
      </c>
      <c r="N6" s="60">
        <v>83335</v>
      </c>
      <c r="O6" s="60">
        <v>-17685</v>
      </c>
      <c r="P6" s="60"/>
      <c r="Q6" s="60"/>
      <c r="R6" s="60">
        <v>-17685</v>
      </c>
      <c r="S6" s="60">
        <v>592977</v>
      </c>
      <c r="T6" s="60"/>
      <c r="U6" s="60">
        <v>28658</v>
      </c>
      <c r="V6" s="60">
        <v>621635</v>
      </c>
      <c r="W6" s="60">
        <v>2370641</v>
      </c>
      <c r="X6" s="60">
        <v>4471030</v>
      </c>
      <c r="Y6" s="60">
        <v>-2100389</v>
      </c>
      <c r="Z6" s="140">
        <v>-46.98</v>
      </c>
      <c r="AA6" s="155">
        <v>4471030</v>
      </c>
    </row>
    <row r="7" spans="1:27" ht="13.5">
      <c r="A7" s="291" t="s">
        <v>206</v>
      </c>
      <c r="B7" s="142"/>
      <c r="C7" s="62">
        <v>2046835</v>
      </c>
      <c r="D7" s="156"/>
      <c r="E7" s="60">
        <v>6000000</v>
      </c>
      <c r="F7" s="60">
        <v>8000000</v>
      </c>
      <c r="G7" s="60"/>
      <c r="H7" s="60"/>
      <c r="I7" s="60"/>
      <c r="J7" s="60"/>
      <c r="K7" s="60">
        <v>159300</v>
      </c>
      <c r="L7" s="60">
        <v>990802</v>
      </c>
      <c r="M7" s="60"/>
      <c r="N7" s="60">
        <v>1150102</v>
      </c>
      <c r="O7" s="60">
        <v>1300595</v>
      </c>
      <c r="P7" s="60"/>
      <c r="Q7" s="60">
        <v>54950</v>
      </c>
      <c r="R7" s="60">
        <v>1355545</v>
      </c>
      <c r="S7" s="60">
        <v>2673138</v>
      </c>
      <c r="T7" s="60"/>
      <c r="U7" s="60">
        <v>353223</v>
      </c>
      <c r="V7" s="60">
        <v>3026361</v>
      </c>
      <c r="W7" s="60">
        <v>5532008</v>
      </c>
      <c r="X7" s="60">
        <v>8000000</v>
      </c>
      <c r="Y7" s="60">
        <v>-2467992</v>
      </c>
      <c r="Z7" s="140">
        <v>-30.85</v>
      </c>
      <c r="AA7" s="155">
        <v>8000000</v>
      </c>
    </row>
    <row r="8" spans="1:27" ht="13.5">
      <c r="A8" s="291" t="s">
        <v>207</v>
      </c>
      <c r="B8" s="142"/>
      <c r="C8" s="62">
        <v>620441</v>
      </c>
      <c r="D8" s="156"/>
      <c r="E8" s="60"/>
      <c r="F8" s="60">
        <v>905184</v>
      </c>
      <c r="G8" s="60">
        <v>455</v>
      </c>
      <c r="H8" s="60"/>
      <c r="I8" s="60">
        <v>110095</v>
      </c>
      <c r="J8" s="60">
        <v>110550</v>
      </c>
      <c r="K8" s="60"/>
      <c r="L8" s="60"/>
      <c r="M8" s="60">
        <v>6688</v>
      </c>
      <c r="N8" s="60">
        <v>6688</v>
      </c>
      <c r="O8" s="60"/>
      <c r="P8" s="60"/>
      <c r="Q8" s="60"/>
      <c r="R8" s="60"/>
      <c r="S8" s="60">
        <v>222897</v>
      </c>
      <c r="T8" s="60">
        <v>114949</v>
      </c>
      <c r="U8" s="60">
        <v>214736</v>
      </c>
      <c r="V8" s="60">
        <v>552582</v>
      </c>
      <c r="W8" s="60">
        <v>669820</v>
      </c>
      <c r="X8" s="60">
        <v>905184</v>
      </c>
      <c r="Y8" s="60">
        <v>-235364</v>
      </c>
      <c r="Z8" s="140">
        <v>-26</v>
      </c>
      <c r="AA8" s="155">
        <v>905184</v>
      </c>
    </row>
    <row r="9" spans="1:27" ht="13.5">
      <c r="A9" s="291" t="s">
        <v>208</v>
      </c>
      <c r="B9" s="142"/>
      <c r="C9" s="62">
        <v>1006478</v>
      </c>
      <c r="D9" s="156"/>
      <c r="E9" s="60">
        <v>1868000</v>
      </c>
      <c r="F9" s="60">
        <v>444594</v>
      </c>
      <c r="G9" s="60"/>
      <c r="H9" s="60"/>
      <c r="I9" s="60">
        <v>199054</v>
      </c>
      <c r="J9" s="60">
        <v>199054</v>
      </c>
      <c r="K9" s="60"/>
      <c r="L9" s="60"/>
      <c r="M9" s="60"/>
      <c r="N9" s="60"/>
      <c r="O9" s="60"/>
      <c r="P9" s="60">
        <v>6069</v>
      </c>
      <c r="Q9" s="60">
        <v>6723</v>
      </c>
      <c r="R9" s="60">
        <v>12792</v>
      </c>
      <c r="S9" s="60">
        <v>33046</v>
      </c>
      <c r="T9" s="60"/>
      <c r="U9" s="60">
        <v>696403</v>
      </c>
      <c r="V9" s="60">
        <v>729449</v>
      </c>
      <c r="W9" s="60">
        <v>941295</v>
      </c>
      <c r="X9" s="60">
        <v>444594</v>
      </c>
      <c r="Y9" s="60">
        <v>496701</v>
      </c>
      <c r="Z9" s="140">
        <v>111.72</v>
      </c>
      <c r="AA9" s="155">
        <v>444594</v>
      </c>
    </row>
    <row r="10" spans="1:27" ht="13.5">
      <c r="A10" s="291" t="s">
        <v>209</v>
      </c>
      <c r="B10" s="142"/>
      <c r="C10" s="62">
        <v>8811960</v>
      </c>
      <c r="D10" s="156"/>
      <c r="E10" s="60"/>
      <c r="F10" s="60">
        <v>19200000</v>
      </c>
      <c r="G10" s="60"/>
      <c r="H10" s="60"/>
      <c r="I10" s="60"/>
      <c r="J10" s="60"/>
      <c r="K10" s="60"/>
      <c r="L10" s="60">
        <v>4454956</v>
      </c>
      <c r="M10" s="60">
        <v>222315</v>
      </c>
      <c r="N10" s="60">
        <v>4677271</v>
      </c>
      <c r="O10" s="60">
        <v>-222315</v>
      </c>
      <c r="P10" s="60">
        <v>4112267</v>
      </c>
      <c r="Q10" s="60">
        <v>4454956</v>
      </c>
      <c r="R10" s="60">
        <v>8344908</v>
      </c>
      <c r="S10" s="60"/>
      <c r="T10" s="60">
        <v>5254563</v>
      </c>
      <c r="U10" s="60">
        <v>39000</v>
      </c>
      <c r="V10" s="60">
        <v>5293563</v>
      </c>
      <c r="W10" s="60">
        <v>18315742</v>
      </c>
      <c r="X10" s="60">
        <v>19200000</v>
      </c>
      <c r="Y10" s="60">
        <v>-884258</v>
      </c>
      <c r="Z10" s="140">
        <v>-4.61</v>
      </c>
      <c r="AA10" s="155">
        <v>19200000</v>
      </c>
    </row>
    <row r="11" spans="1:27" ht="13.5">
      <c r="A11" s="292" t="s">
        <v>210</v>
      </c>
      <c r="B11" s="142"/>
      <c r="C11" s="293">
        <f aca="true" t="shared" si="1" ref="C11:Y11">SUM(C6:C10)</f>
        <v>17359226</v>
      </c>
      <c r="D11" s="294">
        <f t="shared" si="1"/>
        <v>0</v>
      </c>
      <c r="E11" s="295">
        <f t="shared" si="1"/>
        <v>7868000</v>
      </c>
      <c r="F11" s="295">
        <f t="shared" si="1"/>
        <v>33020808</v>
      </c>
      <c r="G11" s="295">
        <f t="shared" si="1"/>
        <v>455</v>
      </c>
      <c r="H11" s="295">
        <f t="shared" si="1"/>
        <v>1818</v>
      </c>
      <c r="I11" s="295">
        <f t="shared" si="1"/>
        <v>1990687</v>
      </c>
      <c r="J11" s="295">
        <f t="shared" si="1"/>
        <v>1992960</v>
      </c>
      <c r="K11" s="295">
        <f t="shared" si="1"/>
        <v>164754</v>
      </c>
      <c r="L11" s="295">
        <f t="shared" si="1"/>
        <v>5449394</v>
      </c>
      <c r="M11" s="295">
        <f t="shared" si="1"/>
        <v>303248</v>
      </c>
      <c r="N11" s="295">
        <f t="shared" si="1"/>
        <v>5917396</v>
      </c>
      <c r="O11" s="295">
        <f t="shared" si="1"/>
        <v>1060595</v>
      </c>
      <c r="P11" s="295">
        <f t="shared" si="1"/>
        <v>4118336</v>
      </c>
      <c r="Q11" s="295">
        <f t="shared" si="1"/>
        <v>4516629</v>
      </c>
      <c r="R11" s="295">
        <f t="shared" si="1"/>
        <v>9695560</v>
      </c>
      <c r="S11" s="295">
        <f t="shared" si="1"/>
        <v>3522058</v>
      </c>
      <c r="T11" s="295">
        <f t="shared" si="1"/>
        <v>5369512</v>
      </c>
      <c r="U11" s="295">
        <f t="shared" si="1"/>
        <v>1332020</v>
      </c>
      <c r="V11" s="295">
        <f t="shared" si="1"/>
        <v>10223590</v>
      </c>
      <c r="W11" s="295">
        <f t="shared" si="1"/>
        <v>27829506</v>
      </c>
      <c r="X11" s="295">
        <f t="shared" si="1"/>
        <v>33020808</v>
      </c>
      <c r="Y11" s="295">
        <f t="shared" si="1"/>
        <v>-5191302</v>
      </c>
      <c r="Z11" s="296">
        <f>+IF(X11&lt;&gt;0,+(Y11/X11)*100,0)</f>
        <v>-15.721305184294703</v>
      </c>
      <c r="AA11" s="297">
        <f>SUM(AA6:AA10)</f>
        <v>33020808</v>
      </c>
    </row>
    <row r="12" spans="1:27" ht="13.5">
      <c r="A12" s="298" t="s">
        <v>211</v>
      </c>
      <c r="B12" s="136"/>
      <c r="C12" s="62">
        <v>1208202</v>
      </c>
      <c r="D12" s="156"/>
      <c r="E12" s="60">
        <v>14848000</v>
      </c>
      <c r="F12" s="60">
        <v>1630111</v>
      </c>
      <c r="G12" s="60"/>
      <c r="H12" s="60"/>
      <c r="I12" s="60"/>
      <c r="J12" s="60"/>
      <c r="K12" s="60"/>
      <c r="L12" s="60"/>
      <c r="M12" s="60"/>
      <c r="N12" s="60"/>
      <c r="O12" s="60">
        <v>222315</v>
      </c>
      <c r="P12" s="60"/>
      <c r="Q12" s="60"/>
      <c r="R12" s="60">
        <v>222315</v>
      </c>
      <c r="S12" s="60"/>
      <c r="T12" s="60"/>
      <c r="U12" s="60"/>
      <c r="V12" s="60"/>
      <c r="W12" s="60">
        <v>222315</v>
      </c>
      <c r="X12" s="60">
        <v>1630111</v>
      </c>
      <c r="Y12" s="60">
        <v>-1407796</v>
      </c>
      <c r="Z12" s="140">
        <v>-86.36</v>
      </c>
      <c r="AA12" s="155">
        <v>1630111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>
        <v>210821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1674992</v>
      </c>
      <c r="D15" s="156"/>
      <c r="E15" s="60">
        <v>3466000</v>
      </c>
      <c r="F15" s="60">
        <v>1544796</v>
      </c>
      <c r="G15" s="60"/>
      <c r="H15" s="60">
        <v>339749</v>
      </c>
      <c r="I15" s="60">
        <v>6674</v>
      </c>
      <c r="J15" s="60">
        <v>346423</v>
      </c>
      <c r="K15" s="60">
        <v>150651</v>
      </c>
      <c r="L15" s="60">
        <v>76491</v>
      </c>
      <c r="M15" s="60">
        <v>12877</v>
      </c>
      <c r="N15" s="60">
        <v>240019</v>
      </c>
      <c r="O15" s="60">
        <v>-7250</v>
      </c>
      <c r="P15" s="60">
        <v>109174</v>
      </c>
      <c r="Q15" s="60">
        <v>654420</v>
      </c>
      <c r="R15" s="60">
        <v>756344</v>
      </c>
      <c r="S15" s="60">
        <v>351580</v>
      </c>
      <c r="T15" s="60">
        <v>50108</v>
      </c>
      <c r="U15" s="60">
        <v>892792</v>
      </c>
      <c r="V15" s="60">
        <v>1294480</v>
      </c>
      <c r="W15" s="60">
        <v>2637266</v>
      </c>
      <c r="X15" s="60">
        <v>1544796</v>
      </c>
      <c r="Y15" s="60">
        <v>1092470</v>
      </c>
      <c r="Z15" s="140">
        <v>70.72</v>
      </c>
      <c r="AA15" s="155">
        <v>1544796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524890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4873512</v>
      </c>
      <c r="D36" s="156">
        <f t="shared" si="4"/>
        <v>0</v>
      </c>
      <c r="E36" s="60">
        <f t="shared" si="4"/>
        <v>0</v>
      </c>
      <c r="F36" s="60">
        <f t="shared" si="4"/>
        <v>4471030</v>
      </c>
      <c r="G36" s="60">
        <f t="shared" si="4"/>
        <v>0</v>
      </c>
      <c r="H36" s="60">
        <f t="shared" si="4"/>
        <v>1818</v>
      </c>
      <c r="I36" s="60">
        <f t="shared" si="4"/>
        <v>1681538</v>
      </c>
      <c r="J36" s="60">
        <f t="shared" si="4"/>
        <v>1683356</v>
      </c>
      <c r="K36" s="60">
        <f t="shared" si="4"/>
        <v>5454</v>
      </c>
      <c r="L36" s="60">
        <f t="shared" si="4"/>
        <v>3636</v>
      </c>
      <c r="M36" s="60">
        <f t="shared" si="4"/>
        <v>74245</v>
      </c>
      <c r="N36" s="60">
        <f t="shared" si="4"/>
        <v>83335</v>
      </c>
      <c r="O36" s="60">
        <f t="shared" si="4"/>
        <v>-17685</v>
      </c>
      <c r="P36" s="60">
        <f t="shared" si="4"/>
        <v>0</v>
      </c>
      <c r="Q36" s="60">
        <f t="shared" si="4"/>
        <v>0</v>
      </c>
      <c r="R36" s="60">
        <f t="shared" si="4"/>
        <v>-17685</v>
      </c>
      <c r="S36" s="60">
        <f t="shared" si="4"/>
        <v>592977</v>
      </c>
      <c r="T36" s="60">
        <f t="shared" si="4"/>
        <v>0</v>
      </c>
      <c r="U36" s="60">
        <f t="shared" si="4"/>
        <v>28658</v>
      </c>
      <c r="V36" s="60">
        <f t="shared" si="4"/>
        <v>621635</v>
      </c>
      <c r="W36" s="60">
        <f t="shared" si="4"/>
        <v>2370641</v>
      </c>
      <c r="X36" s="60">
        <f t="shared" si="4"/>
        <v>4471030</v>
      </c>
      <c r="Y36" s="60">
        <f t="shared" si="4"/>
        <v>-2100389</v>
      </c>
      <c r="Z36" s="140">
        <f aca="true" t="shared" si="5" ref="Z36:Z49">+IF(X36&lt;&gt;0,+(Y36/X36)*100,0)</f>
        <v>-46.97774338351566</v>
      </c>
      <c r="AA36" s="155">
        <f>AA6+AA21</f>
        <v>4471030</v>
      </c>
    </row>
    <row r="37" spans="1:27" ht="13.5">
      <c r="A37" s="291" t="s">
        <v>206</v>
      </c>
      <c r="B37" s="142"/>
      <c r="C37" s="62">
        <f t="shared" si="4"/>
        <v>2046835</v>
      </c>
      <c r="D37" s="156">
        <f t="shared" si="4"/>
        <v>0</v>
      </c>
      <c r="E37" s="60">
        <f t="shared" si="4"/>
        <v>6000000</v>
      </c>
      <c r="F37" s="60">
        <f t="shared" si="4"/>
        <v>8000000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159300</v>
      </c>
      <c r="L37" s="60">
        <f t="shared" si="4"/>
        <v>990802</v>
      </c>
      <c r="M37" s="60">
        <f t="shared" si="4"/>
        <v>0</v>
      </c>
      <c r="N37" s="60">
        <f t="shared" si="4"/>
        <v>1150102</v>
      </c>
      <c r="O37" s="60">
        <f t="shared" si="4"/>
        <v>1300595</v>
      </c>
      <c r="P37" s="60">
        <f t="shared" si="4"/>
        <v>0</v>
      </c>
      <c r="Q37" s="60">
        <f t="shared" si="4"/>
        <v>54950</v>
      </c>
      <c r="R37" s="60">
        <f t="shared" si="4"/>
        <v>1355545</v>
      </c>
      <c r="S37" s="60">
        <f t="shared" si="4"/>
        <v>2673138</v>
      </c>
      <c r="T37" s="60">
        <f t="shared" si="4"/>
        <v>0</v>
      </c>
      <c r="U37" s="60">
        <f t="shared" si="4"/>
        <v>353223</v>
      </c>
      <c r="V37" s="60">
        <f t="shared" si="4"/>
        <v>3026361</v>
      </c>
      <c r="W37" s="60">
        <f t="shared" si="4"/>
        <v>5532008</v>
      </c>
      <c r="X37" s="60">
        <f t="shared" si="4"/>
        <v>8000000</v>
      </c>
      <c r="Y37" s="60">
        <f t="shared" si="4"/>
        <v>-2467992</v>
      </c>
      <c r="Z37" s="140">
        <f t="shared" si="5"/>
        <v>-30.8499</v>
      </c>
      <c r="AA37" s="155">
        <f>AA7+AA22</f>
        <v>8000000</v>
      </c>
    </row>
    <row r="38" spans="1:27" ht="13.5">
      <c r="A38" s="291" t="s">
        <v>207</v>
      </c>
      <c r="B38" s="142"/>
      <c r="C38" s="62">
        <f t="shared" si="4"/>
        <v>620441</v>
      </c>
      <c r="D38" s="156">
        <f t="shared" si="4"/>
        <v>0</v>
      </c>
      <c r="E38" s="60">
        <f t="shared" si="4"/>
        <v>0</v>
      </c>
      <c r="F38" s="60">
        <f t="shared" si="4"/>
        <v>905184</v>
      </c>
      <c r="G38" s="60">
        <f t="shared" si="4"/>
        <v>455</v>
      </c>
      <c r="H38" s="60">
        <f t="shared" si="4"/>
        <v>0</v>
      </c>
      <c r="I38" s="60">
        <f t="shared" si="4"/>
        <v>110095</v>
      </c>
      <c r="J38" s="60">
        <f t="shared" si="4"/>
        <v>110550</v>
      </c>
      <c r="K38" s="60">
        <f t="shared" si="4"/>
        <v>0</v>
      </c>
      <c r="L38" s="60">
        <f t="shared" si="4"/>
        <v>0</v>
      </c>
      <c r="M38" s="60">
        <f t="shared" si="4"/>
        <v>6688</v>
      </c>
      <c r="N38" s="60">
        <f t="shared" si="4"/>
        <v>6688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222897</v>
      </c>
      <c r="T38" s="60">
        <f t="shared" si="4"/>
        <v>114949</v>
      </c>
      <c r="U38" s="60">
        <f t="shared" si="4"/>
        <v>214736</v>
      </c>
      <c r="V38" s="60">
        <f t="shared" si="4"/>
        <v>552582</v>
      </c>
      <c r="W38" s="60">
        <f t="shared" si="4"/>
        <v>669820</v>
      </c>
      <c r="X38" s="60">
        <f t="shared" si="4"/>
        <v>905184</v>
      </c>
      <c r="Y38" s="60">
        <f t="shared" si="4"/>
        <v>-235364</v>
      </c>
      <c r="Z38" s="140">
        <f t="shared" si="5"/>
        <v>-26.001785272386606</v>
      </c>
      <c r="AA38" s="155">
        <f>AA8+AA23</f>
        <v>905184</v>
      </c>
    </row>
    <row r="39" spans="1:27" ht="13.5">
      <c r="A39" s="291" t="s">
        <v>208</v>
      </c>
      <c r="B39" s="142"/>
      <c r="C39" s="62">
        <f t="shared" si="4"/>
        <v>1006478</v>
      </c>
      <c r="D39" s="156">
        <f t="shared" si="4"/>
        <v>0</v>
      </c>
      <c r="E39" s="60">
        <f t="shared" si="4"/>
        <v>1868000</v>
      </c>
      <c r="F39" s="60">
        <f t="shared" si="4"/>
        <v>444594</v>
      </c>
      <c r="G39" s="60">
        <f t="shared" si="4"/>
        <v>0</v>
      </c>
      <c r="H39" s="60">
        <f t="shared" si="4"/>
        <v>0</v>
      </c>
      <c r="I39" s="60">
        <f t="shared" si="4"/>
        <v>199054</v>
      </c>
      <c r="J39" s="60">
        <f t="shared" si="4"/>
        <v>199054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6069</v>
      </c>
      <c r="Q39" s="60">
        <f t="shared" si="4"/>
        <v>6723</v>
      </c>
      <c r="R39" s="60">
        <f t="shared" si="4"/>
        <v>12792</v>
      </c>
      <c r="S39" s="60">
        <f t="shared" si="4"/>
        <v>33046</v>
      </c>
      <c r="T39" s="60">
        <f t="shared" si="4"/>
        <v>0</v>
      </c>
      <c r="U39" s="60">
        <f t="shared" si="4"/>
        <v>696403</v>
      </c>
      <c r="V39" s="60">
        <f t="shared" si="4"/>
        <v>729449</v>
      </c>
      <c r="W39" s="60">
        <f t="shared" si="4"/>
        <v>941295</v>
      </c>
      <c r="X39" s="60">
        <f t="shared" si="4"/>
        <v>444594</v>
      </c>
      <c r="Y39" s="60">
        <f t="shared" si="4"/>
        <v>496701</v>
      </c>
      <c r="Z39" s="140">
        <f t="shared" si="5"/>
        <v>111.72013117585932</v>
      </c>
      <c r="AA39" s="155">
        <f>AA9+AA24</f>
        <v>444594</v>
      </c>
    </row>
    <row r="40" spans="1:27" ht="13.5">
      <c r="A40" s="291" t="s">
        <v>209</v>
      </c>
      <c r="B40" s="142"/>
      <c r="C40" s="62">
        <f t="shared" si="4"/>
        <v>8811960</v>
      </c>
      <c r="D40" s="156">
        <f t="shared" si="4"/>
        <v>0</v>
      </c>
      <c r="E40" s="60">
        <f t="shared" si="4"/>
        <v>0</v>
      </c>
      <c r="F40" s="60">
        <f t="shared" si="4"/>
        <v>19200000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4454956</v>
      </c>
      <c r="M40" s="60">
        <f t="shared" si="4"/>
        <v>222315</v>
      </c>
      <c r="N40" s="60">
        <f t="shared" si="4"/>
        <v>4677271</v>
      </c>
      <c r="O40" s="60">
        <f t="shared" si="4"/>
        <v>-222315</v>
      </c>
      <c r="P40" s="60">
        <f t="shared" si="4"/>
        <v>4112267</v>
      </c>
      <c r="Q40" s="60">
        <f t="shared" si="4"/>
        <v>4454956</v>
      </c>
      <c r="R40" s="60">
        <f t="shared" si="4"/>
        <v>8344908</v>
      </c>
      <c r="S40" s="60">
        <f t="shared" si="4"/>
        <v>0</v>
      </c>
      <c r="T40" s="60">
        <f t="shared" si="4"/>
        <v>5254563</v>
      </c>
      <c r="U40" s="60">
        <f t="shared" si="4"/>
        <v>39000</v>
      </c>
      <c r="V40" s="60">
        <f t="shared" si="4"/>
        <v>5293563</v>
      </c>
      <c r="W40" s="60">
        <f t="shared" si="4"/>
        <v>18315742</v>
      </c>
      <c r="X40" s="60">
        <f t="shared" si="4"/>
        <v>19200000</v>
      </c>
      <c r="Y40" s="60">
        <f t="shared" si="4"/>
        <v>-884258</v>
      </c>
      <c r="Z40" s="140">
        <f t="shared" si="5"/>
        <v>-4.605510416666666</v>
      </c>
      <c r="AA40" s="155">
        <f>AA10+AA25</f>
        <v>19200000</v>
      </c>
    </row>
    <row r="41" spans="1:27" ht="13.5">
      <c r="A41" s="292" t="s">
        <v>210</v>
      </c>
      <c r="B41" s="142"/>
      <c r="C41" s="293">
        <f aca="true" t="shared" si="6" ref="C41:Y41">SUM(C36:C40)</f>
        <v>17359226</v>
      </c>
      <c r="D41" s="294">
        <f t="shared" si="6"/>
        <v>0</v>
      </c>
      <c r="E41" s="295">
        <f t="shared" si="6"/>
        <v>7868000</v>
      </c>
      <c r="F41" s="295">
        <f t="shared" si="6"/>
        <v>33020808</v>
      </c>
      <c r="G41" s="295">
        <f t="shared" si="6"/>
        <v>455</v>
      </c>
      <c r="H41" s="295">
        <f t="shared" si="6"/>
        <v>1818</v>
      </c>
      <c r="I41" s="295">
        <f t="shared" si="6"/>
        <v>1990687</v>
      </c>
      <c r="J41" s="295">
        <f t="shared" si="6"/>
        <v>1992960</v>
      </c>
      <c r="K41" s="295">
        <f t="shared" si="6"/>
        <v>164754</v>
      </c>
      <c r="L41" s="295">
        <f t="shared" si="6"/>
        <v>5449394</v>
      </c>
      <c r="M41" s="295">
        <f t="shared" si="6"/>
        <v>303248</v>
      </c>
      <c r="N41" s="295">
        <f t="shared" si="6"/>
        <v>5917396</v>
      </c>
      <c r="O41" s="295">
        <f t="shared" si="6"/>
        <v>1060595</v>
      </c>
      <c r="P41" s="295">
        <f t="shared" si="6"/>
        <v>4118336</v>
      </c>
      <c r="Q41" s="295">
        <f t="shared" si="6"/>
        <v>4516629</v>
      </c>
      <c r="R41" s="295">
        <f t="shared" si="6"/>
        <v>9695560</v>
      </c>
      <c r="S41" s="295">
        <f t="shared" si="6"/>
        <v>3522058</v>
      </c>
      <c r="T41" s="295">
        <f t="shared" si="6"/>
        <v>5369512</v>
      </c>
      <c r="U41" s="295">
        <f t="shared" si="6"/>
        <v>1332020</v>
      </c>
      <c r="V41" s="295">
        <f t="shared" si="6"/>
        <v>10223590</v>
      </c>
      <c r="W41" s="295">
        <f t="shared" si="6"/>
        <v>27829506</v>
      </c>
      <c r="X41" s="295">
        <f t="shared" si="6"/>
        <v>33020808</v>
      </c>
      <c r="Y41" s="295">
        <f t="shared" si="6"/>
        <v>-5191302</v>
      </c>
      <c r="Z41" s="296">
        <f t="shared" si="5"/>
        <v>-15.721305184294703</v>
      </c>
      <c r="AA41" s="297">
        <f>SUM(AA36:AA40)</f>
        <v>33020808</v>
      </c>
    </row>
    <row r="42" spans="1:27" ht="13.5">
      <c r="A42" s="298" t="s">
        <v>211</v>
      </c>
      <c r="B42" s="136"/>
      <c r="C42" s="95">
        <f aca="true" t="shared" si="7" ref="C42:Y48">C12+C27</f>
        <v>1208202</v>
      </c>
      <c r="D42" s="129">
        <f t="shared" si="7"/>
        <v>0</v>
      </c>
      <c r="E42" s="54">
        <f t="shared" si="7"/>
        <v>14848000</v>
      </c>
      <c r="F42" s="54">
        <f t="shared" si="7"/>
        <v>1630111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222315</v>
      </c>
      <c r="P42" s="54">
        <f t="shared" si="7"/>
        <v>0</v>
      </c>
      <c r="Q42" s="54">
        <f t="shared" si="7"/>
        <v>0</v>
      </c>
      <c r="R42" s="54">
        <f t="shared" si="7"/>
        <v>222315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222315</v>
      </c>
      <c r="X42" s="54">
        <f t="shared" si="7"/>
        <v>1630111</v>
      </c>
      <c r="Y42" s="54">
        <f t="shared" si="7"/>
        <v>-1407796</v>
      </c>
      <c r="Z42" s="184">
        <f t="shared" si="5"/>
        <v>-86.36197166941393</v>
      </c>
      <c r="AA42" s="130">
        <f aca="true" t="shared" si="8" ref="AA42:AA48">AA12+AA27</f>
        <v>1630111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210821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1674992</v>
      </c>
      <c r="D45" s="129">
        <f t="shared" si="7"/>
        <v>0</v>
      </c>
      <c r="E45" s="54">
        <f t="shared" si="7"/>
        <v>3466000</v>
      </c>
      <c r="F45" s="54">
        <f t="shared" si="7"/>
        <v>1544796</v>
      </c>
      <c r="G45" s="54">
        <f t="shared" si="7"/>
        <v>0</v>
      </c>
      <c r="H45" s="54">
        <f t="shared" si="7"/>
        <v>339749</v>
      </c>
      <c r="I45" s="54">
        <f t="shared" si="7"/>
        <v>6674</v>
      </c>
      <c r="J45" s="54">
        <f t="shared" si="7"/>
        <v>346423</v>
      </c>
      <c r="K45" s="54">
        <f t="shared" si="7"/>
        <v>150651</v>
      </c>
      <c r="L45" s="54">
        <f t="shared" si="7"/>
        <v>76491</v>
      </c>
      <c r="M45" s="54">
        <f t="shared" si="7"/>
        <v>12877</v>
      </c>
      <c r="N45" s="54">
        <f t="shared" si="7"/>
        <v>240019</v>
      </c>
      <c r="O45" s="54">
        <f t="shared" si="7"/>
        <v>-7250</v>
      </c>
      <c r="P45" s="54">
        <f t="shared" si="7"/>
        <v>109174</v>
      </c>
      <c r="Q45" s="54">
        <f t="shared" si="7"/>
        <v>654420</v>
      </c>
      <c r="R45" s="54">
        <f t="shared" si="7"/>
        <v>756344</v>
      </c>
      <c r="S45" s="54">
        <f t="shared" si="7"/>
        <v>351580</v>
      </c>
      <c r="T45" s="54">
        <f t="shared" si="7"/>
        <v>50108</v>
      </c>
      <c r="U45" s="54">
        <f t="shared" si="7"/>
        <v>892792</v>
      </c>
      <c r="V45" s="54">
        <f t="shared" si="7"/>
        <v>1294480</v>
      </c>
      <c r="W45" s="54">
        <f t="shared" si="7"/>
        <v>2637266</v>
      </c>
      <c r="X45" s="54">
        <f t="shared" si="7"/>
        <v>1544796</v>
      </c>
      <c r="Y45" s="54">
        <f t="shared" si="7"/>
        <v>1092470</v>
      </c>
      <c r="Z45" s="184">
        <f t="shared" si="5"/>
        <v>70.71937006569152</v>
      </c>
      <c r="AA45" s="130">
        <f t="shared" si="8"/>
        <v>1544796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524890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20978131</v>
      </c>
      <c r="D49" s="218">
        <f t="shared" si="9"/>
        <v>0</v>
      </c>
      <c r="E49" s="220">
        <f t="shared" si="9"/>
        <v>26182000</v>
      </c>
      <c r="F49" s="220">
        <f t="shared" si="9"/>
        <v>36195715</v>
      </c>
      <c r="G49" s="220">
        <f t="shared" si="9"/>
        <v>455</v>
      </c>
      <c r="H49" s="220">
        <f t="shared" si="9"/>
        <v>341567</v>
      </c>
      <c r="I49" s="220">
        <f t="shared" si="9"/>
        <v>1997361</v>
      </c>
      <c r="J49" s="220">
        <f t="shared" si="9"/>
        <v>2339383</v>
      </c>
      <c r="K49" s="220">
        <f t="shared" si="9"/>
        <v>315405</v>
      </c>
      <c r="L49" s="220">
        <f t="shared" si="9"/>
        <v>5525885</v>
      </c>
      <c r="M49" s="220">
        <f t="shared" si="9"/>
        <v>316125</v>
      </c>
      <c r="N49" s="220">
        <f t="shared" si="9"/>
        <v>6157415</v>
      </c>
      <c r="O49" s="220">
        <f t="shared" si="9"/>
        <v>1275660</v>
      </c>
      <c r="P49" s="220">
        <f t="shared" si="9"/>
        <v>4227510</v>
      </c>
      <c r="Q49" s="220">
        <f t="shared" si="9"/>
        <v>5171049</v>
      </c>
      <c r="R49" s="220">
        <f t="shared" si="9"/>
        <v>10674219</v>
      </c>
      <c r="S49" s="220">
        <f t="shared" si="9"/>
        <v>3873638</v>
      </c>
      <c r="T49" s="220">
        <f t="shared" si="9"/>
        <v>5419620</v>
      </c>
      <c r="U49" s="220">
        <f t="shared" si="9"/>
        <v>2224812</v>
      </c>
      <c r="V49" s="220">
        <f t="shared" si="9"/>
        <v>11518070</v>
      </c>
      <c r="W49" s="220">
        <f t="shared" si="9"/>
        <v>30689087</v>
      </c>
      <c r="X49" s="220">
        <f t="shared" si="9"/>
        <v>36195715</v>
      </c>
      <c r="Y49" s="220">
        <f t="shared" si="9"/>
        <v>-5506628</v>
      </c>
      <c r="Z49" s="221">
        <f t="shared" si="5"/>
        <v>-15.213480380205228</v>
      </c>
      <c r="AA49" s="222">
        <f>SUM(AA41:AA48)</f>
        <v>36195715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2565000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258000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258000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2227000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80000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>
        <v>35100</v>
      </c>
      <c r="F67" s="60">
        <v>35100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35100</v>
      </c>
      <c r="Y67" s="60">
        <v>-35100</v>
      </c>
      <c r="Z67" s="140">
        <v>-100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35100</v>
      </c>
      <c r="F69" s="220">
        <f t="shared" si="12"/>
        <v>35100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35100</v>
      </c>
      <c r="Y69" s="220">
        <f t="shared" si="12"/>
        <v>-35100</v>
      </c>
      <c r="Z69" s="221">
        <f>+IF(X69&lt;&gt;0,+(Y69/X69)*100,0)</f>
        <v>-100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5742187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17359226</v>
      </c>
      <c r="D5" s="357">
        <f t="shared" si="0"/>
        <v>0</v>
      </c>
      <c r="E5" s="356">
        <f t="shared" si="0"/>
        <v>7868000</v>
      </c>
      <c r="F5" s="358">
        <f t="shared" si="0"/>
        <v>33020808</v>
      </c>
      <c r="G5" s="358">
        <f t="shared" si="0"/>
        <v>455</v>
      </c>
      <c r="H5" s="356">
        <f t="shared" si="0"/>
        <v>1818</v>
      </c>
      <c r="I5" s="356">
        <f t="shared" si="0"/>
        <v>1990687</v>
      </c>
      <c r="J5" s="358">
        <f t="shared" si="0"/>
        <v>1992960</v>
      </c>
      <c r="K5" s="358">
        <f t="shared" si="0"/>
        <v>164754</v>
      </c>
      <c r="L5" s="356">
        <f t="shared" si="0"/>
        <v>5449394</v>
      </c>
      <c r="M5" s="356">
        <f t="shared" si="0"/>
        <v>303248</v>
      </c>
      <c r="N5" s="358">
        <f t="shared" si="0"/>
        <v>5917396</v>
      </c>
      <c r="O5" s="358">
        <f t="shared" si="0"/>
        <v>1060595</v>
      </c>
      <c r="P5" s="356">
        <f t="shared" si="0"/>
        <v>4118336</v>
      </c>
      <c r="Q5" s="356">
        <f t="shared" si="0"/>
        <v>4516629</v>
      </c>
      <c r="R5" s="358">
        <f t="shared" si="0"/>
        <v>9695560</v>
      </c>
      <c r="S5" s="358">
        <f t="shared" si="0"/>
        <v>3522058</v>
      </c>
      <c r="T5" s="356">
        <f t="shared" si="0"/>
        <v>5369512</v>
      </c>
      <c r="U5" s="356">
        <f t="shared" si="0"/>
        <v>1332020</v>
      </c>
      <c r="V5" s="358">
        <f t="shared" si="0"/>
        <v>10223590</v>
      </c>
      <c r="W5" s="358">
        <f t="shared" si="0"/>
        <v>27829506</v>
      </c>
      <c r="X5" s="356">
        <f t="shared" si="0"/>
        <v>33020808</v>
      </c>
      <c r="Y5" s="358">
        <f t="shared" si="0"/>
        <v>-5191302</v>
      </c>
      <c r="Z5" s="359">
        <f>+IF(X5&lt;&gt;0,+(Y5/X5)*100,0)</f>
        <v>-15.721305184294703</v>
      </c>
      <c r="AA5" s="360">
        <f>+AA6+AA8+AA11+AA13+AA15</f>
        <v>33020808</v>
      </c>
    </row>
    <row r="6" spans="1:27" ht="13.5">
      <c r="A6" s="361" t="s">
        <v>205</v>
      </c>
      <c r="B6" s="142"/>
      <c r="C6" s="60">
        <f>+C7</f>
        <v>4873512</v>
      </c>
      <c r="D6" s="340">
        <f aca="true" t="shared" si="1" ref="D6:AA6">+D7</f>
        <v>0</v>
      </c>
      <c r="E6" s="60">
        <f t="shared" si="1"/>
        <v>0</v>
      </c>
      <c r="F6" s="59">
        <f t="shared" si="1"/>
        <v>4471030</v>
      </c>
      <c r="G6" s="59">
        <f t="shared" si="1"/>
        <v>0</v>
      </c>
      <c r="H6" s="60">
        <f t="shared" si="1"/>
        <v>1818</v>
      </c>
      <c r="I6" s="60">
        <f t="shared" si="1"/>
        <v>1681538</v>
      </c>
      <c r="J6" s="59">
        <f t="shared" si="1"/>
        <v>1683356</v>
      </c>
      <c r="K6" s="59">
        <f t="shared" si="1"/>
        <v>5454</v>
      </c>
      <c r="L6" s="60">
        <f t="shared" si="1"/>
        <v>3636</v>
      </c>
      <c r="M6" s="60">
        <f t="shared" si="1"/>
        <v>74245</v>
      </c>
      <c r="N6" s="59">
        <f t="shared" si="1"/>
        <v>83335</v>
      </c>
      <c r="O6" s="59">
        <f t="shared" si="1"/>
        <v>-17685</v>
      </c>
      <c r="P6" s="60">
        <f t="shared" si="1"/>
        <v>0</v>
      </c>
      <c r="Q6" s="60">
        <f t="shared" si="1"/>
        <v>0</v>
      </c>
      <c r="R6" s="59">
        <f t="shared" si="1"/>
        <v>-17685</v>
      </c>
      <c r="S6" s="59">
        <f t="shared" si="1"/>
        <v>592977</v>
      </c>
      <c r="T6" s="60">
        <f t="shared" si="1"/>
        <v>0</v>
      </c>
      <c r="U6" s="60">
        <f t="shared" si="1"/>
        <v>28658</v>
      </c>
      <c r="V6" s="59">
        <f t="shared" si="1"/>
        <v>621635</v>
      </c>
      <c r="W6" s="59">
        <f t="shared" si="1"/>
        <v>2370641</v>
      </c>
      <c r="X6" s="60">
        <f t="shared" si="1"/>
        <v>4471030</v>
      </c>
      <c r="Y6" s="59">
        <f t="shared" si="1"/>
        <v>-2100389</v>
      </c>
      <c r="Z6" s="61">
        <f>+IF(X6&lt;&gt;0,+(Y6/X6)*100,0)</f>
        <v>-46.97774338351566</v>
      </c>
      <c r="AA6" s="62">
        <f t="shared" si="1"/>
        <v>4471030</v>
      </c>
    </row>
    <row r="7" spans="1:27" ht="13.5">
      <c r="A7" s="291" t="s">
        <v>229</v>
      </c>
      <c r="B7" s="142"/>
      <c r="C7" s="60">
        <v>4873512</v>
      </c>
      <c r="D7" s="340"/>
      <c r="E7" s="60"/>
      <c r="F7" s="59">
        <v>4471030</v>
      </c>
      <c r="G7" s="59"/>
      <c r="H7" s="60">
        <v>1818</v>
      </c>
      <c r="I7" s="60">
        <v>1681538</v>
      </c>
      <c r="J7" s="59">
        <v>1683356</v>
      </c>
      <c r="K7" s="59">
        <v>5454</v>
      </c>
      <c r="L7" s="60">
        <v>3636</v>
      </c>
      <c r="M7" s="60">
        <v>74245</v>
      </c>
      <c r="N7" s="59">
        <v>83335</v>
      </c>
      <c r="O7" s="59">
        <v>-17685</v>
      </c>
      <c r="P7" s="60"/>
      <c r="Q7" s="60"/>
      <c r="R7" s="59">
        <v>-17685</v>
      </c>
      <c r="S7" s="59">
        <v>592977</v>
      </c>
      <c r="T7" s="60"/>
      <c r="U7" s="60">
        <v>28658</v>
      </c>
      <c r="V7" s="59">
        <v>621635</v>
      </c>
      <c r="W7" s="59">
        <v>2370641</v>
      </c>
      <c r="X7" s="60">
        <v>4471030</v>
      </c>
      <c r="Y7" s="59">
        <v>-2100389</v>
      </c>
      <c r="Z7" s="61">
        <v>-46.98</v>
      </c>
      <c r="AA7" s="62">
        <v>4471030</v>
      </c>
    </row>
    <row r="8" spans="1:27" ht="13.5">
      <c r="A8" s="361" t="s">
        <v>206</v>
      </c>
      <c r="B8" s="142"/>
      <c r="C8" s="60">
        <f aca="true" t="shared" si="2" ref="C8:Y8">SUM(C9:C10)</f>
        <v>2046835</v>
      </c>
      <c r="D8" s="340">
        <f t="shared" si="2"/>
        <v>0</v>
      </c>
      <c r="E8" s="60">
        <f t="shared" si="2"/>
        <v>6000000</v>
      </c>
      <c r="F8" s="59">
        <f t="shared" si="2"/>
        <v>8000000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159300</v>
      </c>
      <c r="L8" s="60">
        <f t="shared" si="2"/>
        <v>990802</v>
      </c>
      <c r="M8" s="60">
        <f t="shared" si="2"/>
        <v>0</v>
      </c>
      <c r="N8" s="59">
        <f t="shared" si="2"/>
        <v>1150102</v>
      </c>
      <c r="O8" s="59">
        <f t="shared" si="2"/>
        <v>1300595</v>
      </c>
      <c r="P8" s="60">
        <f t="shared" si="2"/>
        <v>0</v>
      </c>
      <c r="Q8" s="60">
        <f t="shared" si="2"/>
        <v>54950</v>
      </c>
      <c r="R8" s="59">
        <f t="shared" si="2"/>
        <v>1355545</v>
      </c>
      <c r="S8" s="59">
        <f t="shared" si="2"/>
        <v>2673138</v>
      </c>
      <c r="T8" s="60">
        <f t="shared" si="2"/>
        <v>0</v>
      </c>
      <c r="U8" s="60">
        <f t="shared" si="2"/>
        <v>353223</v>
      </c>
      <c r="V8" s="59">
        <f t="shared" si="2"/>
        <v>3026361</v>
      </c>
      <c r="W8" s="59">
        <f t="shared" si="2"/>
        <v>5532008</v>
      </c>
      <c r="X8" s="60">
        <f t="shared" si="2"/>
        <v>8000000</v>
      </c>
      <c r="Y8" s="59">
        <f t="shared" si="2"/>
        <v>-2467992</v>
      </c>
      <c r="Z8" s="61">
        <f>+IF(X8&lt;&gt;0,+(Y8/X8)*100,0)</f>
        <v>-30.8499</v>
      </c>
      <c r="AA8" s="62">
        <f>SUM(AA9:AA10)</f>
        <v>8000000</v>
      </c>
    </row>
    <row r="9" spans="1:27" ht="13.5">
      <c r="A9" s="291" t="s">
        <v>230</v>
      </c>
      <c r="B9" s="142"/>
      <c r="C9" s="60">
        <v>2046835</v>
      </c>
      <c r="D9" s="340"/>
      <c r="E9" s="60">
        <v>6000000</v>
      </c>
      <c r="F9" s="59">
        <v>8000000</v>
      </c>
      <c r="G9" s="59"/>
      <c r="H9" s="60"/>
      <c r="I9" s="60"/>
      <c r="J9" s="59"/>
      <c r="K9" s="59"/>
      <c r="L9" s="60">
        <v>468584</v>
      </c>
      <c r="M9" s="60"/>
      <c r="N9" s="59">
        <v>468584</v>
      </c>
      <c r="O9" s="59">
        <v>896595</v>
      </c>
      <c r="P9" s="60"/>
      <c r="Q9" s="60">
        <v>54950</v>
      </c>
      <c r="R9" s="59">
        <v>951545</v>
      </c>
      <c r="S9" s="59">
        <v>2673138</v>
      </c>
      <c r="T9" s="60"/>
      <c r="U9" s="60">
        <v>332376</v>
      </c>
      <c r="V9" s="59">
        <v>3005514</v>
      </c>
      <c r="W9" s="59">
        <v>4425643</v>
      </c>
      <c r="X9" s="60">
        <v>8000000</v>
      </c>
      <c r="Y9" s="59">
        <v>-3574357</v>
      </c>
      <c r="Z9" s="61">
        <v>-44.68</v>
      </c>
      <c r="AA9" s="62">
        <v>8000000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159300</v>
      </c>
      <c r="L10" s="60">
        <v>522218</v>
      </c>
      <c r="M10" s="60"/>
      <c r="N10" s="59">
        <v>681518</v>
      </c>
      <c r="O10" s="59">
        <v>404000</v>
      </c>
      <c r="P10" s="60"/>
      <c r="Q10" s="60"/>
      <c r="R10" s="59">
        <v>404000</v>
      </c>
      <c r="S10" s="59"/>
      <c r="T10" s="60"/>
      <c r="U10" s="60">
        <v>20847</v>
      </c>
      <c r="V10" s="59">
        <v>20847</v>
      </c>
      <c r="W10" s="59">
        <v>1106365</v>
      </c>
      <c r="X10" s="60"/>
      <c r="Y10" s="59">
        <v>1106365</v>
      </c>
      <c r="Z10" s="61"/>
      <c r="AA10" s="62"/>
    </row>
    <row r="11" spans="1:27" ht="13.5">
      <c r="A11" s="361" t="s">
        <v>207</v>
      </c>
      <c r="B11" s="142"/>
      <c r="C11" s="362">
        <f>+C12</f>
        <v>620441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905184</v>
      </c>
      <c r="G11" s="364">
        <f t="shared" si="3"/>
        <v>455</v>
      </c>
      <c r="H11" s="362">
        <f t="shared" si="3"/>
        <v>0</v>
      </c>
      <c r="I11" s="362">
        <f t="shared" si="3"/>
        <v>110095</v>
      </c>
      <c r="J11" s="364">
        <f t="shared" si="3"/>
        <v>110550</v>
      </c>
      <c r="K11" s="364">
        <f t="shared" si="3"/>
        <v>0</v>
      </c>
      <c r="L11" s="362">
        <f t="shared" si="3"/>
        <v>0</v>
      </c>
      <c r="M11" s="362">
        <f t="shared" si="3"/>
        <v>6688</v>
      </c>
      <c r="N11" s="364">
        <f t="shared" si="3"/>
        <v>6688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222897</v>
      </c>
      <c r="T11" s="362">
        <f t="shared" si="3"/>
        <v>114949</v>
      </c>
      <c r="U11" s="362">
        <f t="shared" si="3"/>
        <v>214736</v>
      </c>
      <c r="V11" s="364">
        <f t="shared" si="3"/>
        <v>552582</v>
      </c>
      <c r="W11" s="364">
        <f t="shared" si="3"/>
        <v>669820</v>
      </c>
      <c r="X11" s="362">
        <f t="shared" si="3"/>
        <v>905184</v>
      </c>
      <c r="Y11" s="364">
        <f t="shared" si="3"/>
        <v>-235364</v>
      </c>
      <c r="Z11" s="365">
        <f>+IF(X11&lt;&gt;0,+(Y11/X11)*100,0)</f>
        <v>-26.001785272386606</v>
      </c>
      <c r="AA11" s="366">
        <f t="shared" si="3"/>
        <v>905184</v>
      </c>
    </row>
    <row r="12" spans="1:27" ht="13.5">
      <c r="A12" s="291" t="s">
        <v>232</v>
      </c>
      <c r="B12" s="136"/>
      <c r="C12" s="60">
        <v>620441</v>
      </c>
      <c r="D12" s="340"/>
      <c r="E12" s="60"/>
      <c r="F12" s="59">
        <v>905184</v>
      </c>
      <c r="G12" s="59">
        <v>455</v>
      </c>
      <c r="H12" s="60"/>
      <c r="I12" s="60">
        <v>110095</v>
      </c>
      <c r="J12" s="59">
        <v>110550</v>
      </c>
      <c r="K12" s="59"/>
      <c r="L12" s="60"/>
      <c r="M12" s="60">
        <v>6688</v>
      </c>
      <c r="N12" s="59">
        <v>6688</v>
      </c>
      <c r="O12" s="59"/>
      <c r="P12" s="60"/>
      <c r="Q12" s="60"/>
      <c r="R12" s="59"/>
      <c r="S12" s="59">
        <v>222897</v>
      </c>
      <c r="T12" s="60">
        <v>114949</v>
      </c>
      <c r="U12" s="60">
        <v>214736</v>
      </c>
      <c r="V12" s="59">
        <v>552582</v>
      </c>
      <c r="W12" s="59">
        <v>669820</v>
      </c>
      <c r="X12" s="60">
        <v>905184</v>
      </c>
      <c r="Y12" s="59">
        <v>-235364</v>
      </c>
      <c r="Z12" s="61">
        <v>-26</v>
      </c>
      <c r="AA12" s="62">
        <v>905184</v>
      </c>
    </row>
    <row r="13" spans="1:27" ht="13.5">
      <c r="A13" s="361" t="s">
        <v>208</v>
      </c>
      <c r="B13" s="136"/>
      <c r="C13" s="275">
        <f>+C14</f>
        <v>1006478</v>
      </c>
      <c r="D13" s="341">
        <f aca="true" t="shared" si="4" ref="D13:AA13">+D14</f>
        <v>0</v>
      </c>
      <c r="E13" s="275">
        <f t="shared" si="4"/>
        <v>1868000</v>
      </c>
      <c r="F13" s="342">
        <f t="shared" si="4"/>
        <v>444594</v>
      </c>
      <c r="G13" s="342">
        <f t="shared" si="4"/>
        <v>0</v>
      </c>
      <c r="H13" s="275">
        <f t="shared" si="4"/>
        <v>0</v>
      </c>
      <c r="I13" s="275">
        <f t="shared" si="4"/>
        <v>199054</v>
      </c>
      <c r="J13" s="342">
        <f t="shared" si="4"/>
        <v>199054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6069</v>
      </c>
      <c r="Q13" s="275">
        <f t="shared" si="4"/>
        <v>6723</v>
      </c>
      <c r="R13" s="342">
        <f t="shared" si="4"/>
        <v>12792</v>
      </c>
      <c r="S13" s="342">
        <f t="shared" si="4"/>
        <v>33046</v>
      </c>
      <c r="T13" s="275">
        <f t="shared" si="4"/>
        <v>0</v>
      </c>
      <c r="U13" s="275">
        <f t="shared" si="4"/>
        <v>696403</v>
      </c>
      <c r="V13" s="342">
        <f t="shared" si="4"/>
        <v>729449</v>
      </c>
      <c r="W13" s="342">
        <f t="shared" si="4"/>
        <v>941295</v>
      </c>
      <c r="X13" s="275">
        <f t="shared" si="4"/>
        <v>444594</v>
      </c>
      <c r="Y13" s="342">
        <f t="shared" si="4"/>
        <v>496701</v>
      </c>
      <c r="Z13" s="335">
        <f>+IF(X13&lt;&gt;0,+(Y13/X13)*100,0)</f>
        <v>111.72013117585932</v>
      </c>
      <c r="AA13" s="273">
        <f t="shared" si="4"/>
        <v>444594</v>
      </c>
    </row>
    <row r="14" spans="1:27" ht="13.5">
      <c r="A14" s="291" t="s">
        <v>233</v>
      </c>
      <c r="B14" s="136"/>
      <c r="C14" s="60">
        <v>1006478</v>
      </c>
      <c r="D14" s="340"/>
      <c r="E14" s="60">
        <v>1868000</v>
      </c>
      <c r="F14" s="59">
        <v>444594</v>
      </c>
      <c r="G14" s="59"/>
      <c r="H14" s="60"/>
      <c r="I14" s="60">
        <v>199054</v>
      </c>
      <c r="J14" s="59">
        <v>199054</v>
      </c>
      <c r="K14" s="59"/>
      <c r="L14" s="60"/>
      <c r="M14" s="60"/>
      <c r="N14" s="59"/>
      <c r="O14" s="59"/>
      <c r="P14" s="60">
        <v>6069</v>
      </c>
      <c r="Q14" s="60">
        <v>6723</v>
      </c>
      <c r="R14" s="59">
        <v>12792</v>
      </c>
      <c r="S14" s="59">
        <v>33046</v>
      </c>
      <c r="T14" s="60"/>
      <c r="U14" s="60">
        <v>696403</v>
      </c>
      <c r="V14" s="59">
        <v>729449</v>
      </c>
      <c r="W14" s="59">
        <v>941295</v>
      </c>
      <c r="X14" s="60">
        <v>444594</v>
      </c>
      <c r="Y14" s="59">
        <v>496701</v>
      </c>
      <c r="Z14" s="61">
        <v>111.72</v>
      </c>
      <c r="AA14" s="62">
        <v>444594</v>
      </c>
    </row>
    <row r="15" spans="1:27" ht="13.5">
      <c r="A15" s="361" t="s">
        <v>209</v>
      </c>
      <c r="B15" s="136"/>
      <c r="C15" s="60">
        <f aca="true" t="shared" si="5" ref="C15:Y15">SUM(C16:C20)</f>
        <v>8811960</v>
      </c>
      <c r="D15" s="340">
        <f t="shared" si="5"/>
        <v>0</v>
      </c>
      <c r="E15" s="60">
        <f t="shared" si="5"/>
        <v>0</v>
      </c>
      <c r="F15" s="59">
        <f t="shared" si="5"/>
        <v>19200000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4454956</v>
      </c>
      <c r="M15" s="60">
        <f t="shared" si="5"/>
        <v>222315</v>
      </c>
      <c r="N15" s="59">
        <f t="shared" si="5"/>
        <v>4677271</v>
      </c>
      <c r="O15" s="59">
        <f t="shared" si="5"/>
        <v>-222315</v>
      </c>
      <c r="P15" s="60">
        <f t="shared" si="5"/>
        <v>4112267</v>
      </c>
      <c r="Q15" s="60">
        <f t="shared" si="5"/>
        <v>4454956</v>
      </c>
      <c r="R15" s="59">
        <f t="shared" si="5"/>
        <v>8344908</v>
      </c>
      <c r="S15" s="59">
        <f t="shared" si="5"/>
        <v>0</v>
      </c>
      <c r="T15" s="60">
        <f t="shared" si="5"/>
        <v>5254563</v>
      </c>
      <c r="U15" s="60">
        <f t="shared" si="5"/>
        <v>39000</v>
      </c>
      <c r="V15" s="59">
        <f t="shared" si="5"/>
        <v>5293563</v>
      </c>
      <c r="W15" s="59">
        <f t="shared" si="5"/>
        <v>18315742</v>
      </c>
      <c r="X15" s="60">
        <f t="shared" si="5"/>
        <v>19200000</v>
      </c>
      <c r="Y15" s="59">
        <f t="shared" si="5"/>
        <v>-884258</v>
      </c>
      <c r="Z15" s="61">
        <f>+IF(X15&lt;&gt;0,+(Y15/X15)*100,0)</f>
        <v>-4.605510416666666</v>
      </c>
      <c r="AA15" s="62">
        <f>SUM(AA16:AA20)</f>
        <v>19200000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8811960</v>
      </c>
      <c r="D18" s="340"/>
      <c r="E18" s="60"/>
      <c r="F18" s="59">
        <v>19200000</v>
      </c>
      <c r="G18" s="59"/>
      <c r="H18" s="60"/>
      <c r="I18" s="60"/>
      <c r="J18" s="59"/>
      <c r="K18" s="59"/>
      <c r="L18" s="60">
        <v>4454956</v>
      </c>
      <c r="M18" s="60">
        <v>222315</v>
      </c>
      <c r="N18" s="59">
        <v>4677271</v>
      </c>
      <c r="O18" s="59">
        <v>-222315</v>
      </c>
      <c r="P18" s="60">
        <v>4112267</v>
      </c>
      <c r="Q18" s="60">
        <v>4454956</v>
      </c>
      <c r="R18" s="59">
        <v>8344908</v>
      </c>
      <c r="S18" s="59"/>
      <c r="T18" s="60">
        <v>5254563</v>
      </c>
      <c r="U18" s="60">
        <v>39000</v>
      </c>
      <c r="V18" s="59">
        <v>5293563</v>
      </c>
      <c r="W18" s="59">
        <v>18315742</v>
      </c>
      <c r="X18" s="60">
        <v>19200000</v>
      </c>
      <c r="Y18" s="59">
        <v>-884258</v>
      </c>
      <c r="Z18" s="61">
        <v>-4.61</v>
      </c>
      <c r="AA18" s="62">
        <v>19200000</v>
      </c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1208202</v>
      </c>
      <c r="D22" s="344">
        <f t="shared" si="6"/>
        <v>0</v>
      </c>
      <c r="E22" s="343">
        <f t="shared" si="6"/>
        <v>14848000</v>
      </c>
      <c r="F22" s="345">
        <f t="shared" si="6"/>
        <v>1630111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222315</v>
      </c>
      <c r="P22" s="343">
        <f t="shared" si="6"/>
        <v>0</v>
      </c>
      <c r="Q22" s="343">
        <f t="shared" si="6"/>
        <v>0</v>
      </c>
      <c r="R22" s="345">
        <f t="shared" si="6"/>
        <v>222315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222315</v>
      </c>
      <c r="X22" s="343">
        <f t="shared" si="6"/>
        <v>1630111</v>
      </c>
      <c r="Y22" s="345">
        <f t="shared" si="6"/>
        <v>-1407796</v>
      </c>
      <c r="Z22" s="336">
        <f>+IF(X22&lt;&gt;0,+(Y22/X22)*100,0)</f>
        <v>-86.36197166941393</v>
      </c>
      <c r="AA22" s="350">
        <f>SUM(AA23:AA32)</f>
        <v>1630111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>
        <v>1172882</v>
      </c>
      <c r="D24" s="340"/>
      <c r="E24" s="60"/>
      <c r="F24" s="59">
        <v>571835</v>
      </c>
      <c r="G24" s="59"/>
      <c r="H24" s="60"/>
      <c r="I24" s="60"/>
      <c r="J24" s="59"/>
      <c r="K24" s="59"/>
      <c r="L24" s="60"/>
      <c r="M24" s="60"/>
      <c r="N24" s="59"/>
      <c r="O24" s="59">
        <v>222315</v>
      </c>
      <c r="P24" s="60"/>
      <c r="Q24" s="60"/>
      <c r="R24" s="59">
        <v>222315</v>
      </c>
      <c r="S24" s="59"/>
      <c r="T24" s="60"/>
      <c r="U24" s="60"/>
      <c r="V24" s="59"/>
      <c r="W24" s="59">
        <v>222315</v>
      </c>
      <c r="X24" s="60">
        <v>571835</v>
      </c>
      <c r="Y24" s="59">
        <v>-349520</v>
      </c>
      <c r="Z24" s="61">
        <v>-61.12</v>
      </c>
      <c r="AA24" s="62">
        <v>571835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>
        <v>35320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14848000</v>
      </c>
      <c r="F32" s="59">
        <v>1058276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1058276</v>
      </c>
      <c r="Y32" s="59">
        <v>-1058276</v>
      </c>
      <c r="Z32" s="61">
        <v>-100</v>
      </c>
      <c r="AA32" s="62">
        <v>1058276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210821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>
        <v>210821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1674992</v>
      </c>
      <c r="D40" s="344">
        <f t="shared" si="9"/>
        <v>0</v>
      </c>
      <c r="E40" s="343">
        <f t="shared" si="9"/>
        <v>3466000</v>
      </c>
      <c r="F40" s="345">
        <f t="shared" si="9"/>
        <v>1544796</v>
      </c>
      <c r="G40" s="345">
        <f t="shared" si="9"/>
        <v>0</v>
      </c>
      <c r="H40" s="343">
        <f t="shared" si="9"/>
        <v>339749</v>
      </c>
      <c r="I40" s="343">
        <f t="shared" si="9"/>
        <v>6674</v>
      </c>
      <c r="J40" s="345">
        <f t="shared" si="9"/>
        <v>346423</v>
      </c>
      <c r="K40" s="345">
        <f t="shared" si="9"/>
        <v>150651</v>
      </c>
      <c r="L40" s="343">
        <f t="shared" si="9"/>
        <v>76491</v>
      </c>
      <c r="M40" s="343">
        <f t="shared" si="9"/>
        <v>12877</v>
      </c>
      <c r="N40" s="345">
        <f t="shared" si="9"/>
        <v>240019</v>
      </c>
      <c r="O40" s="345">
        <f t="shared" si="9"/>
        <v>-7250</v>
      </c>
      <c r="P40" s="343">
        <f t="shared" si="9"/>
        <v>109174</v>
      </c>
      <c r="Q40" s="343">
        <f t="shared" si="9"/>
        <v>654420</v>
      </c>
      <c r="R40" s="345">
        <f t="shared" si="9"/>
        <v>756344</v>
      </c>
      <c r="S40" s="345">
        <f t="shared" si="9"/>
        <v>351580</v>
      </c>
      <c r="T40" s="343">
        <f t="shared" si="9"/>
        <v>50108</v>
      </c>
      <c r="U40" s="343">
        <f t="shared" si="9"/>
        <v>892792</v>
      </c>
      <c r="V40" s="345">
        <f t="shared" si="9"/>
        <v>1294480</v>
      </c>
      <c r="W40" s="345">
        <f t="shared" si="9"/>
        <v>2637266</v>
      </c>
      <c r="X40" s="343">
        <f t="shared" si="9"/>
        <v>1544796</v>
      </c>
      <c r="Y40" s="345">
        <f t="shared" si="9"/>
        <v>1092470</v>
      </c>
      <c r="Z40" s="336">
        <f>+IF(X40&lt;&gt;0,+(Y40/X40)*100,0)</f>
        <v>70.71937006569152</v>
      </c>
      <c r="AA40" s="350">
        <f>SUM(AA41:AA49)</f>
        <v>1544796</v>
      </c>
    </row>
    <row r="41" spans="1:27" ht="13.5">
      <c r="A41" s="361" t="s">
        <v>248</v>
      </c>
      <c r="B41" s="142"/>
      <c r="C41" s="362"/>
      <c r="D41" s="363"/>
      <c r="E41" s="362"/>
      <c r="F41" s="364">
        <v>225000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225000</v>
      </c>
      <c r="Y41" s="364">
        <v>-225000</v>
      </c>
      <c r="Z41" s="365">
        <v>-100</v>
      </c>
      <c r="AA41" s="366">
        <v>225000</v>
      </c>
    </row>
    <row r="42" spans="1:27" ht="13.5">
      <c r="A42" s="361" t="s">
        <v>249</v>
      </c>
      <c r="B42" s="136"/>
      <c r="C42" s="60">
        <f aca="true" t="shared" si="10" ref="C42:Y42">+C62</f>
        <v>1186986</v>
      </c>
      <c r="D42" s="368">
        <f t="shared" si="10"/>
        <v>0</v>
      </c>
      <c r="E42" s="54">
        <f t="shared" si="10"/>
        <v>0</v>
      </c>
      <c r="F42" s="53">
        <f t="shared" si="10"/>
        <v>353796</v>
      </c>
      <c r="G42" s="53">
        <f t="shared" si="10"/>
        <v>0</v>
      </c>
      <c r="H42" s="54">
        <f t="shared" si="10"/>
        <v>332207</v>
      </c>
      <c r="I42" s="54">
        <f t="shared" si="10"/>
        <v>0</v>
      </c>
      <c r="J42" s="53">
        <f t="shared" si="10"/>
        <v>332207</v>
      </c>
      <c r="K42" s="53">
        <f t="shared" si="10"/>
        <v>0</v>
      </c>
      <c r="L42" s="54">
        <f t="shared" si="10"/>
        <v>21572</v>
      </c>
      <c r="M42" s="54">
        <f t="shared" si="10"/>
        <v>0</v>
      </c>
      <c r="N42" s="53">
        <f t="shared" si="10"/>
        <v>21572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353779</v>
      </c>
      <c r="X42" s="54">
        <f t="shared" si="10"/>
        <v>353796</v>
      </c>
      <c r="Y42" s="53">
        <f t="shared" si="10"/>
        <v>-17</v>
      </c>
      <c r="Z42" s="94">
        <f>+IF(X42&lt;&gt;0,+(Y42/X42)*100,0)</f>
        <v>-0.004805028886703072</v>
      </c>
      <c r="AA42" s="95">
        <f>+AA62</f>
        <v>353796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>
        <v>6934</v>
      </c>
      <c r="I43" s="305">
        <v>6002</v>
      </c>
      <c r="J43" s="370">
        <v>12936</v>
      </c>
      <c r="K43" s="370">
        <v>150651</v>
      </c>
      <c r="L43" s="305">
        <v>54812</v>
      </c>
      <c r="M43" s="305">
        <v>5627</v>
      </c>
      <c r="N43" s="370">
        <v>211090</v>
      </c>
      <c r="O43" s="370"/>
      <c r="P43" s="305">
        <v>780</v>
      </c>
      <c r="Q43" s="305">
        <v>106723</v>
      </c>
      <c r="R43" s="370">
        <v>107503</v>
      </c>
      <c r="S43" s="370">
        <v>301103</v>
      </c>
      <c r="T43" s="305">
        <v>30308</v>
      </c>
      <c r="U43" s="305">
        <v>289302</v>
      </c>
      <c r="V43" s="370">
        <v>620713</v>
      </c>
      <c r="W43" s="370">
        <v>952242</v>
      </c>
      <c r="X43" s="305"/>
      <c r="Y43" s="370">
        <v>952242</v>
      </c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>
        <v>291000</v>
      </c>
      <c r="G44" s="53"/>
      <c r="H44" s="54"/>
      <c r="I44" s="54"/>
      <c r="J44" s="53"/>
      <c r="K44" s="53"/>
      <c r="L44" s="54"/>
      <c r="M44" s="54">
        <v>7250</v>
      </c>
      <c r="N44" s="53">
        <v>7250</v>
      </c>
      <c r="O44" s="53">
        <v>-7250</v>
      </c>
      <c r="P44" s="54"/>
      <c r="Q44" s="54">
        <v>19370</v>
      </c>
      <c r="R44" s="53">
        <v>12120</v>
      </c>
      <c r="S44" s="53"/>
      <c r="T44" s="54"/>
      <c r="U44" s="54"/>
      <c r="V44" s="53"/>
      <c r="W44" s="53">
        <v>19370</v>
      </c>
      <c r="X44" s="54">
        <v>291000</v>
      </c>
      <c r="Y44" s="53">
        <v>-271630</v>
      </c>
      <c r="Z44" s="94">
        <v>-93.34</v>
      </c>
      <c r="AA44" s="95">
        <v>291000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>
        <v>630000</v>
      </c>
      <c r="G48" s="53"/>
      <c r="H48" s="54">
        <v>608</v>
      </c>
      <c r="I48" s="54">
        <v>672</v>
      </c>
      <c r="J48" s="53">
        <v>1280</v>
      </c>
      <c r="K48" s="53"/>
      <c r="L48" s="54">
        <v>107</v>
      </c>
      <c r="M48" s="54"/>
      <c r="N48" s="53">
        <v>107</v>
      </c>
      <c r="O48" s="53"/>
      <c r="P48" s="54"/>
      <c r="Q48" s="54">
        <v>11450</v>
      </c>
      <c r="R48" s="53">
        <v>11450</v>
      </c>
      <c r="S48" s="53"/>
      <c r="T48" s="54"/>
      <c r="U48" s="54">
        <v>34856</v>
      </c>
      <c r="V48" s="53">
        <v>34856</v>
      </c>
      <c r="W48" s="53">
        <v>47693</v>
      </c>
      <c r="X48" s="54">
        <v>630000</v>
      </c>
      <c r="Y48" s="53">
        <v>-582307</v>
      </c>
      <c r="Z48" s="94">
        <v>-92.43</v>
      </c>
      <c r="AA48" s="95">
        <v>630000</v>
      </c>
    </row>
    <row r="49" spans="1:27" ht="13.5">
      <c r="A49" s="361" t="s">
        <v>93</v>
      </c>
      <c r="B49" s="136"/>
      <c r="C49" s="54">
        <v>488006</v>
      </c>
      <c r="D49" s="368"/>
      <c r="E49" s="54">
        <v>3466000</v>
      </c>
      <c r="F49" s="53">
        <v>45000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108394</v>
      </c>
      <c r="Q49" s="54">
        <v>516877</v>
      </c>
      <c r="R49" s="53">
        <v>625271</v>
      </c>
      <c r="S49" s="53">
        <v>50477</v>
      </c>
      <c r="T49" s="54">
        <v>19800</v>
      </c>
      <c r="U49" s="54">
        <v>568634</v>
      </c>
      <c r="V49" s="53">
        <v>638911</v>
      </c>
      <c r="W49" s="53">
        <v>1264182</v>
      </c>
      <c r="X49" s="54">
        <v>45000</v>
      </c>
      <c r="Y49" s="53">
        <v>1219182</v>
      </c>
      <c r="Z49" s="94">
        <v>2709.29</v>
      </c>
      <c r="AA49" s="95">
        <v>45000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524890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>
        <v>524890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20978131</v>
      </c>
      <c r="D60" s="346">
        <f t="shared" si="14"/>
        <v>0</v>
      </c>
      <c r="E60" s="219">
        <f t="shared" si="14"/>
        <v>26182000</v>
      </c>
      <c r="F60" s="264">
        <f t="shared" si="14"/>
        <v>36195715</v>
      </c>
      <c r="G60" s="264">
        <f t="shared" si="14"/>
        <v>455</v>
      </c>
      <c r="H60" s="219">
        <f t="shared" si="14"/>
        <v>341567</v>
      </c>
      <c r="I60" s="219">
        <f t="shared" si="14"/>
        <v>1997361</v>
      </c>
      <c r="J60" s="264">
        <f t="shared" si="14"/>
        <v>2339383</v>
      </c>
      <c r="K60" s="264">
        <f t="shared" si="14"/>
        <v>315405</v>
      </c>
      <c r="L60" s="219">
        <f t="shared" si="14"/>
        <v>5525885</v>
      </c>
      <c r="M60" s="219">
        <f t="shared" si="14"/>
        <v>316125</v>
      </c>
      <c r="N60" s="264">
        <f t="shared" si="14"/>
        <v>6157415</v>
      </c>
      <c r="O60" s="264">
        <f t="shared" si="14"/>
        <v>1275660</v>
      </c>
      <c r="P60" s="219">
        <f t="shared" si="14"/>
        <v>4227510</v>
      </c>
      <c r="Q60" s="219">
        <f t="shared" si="14"/>
        <v>5171049</v>
      </c>
      <c r="R60" s="264">
        <f t="shared" si="14"/>
        <v>10674219</v>
      </c>
      <c r="S60" s="264">
        <f t="shared" si="14"/>
        <v>3873638</v>
      </c>
      <c r="T60" s="219">
        <f t="shared" si="14"/>
        <v>5419620</v>
      </c>
      <c r="U60" s="219">
        <f t="shared" si="14"/>
        <v>2224812</v>
      </c>
      <c r="V60" s="264">
        <f t="shared" si="14"/>
        <v>11518070</v>
      </c>
      <c r="W60" s="264">
        <f t="shared" si="14"/>
        <v>30689087</v>
      </c>
      <c r="X60" s="219">
        <f t="shared" si="14"/>
        <v>36195715</v>
      </c>
      <c r="Y60" s="264">
        <f t="shared" si="14"/>
        <v>-5506628</v>
      </c>
      <c r="Z60" s="337">
        <f>+IF(X60&lt;&gt;0,+(Y60/X60)*100,0)</f>
        <v>-15.213480380205228</v>
      </c>
      <c r="AA60" s="232">
        <f>+AA57+AA54+AA51+AA40+AA37+AA34+AA22+AA5</f>
        <v>36195715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1186986</v>
      </c>
      <c r="D62" s="348">
        <f t="shared" si="15"/>
        <v>0</v>
      </c>
      <c r="E62" s="347">
        <f t="shared" si="15"/>
        <v>0</v>
      </c>
      <c r="F62" s="349">
        <f t="shared" si="15"/>
        <v>353796</v>
      </c>
      <c r="G62" s="349">
        <f t="shared" si="15"/>
        <v>0</v>
      </c>
      <c r="H62" s="347">
        <f t="shared" si="15"/>
        <v>332207</v>
      </c>
      <c r="I62" s="347">
        <f t="shared" si="15"/>
        <v>0</v>
      </c>
      <c r="J62" s="349">
        <f t="shared" si="15"/>
        <v>332207</v>
      </c>
      <c r="K62" s="349">
        <f t="shared" si="15"/>
        <v>0</v>
      </c>
      <c r="L62" s="347">
        <f t="shared" si="15"/>
        <v>21572</v>
      </c>
      <c r="M62" s="347">
        <f t="shared" si="15"/>
        <v>0</v>
      </c>
      <c r="N62" s="349">
        <f t="shared" si="15"/>
        <v>21572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353779</v>
      </c>
      <c r="X62" s="347">
        <f t="shared" si="15"/>
        <v>353796</v>
      </c>
      <c r="Y62" s="349">
        <f t="shared" si="15"/>
        <v>-17</v>
      </c>
      <c r="Z62" s="338">
        <f>+IF(X62&lt;&gt;0,+(Y62/X62)*100,0)</f>
        <v>-0.004805028886703072</v>
      </c>
      <c r="AA62" s="351">
        <f>SUM(AA63:AA66)</f>
        <v>353796</v>
      </c>
    </row>
    <row r="63" spans="1:27" ht="13.5">
      <c r="A63" s="361" t="s">
        <v>259</v>
      </c>
      <c r="B63" s="136"/>
      <c r="C63" s="60">
        <v>1186986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>
        <v>353796</v>
      </c>
      <c r="G64" s="59"/>
      <c r="H64" s="60">
        <v>332207</v>
      </c>
      <c r="I64" s="60"/>
      <c r="J64" s="59">
        <v>332207</v>
      </c>
      <c r="K64" s="59"/>
      <c r="L64" s="60">
        <v>21572</v>
      </c>
      <c r="M64" s="60"/>
      <c r="N64" s="59">
        <v>21572</v>
      </c>
      <c r="O64" s="59"/>
      <c r="P64" s="60"/>
      <c r="Q64" s="60"/>
      <c r="R64" s="59"/>
      <c r="S64" s="59"/>
      <c r="T64" s="60"/>
      <c r="U64" s="60"/>
      <c r="V64" s="59"/>
      <c r="W64" s="59">
        <v>353779</v>
      </c>
      <c r="X64" s="60">
        <v>353796</v>
      </c>
      <c r="Y64" s="59">
        <v>-17</v>
      </c>
      <c r="Z64" s="61"/>
      <c r="AA64" s="62">
        <v>353796</v>
      </c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2016-08-11T09:07:01Z</dcterms:created>
  <dcterms:modified xsi:type="dcterms:W3CDTF">2016-08-11T09:07:09Z</dcterms:modified>
  <cp:category/>
  <cp:version/>
  <cp:contentType/>
  <cp:contentStatus/>
</cp:coreProperties>
</file>