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<sst xmlns="http://schemas.openxmlformats.org/spreadsheetml/2006/main" count="857" uniqueCount="303">
  <si>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Western Cape: Prince Albert(WC052) - Table C1 Schedule Quarterly Budget Statement Summary for 4th Quarter ended 30 June 2016</t>
  </si>
  <si>
    <t>Description</t>
  </si>
  <si>
    <t>2014/15</t>
  </si>
  <si>
    <t>2015/16</t>
  </si>
  <si>
    <t>Budget year 2015/16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</si>
  <si>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</si>
  <si>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</si>
  <si>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</si>
  <si>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</si>
  <si>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</si>
  <si>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</si>
  <si>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</si>
  <si>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</si>
  <si>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</si>
  <si>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</si>
  <si>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</si>
  <si>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</si>
  <si>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</si>
  <si>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</si>
  <si>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</si>
  <si>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</si>
  <si>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</si>
  <si>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</si>
  <si>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</si>
  <si>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</si>
  <si>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</si>
  <si>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</si>
  <si>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</si>
  <si>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</si>
  <si>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</si>
  <si>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</si>
  <si>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</si>
  <si>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</si>
  <si>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</si>
  <si>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</si>
  <si>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</si>
  <si>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</si>
  <si>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</si>
  <si>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</si>
  <si>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</si>
  <si>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</si>
  <si>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</si>
  <si>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</si>
  <si>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</si>
  <si>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</si>
  <si>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</si>
  <si>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</si>
  <si>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</si>
  <si>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</si>
  <si>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</si>
  <si>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</si>
  <si>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</si>
  <si>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</si>
  <si>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</si>
  <si>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</si>
  <si>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</si>
  <si>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</si>
  <si>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</si>
  <si>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</si>
  <si>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</si>
  <si>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</si>
  <si>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</si>
  <si>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</si>
  <si>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</si>
  <si>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</si>
  <si>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</si>
  <si>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</si>
  <si>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</si>
  <si>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</si>
  <si>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</si>
  <si>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Western Cape: Prince Albert(WC052) - Table C2 Quarterly Budget Statement - Financial Performance (standard classification) for 4th Quarter ended 30 June 2016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</si>
  <si>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</si>
  <si>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</si>
  <si>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</si>
  <si>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</si>
  <si>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</si>
  <si>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</si>
  <si>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</si>
  <si>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</si>
  <si>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</si>
  <si>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</si>
  <si>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</si>
  <si>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</si>
  <si>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</si>
  <si>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</si>
  <si>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</si>
  <si>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</si>
  <si>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</si>
  <si>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</si>
  <si>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</si>
  <si>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</si>
  <si>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</si>
  <si>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</si>
  <si>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</si>
  <si>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</si>
  <si>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</si>
  <si>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</si>
  <si>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</si>
  <si>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</si>
  <si>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</si>
  <si>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Western Cape: Prince Albert(WC052) - Table C4 Quarterly Budget Statement - Financial Performance (revenue and expenditure) for 4th Quarter ended 30 June 2016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</si>
  <si>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</si>
  <si>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</si>
  <si>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</si>
  <si>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</si>
  <si>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</si>
  <si>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</si>
  <si>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</si>
  <si>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</si>
  <si>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</si>
  <si>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</si>
  <si>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</si>
  <si>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</si>
  <si>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</si>
  <si>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</si>
  <si>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</si>
  <si>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</si>
  <si>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</si>
  <si>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</si>
  <si>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</si>
  <si>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</si>
  <si>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</si>
  <si>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</si>
  <si>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</si>
  <si>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</si>
  <si>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</si>
  <si>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</si>
  <si>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</si>
  <si>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</si>
  <si>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Western Cape: Prince Albert(WC052) - Table C5 Quarterly Budget Statement - Capital Expenditure by Standard Classification and Funding for 4th Quarter ended 30 June 2016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</si>
  <si>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</si>
  <si>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</si>
  <si>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</si>
  <si>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</si>
  <si>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</si>
  <si>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</si>
  <si>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</si>
  <si>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</si>
  <si>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</si>
  <si>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</si>
  <si>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Western Cape: Prince Albert(WC052) - Table C6 Quarterly Budget Statement - Financial Position for 4th Quarter ended 30 June 2016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</si>
  <si>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</si>
  <si>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</si>
  <si>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</si>
  <si>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</si>
  <si>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</si>
  <si>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</si>
  <si>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</si>
  <si>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</si>
  <si>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</si>
  <si>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</si>
  <si>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</si>
  <si>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</si>
  <si>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</si>
  <si>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</si>
  <si>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</si>
  <si>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</si>
  <si>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</si>
  <si>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</si>
  <si>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</si>
  <si>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</si>
  <si>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</si>
  <si>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</si>
  <si>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</si>
  <si>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</si>
  <si>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</si>
  <si>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</si>
  <si>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</si>
  <si>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</si>
  <si>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</si>
  <si>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</si>
  <si>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</si>
  <si>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</si>
  <si>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</si>
  <si>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Western Cape: Prince Albert(WC052) - Table C7 Quarterly Budget Statement - Cash Flows for 4th Quarter ended 30 June 2016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</si>
  <si>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</si>
  <si>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</si>
  <si>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</si>
  <si>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</si>
  <si>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</si>
  <si>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</si>
  <si>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</si>
  <si>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</si>
  <si>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</si>
  <si>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</si>
  <si>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</si>
  <si>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</si>
  <si>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</si>
  <si>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</si>
  <si>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</si>
  <si>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</si>
  <si>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</si>
  <si>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</si>
  <si>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</si>
  <si>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</si>
  <si>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</si>
  <si>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</si>
  <si>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</si>
  <si>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</si>
  <si>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</si>
  <si>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</si>
  <si>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</si>
  <si>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Western Cape: Prince Albert(WC052) - Table C9 Quarterly Budget Statement - Capital Expenditure by Asset Clas for 4th Quarter ended 30 June 2016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</si>
  <si>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</si>
  <si>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</si>
  <si>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</si>
  <si>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</si>
  <si>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</si>
  <si>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</si>
  <si>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</si>
  <si>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</si>
  <si>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</si>
  <si>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</si>
  <si>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</si>
  <si>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</si>
  <si>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</si>
  <si>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</si>
  <si>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</si>
  <si>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</si>
  <si>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</si>
  <si>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</si>
  <si>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</si>
  <si>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</si>
  <si>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</si>
  <si>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</si>
  <si>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</si>
  <si>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</si>
  <si>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Western Cape: Prince Albert(WC052) - Table SC13a Quarterly Budget Statement - Capital Expenditure on New Assets by Asset Class for 4th Quarter ended 30 June 2016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</si>
  <si>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</si>
  <si>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</si>
  <si>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</si>
  <si>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</si>
  <si>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</si>
  <si>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</si>
  <si>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</si>
  <si>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</si>
  <si>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</si>
  <si>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</si>
  <si>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</si>
  <si>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</si>
  <si>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</si>
  <si>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</si>
  <si>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</si>
  <si>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</si>
  <si>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</si>
  <si>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</si>
  <si>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</si>
  <si>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</si>
  <si>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</si>
  <si>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</si>
  <si>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</si>
  <si>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</si>
  <si>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</si>
  <si>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</si>
  <si>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</si>
  <si>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</si>
  <si>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</si>
  <si>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</si>
  <si>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</si>
  <si>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</si>
  <si>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</si>
  <si>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</si>
  <si>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</si>
  <si>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Western Cape: Prince Albert(WC052) - Table SC13B Quarterly Budget Statement - Capital Expenditure on Renewal of existing assets by Asset Class for 4th Quarter ended 30 June 2016</t>
  </si>
  <si>
    <t>Capital Expenditure on Renewal of Existing Assets by Asset Class/Sub-class</t>
  </si>
  <si>
    <t>Total Capital Expenditure on Renewal of Existing Assets</t>
  </si>
  <si>
    <t>Western Cape: Prince Albert(WC052) - Table SC13C Quarterly Budget Statement - Repairs and Maintenance Expenditure by Asset Class for 4th Quarter ended 30 June 2016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</si>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</sst>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2462042</v>
      </c>
      <c r="C5" s="19">
        <v>0</v>
      </c>
      <c r="D5" s="59">
        <v>2720744</v>
      </c>
      <c r="E5" s="60">
        <v>2680744</v>
      </c>
      <c r="F5" s="60">
        <v>865757</v>
      </c>
      <c r="G5" s="60">
        <v>166482</v>
      </c>
      <c r="H5" s="60">
        <v>169737</v>
      </c>
      <c r="I5" s="60">
        <v>1201976</v>
      </c>
      <c r="J5" s="60">
        <v>166945</v>
      </c>
      <c r="K5" s="60">
        <v>166945</v>
      </c>
      <c r="L5" s="60">
        <v>167905</v>
      </c>
      <c r="M5" s="60">
        <v>501795</v>
      </c>
      <c r="N5" s="60">
        <v>168229</v>
      </c>
      <c r="O5" s="60">
        <v>171754</v>
      </c>
      <c r="P5" s="60">
        <v>0</v>
      </c>
      <c r="Q5" s="60">
        <v>339983</v>
      </c>
      <c r="R5" s="60">
        <v>170356</v>
      </c>
      <c r="S5" s="60">
        <v>170356</v>
      </c>
      <c r="T5" s="60">
        <v>170356</v>
      </c>
      <c r="U5" s="60">
        <v>511068</v>
      </c>
      <c r="V5" s="60">
        <v>2554822</v>
      </c>
      <c r="W5" s="60">
        <v>2720744</v>
      </c>
      <c r="X5" s="60">
        <v>-165922</v>
      </c>
      <c r="Y5" s="61">
        <v>-6.1</v>
      </c>
      <c r="Z5" s="62">
        <v>2680744</v>
      </c>
    </row>
    <row r="6" spans="1:26" ht="13.5">
      <c r="A6" s="58" t="s">
        <v>32</v>
      </c>
      <c r="B6" s="19">
        <v>17541217</v>
      </c>
      <c r="C6" s="19">
        <v>0</v>
      </c>
      <c r="D6" s="59">
        <v>18798400</v>
      </c>
      <c r="E6" s="60">
        <v>18107400</v>
      </c>
      <c r="F6" s="60">
        <v>1598397</v>
      </c>
      <c r="G6" s="60">
        <v>1594404</v>
      </c>
      <c r="H6" s="60">
        <v>1558642</v>
      </c>
      <c r="I6" s="60">
        <v>4751443</v>
      </c>
      <c r="J6" s="60">
        <v>1115482</v>
      </c>
      <c r="K6" s="60">
        <v>1115482</v>
      </c>
      <c r="L6" s="60">
        <v>1716656</v>
      </c>
      <c r="M6" s="60">
        <v>3947620</v>
      </c>
      <c r="N6" s="60">
        <v>1585504</v>
      </c>
      <c r="O6" s="60">
        <v>1657511</v>
      </c>
      <c r="P6" s="60">
        <v>0</v>
      </c>
      <c r="Q6" s="60">
        <v>3243015</v>
      </c>
      <c r="R6" s="60">
        <v>1644433</v>
      </c>
      <c r="S6" s="60">
        <v>1482428</v>
      </c>
      <c r="T6" s="60">
        <v>1684595</v>
      </c>
      <c r="U6" s="60">
        <v>4811456</v>
      </c>
      <c r="V6" s="60">
        <v>16753534</v>
      </c>
      <c r="W6" s="60">
        <v>18798396</v>
      </c>
      <c r="X6" s="60">
        <v>-2044862</v>
      </c>
      <c r="Y6" s="61">
        <v>-10.88</v>
      </c>
      <c r="Z6" s="62">
        <v>18107400</v>
      </c>
    </row>
    <row r="7" spans="1:26" ht="13.5">
      <c r="A7" s="58" t="s">
        <v>33</v>
      </c>
      <c r="B7" s="19">
        <v>812429</v>
      </c>
      <c r="C7" s="19">
        <v>0</v>
      </c>
      <c r="D7" s="59">
        <v>500000</v>
      </c>
      <c r="E7" s="60">
        <v>1310000</v>
      </c>
      <c r="F7" s="60">
        <v>87864</v>
      </c>
      <c r="G7" s="60">
        <v>123760</v>
      </c>
      <c r="H7" s="60">
        <v>112824</v>
      </c>
      <c r="I7" s="60">
        <v>324448</v>
      </c>
      <c r="J7" s="60">
        <v>105589</v>
      </c>
      <c r="K7" s="60">
        <v>105589</v>
      </c>
      <c r="L7" s="60">
        <v>130859</v>
      </c>
      <c r="M7" s="60">
        <v>342037</v>
      </c>
      <c r="N7" s="60">
        <v>140807</v>
      </c>
      <c r="O7" s="60">
        <v>129631</v>
      </c>
      <c r="P7" s="60">
        <v>0</v>
      </c>
      <c r="Q7" s="60">
        <v>270438</v>
      </c>
      <c r="R7" s="60">
        <v>189558</v>
      </c>
      <c r="S7" s="60">
        <v>183613</v>
      </c>
      <c r="T7" s="60">
        <v>166061</v>
      </c>
      <c r="U7" s="60">
        <v>539232</v>
      </c>
      <c r="V7" s="60">
        <v>1476155</v>
      </c>
      <c r="W7" s="60">
        <v>500004</v>
      </c>
      <c r="X7" s="60">
        <v>976151</v>
      </c>
      <c r="Y7" s="61">
        <v>195.23</v>
      </c>
      <c r="Z7" s="62">
        <v>1310000</v>
      </c>
    </row>
    <row r="8" spans="1:26" ht="13.5">
      <c r="A8" s="58" t="s">
        <v>34</v>
      </c>
      <c r="B8" s="19">
        <v>40215647</v>
      </c>
      <c r="C8" s="19">
        <v>0</v>
      </c>
      <c r="D8" s="59">
        <v>21250300</v>
      </c>
      <c r="E8" s="60">
        <v>42159890</v>
      </c>
      <c r="F8" s="60">
        <v>6573454</v>
      </c>
      <c r="G8" s="60">
        <v>517960</v>
      </c>
      <c r="H8" s="60">
        <v>553785</v>
      </c>
      <c r="I8" s="60">
        <v>7645199</v>
      </c>
      <c r="J8" s="60">
        <v>188108</v>
      </c>
      <c r="K8" s="60">
        <v>188108</v>
      </c>
      <c r="L8" s="60">
        <v>1470295</v>
      </c>
      <c r="M8" s="60">
        <v>1846511</v>
      </c>
      <c r="N8" s="60">
        <v>2110065</v>
      </c>
      <c r="O8" s="60">
        <v>885088</v>
      </c>
      <c r="P8" s="60">
        <v>0</v>
      </c>
      <c r="Q8" s="60">
        <v>2995153</v>
      </c>
      <c r="R8" s="60">
        <v>0</v>
      </c>
      <c r="S8" s="60">
        <v>1961355</v>
      </c>
      <c r="T8" s="60">
        <v>490000</v>
      </c>
      <c r="U8" s="60">
        <v>2451355</v>
      </c>
      <c r="V8" s="60">
        <v>14938218</v>
      </c>
      <c r="W8" s="60">
        <v>21250300</v>
      </c>
      <c r="X8" s="60">
        <v>-6312082</v>
      </c>
      <c r="Y8" s="61">
        <v>-29.7</v>
      </c>
      <c r="Z8" s="62">
        <v>42159890</v>
      </c>
    </row>
    <row r="9" spans="1:26" ht="13.5">
      <c r="A9" s="58" t="s">
        <v>35</v>
      </c>
      <c r="B9" s="19">
        <v>8837657</v>
      </c>
      <c r="C9" s="19">
        <v>0</v>
      </c>
      <c r="D9" s="59">
        <v>10512300</v>
      </c>
      <c r="E9" s="60">
        <v>9431300</v>
      </c>
      <c r="F9" s="60">
        <v>260554</v>
      </c>
      <c r="G9" s="60">
        <v>488662</v>
      </c>
      <c r="H9" s="60">
        <v>274785</v>
      </c>
      <c r="I9" s="60">
        <v>1024001</v>
      </c>
      <c r="J9" s="60">
        <v>200207</v>
      </c>
      <c r="K9" s="60">
        <v>200482</v>
      </c>
      <c r="L9" s="60">
        <v>1864633</v>
      </c>
      <c r="M9" s="60">
        <v>2265322</v>
      </c>
      <c r="N9" s="60">
        <v>387178</v>
      </c>
      <c r="O9" s="60">
        <v>993120</v>
      </c>
      <c r="P9" s="60">
        <v>0</v>
      </c>
      <c r="Q9" s="60">
        <v>1380298</v>
      </c>
      <c r="R9" s="60">
        <v>220416</v>
      </c>
      <c r="S9" s="60">
        <v>846777</v>
      </c>
      <c r="T9" s="60">
        <v>139693</v>
      </c>
      <c r="U9" s="60">
        <v>1206886</v>
      </c>
      <c r="V9" s="60">
        <v>5876507</v>
      </c>
      <c r="W9" s="60">
        <v>10512300</v>
      </c>
      <c r="X9" s="60">
        <v>-4635793</v>
      </c>
      <c r="Y9" s="61">
        <v>-44.1</v>
      </c>
      <c r="Z9" s="62">
        <v>9431300</v>
      </c>
    </row>
    <row r="10" spans="1:26" ht="25.5">
      <c r="A10" s="63" t="s">
        <v>278</v>
      </c>
      <c r="B10" s="64">
        <f>SUM(B5:B9)</f>
        <v>69868992</v>
      </c>
      <c r="C10" s="64">
        <f>SUM(C5:C9)</f>
        <v>0</v>
      </c>
      <c r="D10" s="65">
        <f aca="true" t="shared" si="0" ref="D10:Z10">SUM(D5:D9)</f>
        <v>53781744</v>
      </c>
      <c r="E10" s="66">
        <f t="shared" si="0"/>
        <v>73689334</v>
      </c>
      <c r="F10" s="66">
        <f t="shared" si="0"/>
        <v>9386026</v>
      </c>
      <c r="G10" s="66">
        <f t="shared" si="0"/>
        <v>2891268</v>
      </c>
      <c r="H10" s="66">
        <f t="shared" si="0"/>
        <v>2669773</v>
      </c>
      <c r="I10" s="66">
        <f t="shared" si="0"/>
        <v>14947067</v>
      </c>
      <c r="J10" s="66">
        <f t="shared" si="0"/>
        <v>1776331</v>
      </c>
      <c r="K10" s="66">
        <f t="shared" si="0"/>
        <v>1776606</v>
      </c>
      <c r="L10" s="66">
        <f t="shared" si="0"/>
        <v>5350348</v>
      </c>
      <c r="M10" s="66">
        <f t="shared" si="0"/>
        <v>8903285</v>
      </c>
      <c r="N10" s="66">
        <f t="shared" si="0"/>
        <v>4391783</v>
      </c>
      <c r="O10" s="66">
        <f t="shared" si="0"/>
        <v>3837104</v>
      </c>
      <c r="P10" s="66">
        <f t="shared" si="0"/>
        <v>0</v>
      </c>
      <c r="Q10" s="66">
        <f t="shared" si="0"/>
        <v>8228887</v>
      </c>
      <c r="R10" s="66">
        <f t="shared" si="0"/>
        <v>2224763</v>
      </c>
      <c r="S10" s="66">
        <f t="shared" si="0"/>
        <v>4644529</v>
      </c>
      <c r="T10" s="66">
        <f t="shared" si="0"/>
        <v>2650705</v>
      </c>
      <c r="U10" s="66">
        <f t="shared" si="0"/>
        <v>9519997</v>
      </c>
      <c r="V10" s="66">
        <f t="shared" si="0"/>
        <v>41599236</v>
      </c>
      <c r="W10" s="66">
        <f t="shared" si="0"/>
        <v>53781744</v>
      </c>
      <c r="X10" s="66">
        <f t="shared" si="0"/>
        <v>-12182508</v>
      </c>
      <c r="Y10" s="67">
        <f>+IF(W10&lt;&gt;0,(X10/W10)*100,0)</f>
        <v>-22.6517533533312</v>
      </c>
      <c r="Z10" s="68">
        <f t="shared" si="0"/>
        <v>73689334</v>
      </c>
    </row>
    <row r="11" spans="1:26" ht="13.5">
      <c r="A11" s="58" t="s">
        <v>37</v>
      </c>
      <c r="B11" s="19">
        <v>13106940</v>
      </c>
      <c r="C11" s="19">
        <v>0</v>
      </c>
      <c r="D11" s="59">
        <v>14248391</v>
      </c>
      <c r="E11" s="60">
        <v>13738431</v>
      </c>
      <c r="F11" s="60">
        <v>901657</v>
      </c>
      <c r="G11" s="60">
        <v>977090</v>
      </c>
      <c r="H11" s="60">
        <v>989885</v>
      </c>
      <c r="I11" s="60">
        <v>2868632</v>
      </c>
      <c r="J11" s="60">
        <v>1167253</v>
      </c>
      <c r="K11" s="60">
        <v>1167253</v>
      </c>
      <c r="L11" s="60">
        <v>1009884</v>
      </c>
      <c r="M11" s="60">
        <v>3344390</v>
      </c>
      <c r="N11" s="60">
        <v>959243</v>
      </c>
      <c r="O11" s="60">
        <v>1087583</v>
      </c>
      <c r="P11" s="60">
        <v>0</v>
      </c>
      <c r="Q11" s="60">
        <v>2046826</v>
      </c>
      <c r="R11" s="60">
        <v>905123</v>
      </c>
      <c r="S11" s="60">
        <v>927038</v>
      </c>
      <c r="T11" s="60">
        <v>874548</v>
      </c>
      <c r="U11" s="60">
        <v>2706709</v>
      </c>
      <c r="V11" s="60">
        <v>10966557</v>
      </c>
      <c r="W11" s="60">
        <v>14248393</v>
      </c>
      <c r="X11" s="60">
        <v>-3281836</v>
      </c>
      <c r="Y11" s="61">
        <v>-23.03</v>
      </c>
      <c r="Z11" s="62">
        <v>13738431</v>
      </c>
    </row>
    <row r="12" spans="1:26" ht="13.5">
      <c r="A12" s="58" t="s">
        <v>38</v>
      </c>
      <c r="B12" s="19">
        <v>2410570</v>
      </c>
      <c r="C12" s="19">
        <v>0</v>
      </c>
      <c r="D12" s="59">
        <v>2582000</v>
      </c>
      <c r="E12" s="60">
        <v>2582000</v>
      </c>
      <c r="F12" s="60">
        <v>201717</v>
      </c>
      <c r="G12" s="60">
        <v>200767</v>
      </c>
      <c r="H12" s="60">
        <v>200988</v>
      </c>
      <c r="I12" s="60">
        <v>603472</v>
      </c>
      <c r="J12" s="60">
        <v>0</v>
      </c>
      <c r="K12" s="60">
        <v>200767</v>
      </c>
      <c r="L12" s="60">
        <v>200767</v>
      </c>
      <c r="M12" s="60">
        <v>401534</v>
      </c>
      <c r="N12" s="60">
        <v>200767</v>
      </c>
      <c r="O12" s="60">
        <v>200767</v>
      </c>
      <c r="P12" s="60">
        <v>0</v>
      </c>
      <c r="Q12" s="60">
        <v>401534</v>
      </c>
      <c r="R12" s="60">
        <v>216075</v>
      </c>
      <c r="S12" s="60">
        <v>216075</v>
      </c>
      <c r="T12" s="60">
        <v>216075</v>
      </c>
      <c r="U12" s="60">
        <v>648225</v>
      </c>
      <c r="V12" s="60">
        <v>2054765</v>
      </c>
      <c r="W12" s="60">
        <v>2582004</v>
      </c>
      <c r="X12" s="60">
        <v>-527239</v>
      </c>
      <c r="Y12" s="61">
        <v>-20.42</v>
      </c>
      <c r="Z12" s="62">
        <v>2582000</v>
      </c>
    </row>
    <row r="13" spans="1:26" ht="13.5">
      <c r="A13" s="58" t="s">
        <v>279</v>
      </c>
      <c r="B13" s="19">
        <v>1744429</v>
      </c>
      <c r="C13" s="19">
        <v>0</v>
      </c>
      <c r="D13" s="59">
        <v>1895000</v>
      </c>
      <c r="E13" s="60">
        <v>1895000</v>
      </c>
      <c r="F13" s="60">
        <v>157917</v>
      </c>
      <c r="G13" s="60">
        <v>157917</v>
      </c>
      <c r="H13" s="60">
        <v>157917</v>
      </c>
      <c r="I13" s="60">
        <v>473751</v>
      </c>
      <c r="J13" s="60">
        <v>157917</v>
      </c>
      <c r="K13" s="60">
        <v>157917</v>
      </c>
      <c r="L13" s="60">
        <v>157917</v>
      </c>
      <c r="M13" s="60">
        <v>473751</v>
      </c>
      <c r="N13" s="60">
        <v>157917</v>
      </c>
      <c r="O13" s="60">
        <v>157917</v>
      </c>
      <c r="P13" s="60">
        <v>0</v>
      </c>
      <c r="Q13" s="60">
        <v>315834</v>
      </c>
      <c r="R13" s="60">
        <v>157917</v>
      </c>
      <c r="S13" s="60">
        <v>157917</v>
      </c>
      <c r="T13" s="60">
        <v>157917</v>
      </c>
      <c r="U13" s="60">
        <v>473751</v>
      </c>
      <c r="V13" s="60">
        <v>1737087</v>
      </c>
      <c r="W13" s="60">
        <v>1895004</v>
      </c>
      <c r="X13" s="60">
        <v>-157917</v>
      </c>
      <c r="Y13" s="61">
        <v>-8.33</v>
      </c>
      <c r="Z13" s="62">
        <v>1895000</v>
      </c>
    </row>
    <row r="14" spans="1:26" ht="13.5">
      <c r="A14" s="58" t="s">
        <v>40</v>
      </c>
      <c r="B14" s="19">
        <v>562321</v>
      </c>
      <c r="C14" s="19">
        <v>0</v>
      </c>
      <c r="D14" s="59">
        <v>300000</v>
      </c>
      <c r="E14" s="60">
        <v>570000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18930</v>
      </c>
      <c r="S14" s="60">
        <v>9668</v>
      </c>
      <c r="T14" s="60">
        <v>0</v>
      </c>
      <c r="U14" s="60">
        <v>28598</v>
      </c>
      <c r="V14" s="60">
        <v>28598</v>
      </c>
      <c r="W14" s="60">
        <v>300000</v>
      </c>
      <c r="X14" s="60">
        <v>-271402</v>
      </c>
      <c r="Y14" s="61">
        <v>-90.47</v>
      </c>
      <c r="Z14" s="62">
        <v>570000</v>
      </c>
    </row>
    <row r="15" spans="1:26" ht="13.5">
      <c r="A15" s="58" t="s">
        <v>41</v>
      </c>
      <c r="B15" s="19">
        <v>6605794</v>
      </c>
      <c r="C15" s="19">
        <v>0</v>
      </c>
      <c r="D15" s="59">
        <v>9581000</v>
      </c>
      <c r="E15" s="60">
        <v>9471000</v>
      </c>
      <c r="F15" s="60">
        <v>872560</v>
      </c>
      <c r="G15" s="60">
        <v>956316</v>
      </c>
      <c r="H15" s="60">
        <v>705521</v>
      </c>
      <c r="I15" s="60">
        <v>2534397</v>
      </c>
      <c r="J15" s="60">
        <v>493900</v>
      </c>
      <c r="K15" s="60">
        <v>493900</v>
      </c>
      <c r="L15" s="60">
        <v>528741</v>
      </c>
      <c r="M15" s="60">
        <v>1516541</v>
      </c>
      <c r="N15" s="60">
        <v>556159</v>
      </c>
      <c r="O15" s="60">
        <v>553986</v>
      </c>
      <c r="P15" s="60">
        <v>0</v>
      </c>
      <c r="Q15" s="60">
        <v>1110145</v>
      </c>
      <c r="R15" s="60">
        <v>508084</v>
      </c>
      <c r="S15" s="60">
        <v>459508</v>
      </c>
      <c r="T15" s="60">
        <v>733007</v>
      </c>
      <c r="U15" s="60">
        <v>1700599</v>
      </c>
      <c r="V15" s="60">
        <v>6861682</v>
      </c>
      <c r="W15" s="60">
        <v>9580996</v>
      </c>
      <c r="X15" s="60">
        <v>-2719314</v>
      </c>
      <c r="Y15" s="61">
        <v>-28.38</v>
      </c>
      <c r="Z15" s="62">
        <v>9471000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45100724</v>
      </c>
      <c r="C17" s="19">
        <v>0</v>
      </c>
      <c r="D17" s="59">
        <v>25172310</v>
      </c>
      <c r="E17" s="60">
        <v>31270482</v>
      </c>
      <c r="F17" s="60">
        <v>1256788</v>
      </c>
      <c r="G17" s="60">
        <v>1711537</v>
      </c>
      <c r="H17" s="60">
        <v>1521161</v>
      </c>
      <c r="I17" s="60">
        <v>4489486</v>
      </c>
      <c r="J17" s="60">
        <v>2125292</v>
      </c>
      <c r="K17" s="60">
        <v>1994705</v>
      </c>
      <c r="L17" s="60">
        <v>2677030</v>
      </c>
      <c r="M17" s="60">
        <v>6797027</v>
      </c>
      <c r="N17" s="60">
        <v>1170749</v>
      </c>
      <c r="O17" s="60">
        <v>1631443</v>
      </c>
      <c r="P17" s="60">
        <v>0</v>
      </c>
      <c r="Q17" s="60">
        <v>2802192</v>
      </c>
      <c r="R17" s="60">
        <v>1138378</v>
      </c>
      <c r="S17" s="60">
        <v>1560954</v>
      </c>
      <c r="T17" s="60">
        <v>3163534</v>
      </c>
      <c r="U17" s="60">
        <v>5862866</v>
      </c>
      <c r="V17" s="60">
        <v>19951571</v>
      </c>
      <c r="W17" s="60">
        <v>25172320</v>
      </c>
      <c r="X17" s="60">
        <v>-5220749</v>
      </c>
      <c r="Y17" s="61">
        <v>-20.74</v>
      </c>
      <c r="Z17" s="62">
        <v>31270482</v>
      </c>
    </row>
    <row r="18" spans="1:26" ht="13.5">
      <c r="A18" s="70" t="s">
        <v>44</v>
      </c>
      <c r="B18" s="71">
        <f>SUM(B11:B17)</f>
        <v>69530778</v>
      </c>
      <c r="C18" s="71">
        <f>SUM(C11:C17)</f>
        <v>0</v>
      </c>
      <c r="D18" s="72">
        <f aca="true" t="shared" si="1" ref="D18:Z18">SUM(D11:D17)</f>
        <v>53778701</v>
      </c>
      <c r="E18" s="73">
        <f t="shared" si="1"/>
        <v>59526913</v>
      </c>
      <c r="F18" s="73">
        <f t="shared" si="1"/>
        <v>3390639</v>
      </c>
      <c r="G18" s="73">
        <f t="shared" si="1"/>
        <v>4003627</v>
      </c>
      <c r="H18" s="73">
        <f t="shared" si="1"/>
        <v>3575472</v>
      </c>
      <c r="I18" s="73">
        <f t="shared" si="1"/>
        <v>10969738</v>
      </c>
      <c r="J18" s="73">
        <f t="shared" si="1"/>
        <v>3944362</v>
      </c>
      <c r="K18" s="73">
        <f t="shared" si="1"/>
        <v>4014542</v>
      </c>
      <c r="L18" s="73">
        <f t="shared" si="1"/>
        <v>4574339</v>
      </c>
      <c r="M18" s="73">
        <f t="shared" si="1"/>
        <v>12533243</v>
      </c>
      <c r="N18" s="73">
        <f t="shared" si="1"/>
        <v>3044835</v>
      </c>
      <c r="O18" s="73">
        <f t="shared" si="1"/>
        <v>3631696</v>
      </c>
      <c r="P18" s="73">
        <f t="shared" si="1"/>
        <v>0</v>
      </c>
      <c r="Q18" s="73">
        <f t="shared" si="1"/>
        <v>6676531</v>
      </c>
      <c r="R18" s="73">
        <f t="shared" si="1"/>
        <v>2944507</v>
      </c>
      <c r="S18" s="73">
        <f t="shared" si="1"/>
        <v>3331160</v>
      </c>
      <c r="T18" s="73">
        <f t="shared" si="1"/>
        <v>5145081</v>
      </c>
      <c r="U18" s="73">
        <f t="shared" si="1"/>
        <v>11420748</v>
      </c>
      <c r="V18" s="73">
        <f t="shared" si="1"/>
        <v>41600260</v>
      </c>
      <c r="W18" s="73">
        <f t="shared" si="1"/>
        <v>53778717</v>
      </c>
      <c r="X18" s="73">
        <f t="shared" si="1"/>
        <v>-12178457</v>
      </c>
      <c r="Y18" s="67">
        <f>+IF(W18&lt;&gt;0,(X18/W18)*100,0)</f>
        <v>-22.645495614928855</v>
      </c>
      <c r="Z18" s="74">
        <f t="shared" si="1"/>
        <v>59526913</v>
      </c>
    </row>
    <row r="19" spans="1:26" ht="13.5">
      <c r="A19" s="70" t="s">
        <v>45</v>
      </c>
      <c r="B19" s="75">
        <f>+B10-B18</f>
        <v>338214</v>
      </c>
      <c r="C19" s="75">
        <f>+C10-C18</f>
        <v>0</v>
      </c>
      <c r="D19" s="76">
        <f aca="true" t="shared" si="2" ref="D19:Z19">+D10-D18</f>
        <v>3043</v>
      </c>
      <c r="E19" s="77">
        <f t="shared" si="2"/>
        <v>14162421</v>
      </c>
      <c r="F19" s="77">
        <f t="shared" si="2"/>
        <v>5995387</v>
      </c>
      <c r="G19" s="77">
        <f t="shared" si="2"/>
        <v>-1112359</v>
      </c>
      <c r="H19" s="77">
        <f t="shared" si="2"/>
        <v>-905699</v>
      </c>
      <c r="I19" s="77">
        <f t="shared" si="2"/>
        <v>3977329</v>
      </c>
      <c r="J19" s="77">
        <f t="shared" si="2"/>
        <v>-2168031</v>
      </c>
      <c r="K19" s="77">
        <f t="shared" si="2"/>
        <v>-2237936</v>
      </c>
      <c r="L19" s="77">
        <f t="shared" si="2"/>
        <v>776009</v>
      </c>
      <c r="M19" s="77">
        <f t="shared" si="2"/>
        <v>-3629958</v>
      </c>
      <c r="N19" s="77">
        <f t="shared" si="2"/>
        <v>1346948</v>
      </c>
      <c r="O19" s="77">
        <f t="shared" si="2"/>
        <v>205408</v>
      </c>
      <c r="P19" s="77">
        <f t="shared" si="2"/>
        <v>0</v>
      </c>
      <c r="Q19" s="77">
        <f t="shared" si="2"/>
        <v>1552356</v>
      </c>
      <c r="R19" s="77">
        <f t="shared" si="2"/>
        <v>-719744</v>
      </c>
      <c r="S19" s="77">
        <f t="shared" si="2"/>
        <v>1313369</v>
      </c>
      <c r="T19" s="77">
        <f t="shared" si="2"/>
        <v>-2494376</v>
      </c>
      <c r="U19" s="77">
        <f t="shared" si="2"/>
        <v>-1900751</v>
      </c>
      <c r="V19" s="77">
        <f t="shared" si="2"/>
        <v>-1024</v>
      </c>
      <c r="W19" s="77">
        <f>IF(E10=E18,0,W10-W18)</f>
        <v>3027</v>
      </c>
      <c r="X19" s="77">
        <f t="shared" si="2"/>
        <v>-4051</v>
      </c>
      <c r="Y19" s="78">
        <f>+IF(W19&lt;&gt;0,(X19/W19)*100,0)</f>
        <v>-133.82887347208455</v>
      </c>
      <c r="Z19" s="79">
        <f t="shared" si="2"/>
        <v>14162421</v>
      </c>
    </row>
    <row r="20" spans="1:26" ht="13.5">
      <c r="A20" s="58" t="s">
        <v>46</v>
      </c>
      <c r="B20" s="19">
        <v>12745228</v>
      </c>
      <c r="C20" s="19">
        <v>0</v>
      </c>
      <c r="D20" s="59">
        <v>10292700</v>
      </c>
      <c r="E20" s="60">
        <v>12729700</v>
      </c>
      <c r="F20" s="60">
        <v>1176318</v>
      </c>
      <c r="G20" s="60">
        <v>318554</v>
      </c>
      <c r="H20" s="60">
        <v>312727</v>
      </c>
      <c r="I20" s="60">
        <v>1807599</v>
      </c>
      <c r="J20" s="60">
        <v>261471</v>
      </c>
      <c r="K20" s="60">
        <v>261471</v>
      </c>
      <c r="L20" s="60">
        <v>-165562</v>
      </c>
      <c r="M20" s="60">
        <v>357380</v>
      </c>
      <c r="N20" s="60">
        <v>48419</v>
      </c>
      <c r="O20" s="60">
        <v>388535</v>
      </c>
      <c r="P20" s="60">
        <v>0</v>
      </c>
      <c r="Q20" s="60">
        <v>436954</v>
      </c>
      <c r="R20" s="60">
        <v>0</v>
      </c>
      <c r="S20" s="60">
        <v>747278</v>
      </c>
      <c r="T20" s="60">
        <v>0</v>
      </c>
      <c r="U20" s="60">
        <v>747278</v>
      </c>
      <c r="V20" s="60">
        <v>3349211</v>
      </c>
      <c r="W20" s="60">
        <v>10292702</v>
      </c>
      <c r="X20" s="60">
        <v>-6943491</v>
      </c>
      <c r="Y20" s="61">
        <v>-67.46</v>
      </c>
      <c r="Z20" s="62">
        <v>12729700</v>
      </c>
    </row>
    <row r="21" spans="1:26" ht="13.5">
      <c r="A21" s="58" t="s">
        <v>280</v>
      </c>
      <c r="B21" s="80">
        <v>0</v>
      </c>
      <c r="C21" s="80">
        <v>0</v>
      </c>
      <c r="D21" s="81">
        <v>0</v>
      </c>
      <c r="E21" s="82">
        <v>-9500000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-9500000</v>
      </c>
    </row>
    <row r="22" spans="1:26" ht="25.5">
      <c r="A22" s="85" t="s">
        <v>281</v>
      </c>
      <c r="B22" s="86">
        <f>SUM(B19:B21)</f>
        <v>13083442</v>
      </c>
      <c r="C22" s="86">
        <f>SUM(C19:C21)</f>
        <v>0</v>
      </c>
      <c r="D22" s="87">
        <f aca="true" t="shared" si="3" ref="D22:Z22">SUM(D19:D21)</f>
        <v>10295743</v>
      </c>
      <c r="E22" s="88">
        <f t="shared" si="3"/>
        <v>17392121</v>
      </c>
      <c r="F22" s="88">
        <f t="shared" si="3"/>
        <v>7171705</v>
      </c>
      <c r="G22" s="88">
        <f t="shared" si="3"/>
        <v>-793805</v>
      </c>
      <c r="H22" s="88">
        <f t="shared" si="3"/>
        <v>-592972</v>
      </c>
      <c r="I22" s="88">
        <f t="shared" si="3"/>
        <v>5784928</v>
      </c>
      <c r="J22" s="88">
        <f t="shared" si="3"/>
        <v>-1906560</v>
      </c>
      <c r="K22" s="88">
        <f t="shared" si="3"/>
        <v>-1976465</v>
      </c>
      <c r="L22" s="88">
        <f t="shared" si="3"/>
        <v>610447</v>
      </c>
      <c r="M22" s="88">
        <f t="shared" si="3"/>
        <v>-3272578</v>
      </c>
      <c r="N22" s="88">
        <f t="shared" si="3"/>
        <v>1395367</v>
      </c>
      <c r="O22" s="88">
        <f t="shared" si="3"/>
        <v>593943</v>
      </c>
      <c r="P22" s="88">
        <f t="shared" si="3"/>
        <v>0</v>
      </c>
      <c r="Q22" s="88">
        <f t="shared" si="3"/>
        <v>1989310</v>
      </c>
      <c r="R22" s="88">
        <f t="shared" si="3"/>
        <v>-719744</v>
      </c>
      <c r="S22" s="88">
        <f t="shared" si="3"/>
        <v>2060647</v>
      </c>
      <c r="T22" s="88">
        <f t="shared" si="3"/>
        <v>-2494376</v>
      </c>
      <c r="U22" s="88">
        <f t="shared" si="3"/>
        <v>-1153473</v>
      </c>
      <c r="V22" s="88">
        <f t="shared" si="3"/>
        <v>3348187</v>
      </c>
      <c r="W22" s="88">
        <f t="shared" si="3"/>
        <v>10295729</v>
      </c>
      <c r="X22" s="88">
        <f t="shared" si="3"/>
        <v>-6947542</v>
      </c>
      <c r="Y22" s="89">
        <f>+IF(W22&lt;&gt;0,(X22/W22)*100,0)</f>
        <v>-67.479845283418</v>
      </c>
      <c r="Z22" s="90">
        <f t="shared" si="3"/>
        <v>17392121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13083442</v>
      </c>
      <c r="C24" s="75">
        <f>SUM(C22:C23)</f>
        <v>0</v>
      </c>
      <c r="D24" s="76">
        <f aca="true" t="shared" si="4" ref="D24:Z24">SUM(D22:D23)</f>
        <v>10295743</v>
      </c>
      <c r="E24" s="77">
        <f t="shared" si="4"/>
        <v>17392121</v>
      </c>
      <c r="F24" s="77">
        <f t="shared" si="4"/>
        <v>7171705</v>
      </c>
      <c r="G24" s="77">
        <f t="shared" si="4"/>
        <v>-793805</v>
      </c>
      <c r="H24" s="77">
        <f t="shared" si="4"/>
        <v>-592972</v>
      </c>
      <c r="I24" s="77">
        <f t="shared" si="4"/>
        <v>5784928</v>
      </c>
      <c r="J24" s="77">
        <f t="shared" si="4"/>
        <v>-1906560</v>
      </c>
      <c r="K24" s="77">
        <f t="shared" si="4"/>
        <v>-1976465</v>
      </c>
      <c r="L24" s="77">
        <f t="shared" si="4"/>
        <v>610447</v>
      </c>
      <c r="M24" s="77">
        <f t="shared" si="4"/>
        <v>-3272578</v>
      </c>
      <c r="N24" s="77">
        <f t="shared" si="4"/>
        <v>1395367</v>
      </c>
      <c r="O24" s="77">
        <f t="shared" si="4"/>
        <v>593943</v>
      </c>
      <c r="P24" s="77">
        <f t="shared" si="4"/>
        <v>0</v>
      </c>
      <c r="Q24" s="77">
        <f t="shared" si="4"/>
        <v>1989310</v>
      </c>
      <c r="R24" s="77">
        <f t="shared" si="4"/>
        <v>-719744</v>
      </c>
      <c r="S24" s="77">
        <f t="shared" si="4"/>
        <v>2060647</v>
      </c>
      <c r="T24" s="77">
        <f t="shared" si="4"/>
        <v>-2494376</v>
      </c>
      <c r="U24" s="77">
        <f t="shared" si="4"/>
        <v>-1153473</v>
      </c>
      <c r="V24" s="77">
        <f t="shared" si="4"/>
        <v>3348187</v>
      </c>
      <c r="W24" s="77">
        <f t="shared" si="4"/>
        <v>10295729</v>
      </c>
      <c r="X24" s="77">
        <f t="shared" si="4"/>
        <v>-6947542</v>
      </c>
      <c r="Y24" s="78">
        <f>+IF(W24&lt;&gt;0,(X24/W24)*100,0)</f>
        <v>-67.479845283418</v>
      </c>
      <c r="Z24" s="79">
        <f t="shared" si="4"/>
        <v>17392121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12566554</v>
      </c>
      <c r="C27" s="22">
        <v>0</v>
      </c>
      <c r="D27" s="99">
        <v>10292700</v>
      </c>
      <c r="E27" s="100">
        <v>31777579</v>
      </c>
      <c r="F27" s="100">
        <v>976231</v>
      </c>
      <c r="G27" s="100">
        <v>303732</v>
      </c>
      <c r="H27" s="100">
        <v>644941</v>
      </c>
      <c r="I27" s="100">
        <v>1924904</v>
      </c>
      <c r="J27" s="100">
        <v>225947</v>
      </c>
      <c r="K27" s="100">
        <v>225947</v>
      </c>
      <c r="L27" s="100">
        <v>97979</v>
      </c>
      <c r="M27" s="100">
        <v>549873</v>
      </c>
      <c r="N27" s="100">
        <v>1228831</v>
      </c>
      <c r="O27" s="100">
        <v>730623</v>
      </c>
      <c r="P27" s="100">
        <v>943103</v>
      </c>
      <c r="Q27" s="100">
        <v>2902557</v>
      </c>
      <c r="R27" s="100">
        <v>742401</v>
      </c>
      <c r="S27" s="100">
        <v>1771820</v>
      </c>
      <c r="T27" s="100">
        <v>3037475</v>
      </c>
      <c r="U27" s="100">
        <v>5551696</v>
      </c>
      <c r="V27" s="100">
        <v>10929030</v>
      </c>
      <c r="W27" s="100">
        <v>10292695</v>
      </c>
      <c r="X27" s="100">
        <v>636335</v>
      </c>
      <c r="Y27" s="101">
        <v>6.18</v>
      </c>
      <c r="Z27" s="102">
        <v>31777579</v>
      </c>
    </row>
    <row r="28" spans="1:26" ht="13.5">
      <c r="A28" s="103" t="s">
        <v>46</v>
      </c>
      <c r="B28" s="19">
        <v>12346014</v>
      </c>
      <c r="C28" s="19">
        <v>0</v>
      </c>
      <c r="D28" s="59">
        <v>10092700</v>
      </c>
      <c r="E28" s="60">
        <v>22277579</v>
      </c>
      <c r="F28" s="60">
        <v>976231</v>
      </c>
      <c r="G28" s="60">
        <v>303732</v>
      </c>
      <c r="H28" s="60">
        <v>640521</v>
      </c>
      <c r="I28" s="60">
        <v>1920484</v>
      </c>
      <c r="J28" s="60">
        <v>225947</v>
      </c>
      <c r="K28" s="60">
        <v>225947</v>
      </c>
      <c r="L28" s="60">
        <v>97979</v>
      </c>
      <c r="M28" s="60">
        <v>549873</v>
      </c>
      <c r="N28" s="60">
        <v>1228831</v>
      </c>
      <c r="O28" s="60">
        <v>730622</v>
      </c>
      <c r="P28" s="60">
        <v>943103</v>
      </c>
      <c r="Q28" s="60">
        <v>2902556</v>
      </c>
      <c r="R28" s="60">
        <v>742401</v>
      </c>
      <c r="S28" s="60">
        <v>1723552</v>
      </c>
      <c r="T28" s="60">
        <v>3037475</v>
      </c>
      <c r="U28" s="60">
        <v>5503428</v>
      </c>
      <c r="V28" s="60">
        <v>10876341</v>
      </c>
      <c r="W28" s="60">
        <v>10292701</v>
      </c>
      <c r="X28" s="60">
        <v>583640</v>
      </c>
      <c r="Y28" s="61">
        <v>5.67</v>
      </c>
      <c r="Z28" s="62">
        <v>22277579</v>
      </c>
    </row>
    <row r="29" spans="1:26" ht="13.5">
      <c r="A29" s="58" t="s">
        <v>283</v>
      </c>
      <c r="B29" s="19">
        <v>0</v>
      </c>
      <c r="C29" s="19">
        <v>0</v>
      </c>
      <c r="D29" s="59">
        <v>0</v>
      </c>
      <c r="E29" s="60">
        <v>9500000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9500000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220540</v>
      </c>
      <c r="C31" s="19">
        <v>0</v>
      </c>
      <c r="D31" s="59">
        <v>200000</v>
      </c>
      <c r="E31" s="60">
        <v>0</v>
      </c>
      <c r="F31" s="60">
        <v>0</v>
      </c>
      <c r="G31" s="60">
        <v>0</v>
      </c>
      <c r="H31" s="60">
        <v>4420</v>
      </c>
      <c r="I31" s="60">
        <v>4420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48268</v>
      </c>
      <c r="T31" s="60">
        <v>0</v>
      </c>
      <c r="U31" s="60">
        <v>48268</v>
      </c>
      <c r="V31" s="60">
        <v>52688</v>
      </c>
      <c r="W31" s="60">
        <v>0</v>
      </c>
      <c r="X31" s="60">
        <v>52688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12566554</v>
      </c>
      <c r="C32" s="22">
        <f>SUM(C28:C31)</f>
        <v>0</v>
      </c>
      <c r="D32" s="99">
        <f aca="true" t="shared" si="5" ref="D32:Z32">SUM(D28:D31)</f>
        <v>10292700</v>
      </c>
      <c r="E32" s="100">
        <f t="shared" si="5"/>
        <v>31777579</v>
      </c>
      <c r="F32" s="100">
        <f t="shared" si="5"/>
        <v>976231</v>
      </c>
      <c r="G32" s="100">
        <f t="shared" si="5"/>
        <v>303732</v>
      </c>
      <c r="H32" s="100">
        <f t="shared" si="5"/>
        <v>644941</v>
      </c>
      <c r="I32" s="100">
        <f t="shared" si="5"/>
        <v>1924904</v>
      </c>
      <c r="J32" s="100">
        <f t="shared" si="5"/>
        <v>225947</v>
      </c>
      <c r="K32" s="100">
        <f t="shared" si="5"/>
        <v>225947</v>
      </c>
      <c r="L32" s="100">
        <f t="shared" si="5"/>
        <v>97979</v>
      </c>
      <c r="M32" s="100">
        <f t="shared" si="5"/>
        <v>549873</v>
      </c>
      <c r="N32" s="100">
        <f t="shared" si="5"/>
        <v>1228831</v>
      </c>
      <c r="O32" s="100">
        <f t="shared" si="5"/>
        <v>730622</v>
      </c>
      <c r="P32" s="100">
        <f t="shared" si="5"/>
        <v>943103</v>
      </c>
      <c r="Q32" s="100">
        <f t="shared" si="5"/>
        <v>2902556</v>
      </c>
      <c r="R32" s="100">
        <f t="shared" si="5"/>
        <v>742401</v>
      </c>
      <c r="S32" s="100">
        <f t="shared" si="5"/>
        <v>1771820</v>
      </c>
      <c r="T32" s="100">
        <f t="shared" si="5"/>
        <v>3037475</v>
      </c>
      <c r="U32" s="100">
        <f t="shared" si="5"/>
        <v>5551696</v>
      </c>
      <c r="V32" s="100">
        <f t="shared" si="5"/>
        <v>10929029</v>
      </c>
      <c r="W32" s="100">
        <f t="shared" si="5"/>
        <v>10292701</v>
      </c>
      <c r="X32" s="100">
        <f t="shared" si="5"/>
        <v>636328</v>
      </c>
      <c r="Y32" s="101">
        <f>+IF(W32&lt;&gt;0,(X32/W32)*100,0)</f>
        <v>6.182322793599075</v>
      </c>
      <c r="Z32" s="102">
        <f t="shared" si="5"/>
        <v>31777579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16162705</v>
      </c>
      <c r="C35" s="19">
        <v>0</v>
      </c>
      <c r="D35" s="59">
        <v>5188000</v>
      </c>
      <c r="E35" s="60">
        <v>11030537</v>
      </c>
      <c r="F35" s="60">
        <v>29947283</v>
      </c>
      <c r="G35" s="60">
        <v>29372550</v>
      </c>
      <c r="H35" s="60">
        <v>27484447</v>
      </c>
      <c r="I35" s="60">
        <v>27484447</v>
      </c>
      <c r="J35" s="60">
        <v>25655944</v>
      </c>
      <c r="K35" s="60">
        <v>30067267</v>
      </c>
      <c r="L35" s="60">
        <v>31953699</v>
      </c>
      <c r="M35" s="60">
        <v>31953699</v>
      </c>
      <c r="N35" s="60">
        <v>30190303</v>
      </c>
      <c r="O35" s="60">
        <v>29486914</v>
      </c>
      <c r="P35" s="60">
        <v>0</v>
      </c>
      <c r="Q35" s="60">
        <v>0</v>
      </c>
      <c r="R35" s="60">
        <v>38855261</v>
      </c>
      <c r="S35" s="60">
        <v>36287524</v>
      </c>
      <c r="T35" s="60">
        <v>32348045</v>
      </c>
      <c r="U35" s="60">
        <v>32348045</v>
      </c>
      <c r="V35" s="60">
        <v>32348045</v>
      </c>
      <c r="W35" s="60">
        <v>11030537</v>
      </c>
      <c r="X35" s="60">
        <v>21317508</v>
      </c>
      <c r="Y35" s="61">
        <v>193.26</v>
      </c>
      <c r="Z35" s="62">
        <v>11030537</v>
      </c>
    </row>
    <row r="36" spans="1:26" ht="13.5">
      <c r="A36" s="58" t="s">
        <v>57</v>
      </c>
      <c r="B36" s="19">
        <v>101782559</v>
      </c>
      <c r="C36" s="19">
        <v>0</v>
      </c>
      <c r="D36" s="59">
        <v>116778000</v>
      </c>
      <c r="E36" s="60">
        <v>138263521</v>
      </c>
      <c r="F36" s="60">
        <v>88832846</v>
      </c>
      <c r="G36" s="60">
        <v>89074062</v>
      </c>
      <c r="H36" s="60">
        <v>102228233</v>
      </c>
      <c r="I36" s="60">
        <v>102228233</v>
      </c>
      <c r="J36" s="60">
        <v>102296452</v>
      </c>
      <c r="K36" s="60">
        <v>104357473</v>
      </c>
      <c r="L36" s="60">
        <v>104297536</v>
      </c>
      <c r="M36" s="60">
        <v>104297536</v>
      </c>
      <c r="N36" s="60">
        <v>105988674</v>
      </c>
      <c r="O36" s="60">
        <v>106561378</v>
      </c>
      <c r="P36" s="60">
        <v>0</v>
      </c>
      <c r="Q36" s="60">
        <v>0</v>
      </c>
      <c r="R36" s="60">
        <v>107931049</v>
      </c>
      <c r="S36" s="60">
        <v>109592952</v>
      </c>
      <c r="T36" s="60">
        <v>112508140</v>
      </c>
      <c r="U36" s="60">
        <v>112508140</v>
      </c>
      <c r="V36" s="60">
        <v>112508140</v>
      </c>
      <c r="W36" s="60">
        <v>138263521</v>
      </c>
      <c r="X36" s="60">
        <v>-25755381</v>
      </c>
      <c r="Y36" s="61">
        <v>-18.63</v>
      </c>
      <c r="Z36" s="62">
        <v>138263521</v>
      </c>
    </row>
    <row r="37" spans="1:26" ht="13.5">
      <c r="A37" s="58" t="s">
        <v>58</v>
      </c>
      <c r="B37" s="19">
        <v>12446318</v>
      </c>
      <c r="C37" s="19">
        <v>0</v>
      </c>
      <c r="D37" s="59">
        <v>3516000</v>
      </c>
      <c r="E37" s="60">
        <v>11900677</v>
      </c>
      <c r="F37" s="60">
        <v>19978512</v>
      </c>
      <c r="G37" s="60">
        <v>20303786</v>
      </c>
      <c r="H37" s="60">
        <v>19333507</v>
      </c>
      <c r="I37" s="60">
        <v>19333507</v>
      </c>
      <c r="J37" s="60">
        <v>19326204</v>
      </c>
      <c r="K37" s="60">
        <v>20906745</v>
      </c>
      <c r="L37" s="60">
        <v>22122795</v>
      </c>
      <c r="M37" s="60">
        <v>22122795</v>
      </c>
      <c r="N37" s="60">
        <v>20229539</v>
      </c>
      <c r="O37" s="60">
        <v>19558673</v>
      </c>
      <c r="P37" s="60">
        <v>0</v>
      </c>
      <c r="Q37" s="60">
        <v>0</v>
      </c>
      <c r="R37" s="60">
        <v>26064286</v>
      </c>
      <c r="S37" s="60">
        <v>22981968</v>
      </c>
      <c r="T37" s="60">
        <v>18550999</v>
      </c>
      <c r="U37" s="60">
        <v>18550999</v>
      </c>
      <c r="V37" s="60">
        <v>18550999</v>
      </c>
      <c r="W37" s="60">
        <v>11900677</v>
      </c>
      <c r="X37" s="60">
        <v>6650322</v>
      </c>
      <c r="Y37" s="61">
        <v>55.88</v>
      </c>
      <c r="Z37" s="62">
        <v>11900677</v>
      </c>
    </row>
    <row r="38" spans="1:26" ht="13.5">
      <c r="A38" s="58" t="s">
        <v>59</v>
      </c>
      <c r="B38" s="19">
        <v>12564205</v>
      </c>
      <c r="C38" s="19">
        <v>0</v>
      </c>
      <c r="D38" s="59">
        <v>6719000</v>
      </c>
      <c r="E38" s="60">
        <v>12678018</v>
      </c>
      <c r="F38" s="60">
        <v>7121072</v>
      </c>
      <c r="G38" s="60">
        <v>7106127</v>
      </c>
      <c r="H38" s="60">
        <v>7091182</v>
      </c>
      <c r="I38" s="60">
        <v>7091182</v>
      </c>
      <c r="J38" s="60">
        <v>7076682</v>
      </c>
      <c r="K38" s="60">
        <v>12584305</v>
      </c>
      <c r="L38" s="60">
        <v>12584305</v>
      </c>
      <c r="M38" s="60">
        <v>12584305</v>
      </c>
      <c r="N38" s="60">
        <v>12570368</v>
      </c>
      <c r="O38" s="60">
        <v>12556431</v>
      </c>
      <c r="P38" s="60">
        <v>0</v>
      </c>
      <c r="Q38" s="60">
        <v>0</v>
      </c>
      <c r="R38" s="60">
        <v>12541572</v>
      </c>
      <c r="S38" s="60">
        <v>12496995</v>
      </c>
      <c r="T38" s="60">
        <v>12482136</v>
      </c>
      <c r="U38" s="60">
        <v>12482136</v>
      </c>
      <c r="V38" s="60">
        <v>12482136</v>
      </c>
      <c r="W38" s="60">
        <v>12678018</v>
      </c>
      <c r="X38" s="60">
        <v>-195882</v>
      </c>
      <c r="Y38" s="61">
        <v>-1.55</v>
      </c>
      <c r="Z38" s="62">
        <v>12678018</v>
      </c>
    </row>
    <row r="39" spans="1:26" ht="13.5">
      <c r="A39" s="58" t="s">
        <v>60</v>
      </c>
      <c r="B39" s="19">
        <v>92934741</v>
      </c>
      <c r="C39" s="19">
        <v>0</v>
      </c>
      <c r="D39" s="59">
        <v>111731000</v>
      </c>
      <c r="E39" s="60">
        <v>124715362</v>
      </c>
      <c r="F39" s="60">
        <v>91680545</v>
      </c>
      <c r="G39" s="60">
        <v>91036699</v>
      </c>
      <c r="H39" s="60">
        <v>103287991</v>
      </c>
      <c r="I39" s="60">
        <v>103287991</v>
      </c>
      <c r="J39" s="60">
        <v>101549508</v>
      </c>
      <c r="K39" s="60">
        <v>100933690</v>
      </c>
      <c r="L39" s="60">
        <v>101544135</v>
      </c>
      <c r="M39" s="60">
        <v>101544135</v>
      </c>
      <c r="N39" s="60">
        <v>103379071</v>
      </c>
      <c r="O39" s="60">
        <v>103933189</v>
      </c>
      <c r="P39" s="60">
        <v>0</v>
      </c>
      <c r="Q39" s="60">
        <v>0</v>
      </c>
      <c r="R39" s="60">
        <v>108180451</v>
      </c>
      <c r="S39" s="60">
        <v>110401512</v>
      </c>
      <c r="T39" s="60">
        <v>113823051</v>
      </c>
      <c r="U39" s="60">
        <v>113823051</v>
      </c>
      <c r="V39" s="60">
        <v>113823051</v>
      </c>
      <c r="W39" s="60">
        <v>124715362</v>
      </c>
      <c r="X39" s="60">
        <v>-10892311</v>
      </c>
      <c r="Y39" s="61">
        <v>-8.73</v>
      </c>
      <c r="Z39" s="62">
        <v>124715362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15674013</v>
      </c>
      <c r="C42" s="19">
        <v>0</v>
      </c>
      <c r="D42" s="59">
        <v>12482000</v>
      </c>
      <c r="E42" s="60">
        <v>32192132</v>
      </c>
      <c r="F42" s="60">
        <v>13161637</v>
      </c>
      <c r="G42" s="60">
        <v>-625924</v>
      </c>
      <c r="H42" s="60">
        <v>-1376441</v>
      </c>
      <c r="I42" s="60">
        <v>11159272</v>
      </c>
      <c r="J42" s="60">
        <v>-1628343</v>
      </c>
      <c r="K42" s="60">
        <v>5290390</v>
      </c>
      <c r="L42" s="60">
        <v>1134579</v>
      </c>
      <c r="M42" s="60">
        <v>4796626</v>
      </c>
      <c r="N42" s="60">
        <v>-295159</v>
      </c>
      <c r="O42" s="60">
        <v>495527</v>
      </c>
      <c r="P42" s="60">
        <v>0</v>
      </c>
      <c r="Q42" s="60">
        <v>200368</v>
      </c>
      <c r="R42" s="60">
        <v>4291286</v>
      </c>
      <c r="S42" s="60">
        <v>-625864</v>
      </c>
      <c r="T42" s="60">
        <v>-1144482</v>
      </c>
      <c r="U42" s="60">
        <v>2520940</v>
      </c>
      <c r="V42" s="60">
        <v>18677206</v>
      </c>
      <c r="W42" s="60">
        <v>32192132</v>
      </c>
      <c r="X42" s="60">
        <v>-13514926</v>
      </c>
      <c r="Y42" s="61">
        <v>-41.98</v>
      </c>
      <c r="Z42" s="62">
        <v>32192132</v>
      </c>
    </row>
    <row r="43" spans="1:26" ht="13.5">
      <c r="A43" s="58" t="s">
        <v>63</v>
      </c>
      <c r="B43" s="19">
        <v>-13889877</v>
      </c>
      <c r="C43" s="19">
        <v>0</v>
      </c>
      <c r="D43" s="59">
        <v>-10293000</v>
      </c>
      <c r="E43" s="60">
        <v>-26889078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-97980</v>
      </c>
      <c r="M43" s="60">
        <v>-97980</v>
      </c>
      <c r="N43" s="60">
        <v>-1849056</v>
      </c>
      <c r="O43" s="60">
        <v>-730622</v>
      </c>
      <c r="P43" s="60">
        <v>0</v>
      </c>
      <c r="Q43" s="60">
        <v>-2579678</v>
      </c>
      <c r="R43" s="60">
        <v>-742401</v>
      </c>
      <c r="S43" s="60">
        <v>-1771820</v>
      </c>
      <c r="T43" s="60">
        <v>-2612662</v>
      </c>
      <c r="U43" s="60">
        <v>-5126883</v>
      </c>
      <c r="V43" s="60">
        <v>-7804541</v>
      </c>
      <c r="W43" s="60">
        <v>-26889078</v>
      </c>
      <c r="X43" s="60">
        <v>19084537</v>
      </c>
      <c r="Y43" s="61">
        <v>-70.98</v>
      </c>
      <c r="Z43" s="62">
        <v>-26889078</v>
      </c>
    </row>
    <row r="44" spans="1:26" ht="13.5">
      <c r="A44" s="58" t="s">
        <v>64</v>
      </c>
      <c r="B44" s="19">
        <v>1638</v>
      </c>
      <c r="C44" s="19">
        <v>0</v>
      </c>
      <c r="D44" s="59">
        <v>0</v>
      </c>
      <c r="E44" s="60">
        <v>0</v>
      </c>
      <c r="F44" s="60">
        <v>4959</v>
      </c>
      <c r="G44" s="60">
        <v>2611</v>
      </c>
      <c r="H44" s="60">
        <v>1653</v>
      </c>
      <c r="I44" s="60">
        <v>9223</v>
      </c>
      <c r="J44" s="60">
        <v>1972</v>
      </c>
      <c r="K44" s="60">
        <v>4286</v>
      </c>
      <c r="L44" s="60">
        <v>650</v>
      </c>
      <c r="M44" s="60">
        <v>6908</v>
      </c>
      <c r="N44" s="60">
        <v>798</v>
      </c>
      <c r="O44" s="60">
        <v>2120</v>
      </c>
      <c r="P44" s="60">
        <v>0</v>
      </c>
      <c r="Q44" s="60">
        <v>2918</v>
      </c>
      <c r="R44" s="60">
        <v>1322</v>
      </c>
      <c r="S44" s="60">
        <v>-5235</v>
      </c>
      <c r="T44" s="60">
        <v>8985</v>
      </c>
      <c r="U44" s="60">
        <v>5072</v>
      </c>
      <c r="V44" s="60">
        <v>24121</v>
      </c>
      <c r="W44" s="60">
        <v>0</v>
      </c>
      <c r="X44" s="60">
        <v>24121</v>
      </c>
      <c r="Y44" s="61">
        <v>0</v>
      </c>
      <c r="Z44" s="62">
        <v>0</v>
      </c>
    </row>
    <row r="45" spans="1:26" ht="13.5">
      <c r="A45" s="70" t="s">
        <v>65</v>
      </c>
      <c r="B45" s="22">
        <v>11540334</v>
      </c>
      <c r="C45" s="22">
        <v>0</v>
      </c>
      <c r="D45" s="99">
        <v>2753000</v>
      </c>
      <c r="E45" s="100">
        <v>5867289</v>
      </c>
      <c r="F45" s="100">
        <v>23995900</v>
      </c>
      <c r="G45" s="100">
        <v>23372587</v>
      </c>
      <c r="H45" s="100">
        <v>21997799</v>
      </c>
      <c r="I45" s="100">
        <v>21997799</v>
      </c>
      <c r="J45" s="100">
        <v>20371428</v>
      </c>
      <c r="K45" s="100">
        <v>25666104</v>
      </c>
      <c r="L45" s="100">
        <v>26703353</v>
      </c>
      <c r="M45" s="100">
        <v>26703353</v>
      </c>
      <c r="N45" s="100">
        <v>24559936</v>
      </c>
      <c r="O45" s="100">
        <v>24326961</v>
      </c>
      <c r="P45" s="100">
        <v>24326961</v>
      </c>
      <c r="Q45" s="100">
        <v>24326961</v>
      </c>
      <c r="R45" s="100">
        <v>27877168</v>
      </c>
      <c r="S45" s="100">
        <v>25474249</v>
      </c>
      <c r="T45" s="100">
        <v>21726090</v>
      </c>
      <c r="U45" s="100">
        <v>21726090</v>
      </c>
      <c r="V45" s="100">
        <v>21726090</v>
      </c>
      <c r="W45" s="100">
        <v>5867289</v>
      </c>
      <c r="X45" s="100">
        <v>15858801</v>
      </c>
      <c r="Y45" s="101">
        <v>270.29</v>
      </c>
      <c r="Z45" s="102">
        <v>5867289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953006</v>
      </c>
      <c r="C49" s="52">
        <v>0</v>
      </c>
      <c r="D49" s="129">
        <v>597629</v>
      </c>
      <c r="E49" s="54">
        <v>585001</v>
      </c>
      <c r="F49" s="54">
        <v>0</v>
      </c>
      <c r="G49" s="54">
        <v>0</v>
      </c>
      <c r="H49" s="54">
        <v>0</v>
      </c>
      <c r="I49" s="54">
        <v>518955</v>
      </c>
      <c r="J49" s="54">
        <v>0</v>
      </c>
      <c r="K49" s="54">
        <v>0</v>
      </c>
      <c r="L49" s="54">
        <v>0</v>
      </c>
      <c r="M49" s="54">
        <v>489008</v>
      </c>
      <c r="N49" s="54">
        <v>0</v>
      </c>
      <c r="O49" s="54">
        <v>0</v>
      </c>
      <c r="P49" s="54">
        <v>0</v>
      </c>
      <c r="Q49" s="54">
        <v>9467483</v>
      </c>
      <c r="R49" s="54">
        <v>0</v>
      </c>
      <c r="S49" s="54">
        <v>0</v>
      </c>
      <c r="T49" s="54">
        <v>0</v>
      </c>
      <c r="U49" s="54">
        <v>0</v>
      </c>
      <c r="V49" s="54">
        <v>1802714</v>
      </c>
      <c r="W49" s="54">
        <v>14413796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21605978</v>
      </c>
      <c r="C51" s="52">
        <v>0</v>
      </c>
      <c r="D51" s="129">
        <v>12870</v>
      </c>
      <c r="E51" s="54">
        <v>0</v>
      </c>
      <c r="F51" s="54">
        <v>0</v>
      </c>
      <c r="G51" s="54">
        <v>0</v>
      </c>
      <c r="H51" s="54">
        <v>0</v>
      </c>
      <c r="I51" s="54">
        <v>1313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146604</v>
      </c>
      <c r="W51" s="54">
        <v>21766765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90.03060877943558</v>
      </c>
      <c r="E58" s="7">
        <f t="shared" si="6"/>
        <v>100.0000229482603</v>
      </c>
      <c r="F58" s="7">
        <f t="shared" si="6"/>
        <v>56.1089844451771</v>
      </c>
      <c r="G58" s="7">
        <f t="shared" si="6"/>
        <v>100.24814477821344</v>
      </c>
      <c r="H58" s="7">
        <f t="shared" si="6"/>
        <v>109.60507702634483</v>
      </c>
      <c r="I58" s="7">
        <f t="shared" si="6"/>
        <v>84.8599065346473</v>
      </c>
      <c r="J58" s="7">
        <f t="shared" si="6"/>
        <v>127.20891378029376</v>
      </c>
      <c r="K58" s="7">
        <f t="shared" si="6"/>
        <v>145.1001673690078</v>
      </c>
      <c r="L58" s="7">
        <f t="shared" si="6"/>
        <v>6.120799709537251</v>
      </c>
      <c r="M58" s="7">
        <f t="shared" si="6"/>
        <v>81.59044273648442</v>
      </c>
      <c r="N58" s="7">
        <f t="shared" si="6"/>
        <v>70.31959468800927</v>
      </c>
      <c r="O58" s="7">
        <f t="shared" si="6"/>
        <v>76.19903255327493</v>
      </c>
      <c r="P58" s="7">
        <f t="shared" si="6"/>
        <v>0</v>
      </c>
      <c r="Q58" s="7">
        <f t="shared" si="6"/>
        <v>73.31815422627093</v>
      </c>
      <c r="R58" s="7">
        <f t="shared" si="6"/>
        <v>68.41058159620795</v>
      </c>
      <c r="S58" s="7">
        <f t="shared" si="6"/>
        <v>137.41729671174195</v>
      </c>
      <c r="T58" s="7">
        <f t="shared" si="6"/>
        <v>91.48309636520766</v>
      </c>
      <c r="U58" s="7">
        <f t="shared" si="6"/>
        <v>97.95445680520677</v>
      </c>
      <c r="V58" s="7">
        <f t="shared" si="6"/>
        <v>85.58042511476759</v>
      </c>
      <c r="W58" s="7">
        <f t="shared" si="6"/>
        <v>98.50359914535557</v>
      </c>
      <c r="X58" s="7">
        <f t="shared" si="6"/>
        <v>0</v>
      </c>
      <c r="Y58" s="7">
        <f t="shared" si="6"/>
        <v>0</v>
      </c>
      <c r="Z58" s="8">
        <f t="shared" si="6"/>
        <v>100.0000229482603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90.01214373715425</v>
      </c>
      <c r="E59" s="10">
        <f t="shared" si="7"/>
        <v>100.00003730307705</v>
      </c>
      <c r="F59" s="10">
        <f t="shared" si="7"/>
        <v>19.745378899621947</v>
      </c>
      <c r="G59" s="10">
        <f t="shared" si="7"/>
        <v>216.22277483451663</v>
      </c>
      <c r="H59" s="10">
        <f t="shared" si="7"/>
        <v>242.3101621920972</v>
      </c>
      <c r="I59" s="10">
        <f t="shared" si="7"/>
        <v>78.3883372047362</v>
      </c>
      <c r="J59" s="10">
        <f t="shared" si="7"/>
        <v>112.41666417083471</v>
      </c>
      <c r="K59" s="10">
        <f t="shared" si="7"/>
        <v>134.44727305399982</v>
      </c>
      <c r="L59" s="10">
        <f t="shared" si="7"/>
        <v>0</v>
      </c>
      <c r="M59" s="10">
        <f t="shared" si="7"/>
        <v>82.13055132075849</v>
      </c>
      <c r="N59" s="10">
        <f t="shared" si="7"/>
        <v>109.88830701008744</v>
      </c>
      <c r="O59" s="10">
        <f t="shared" si="7"/>
        <v>74.14499807864738</v>
      </c>
      <c r="P59" s="10">
        <f t="shared" si="7"/>
        <v>0</v>
      </c>
      <c r="Q59" s="10">
        <f t="shared" si="7"/>
        <v>91.83135627369604</v>
      </c>
      <c r="R59" s="10">
        <f t="shared" si="7"/>
        <v>90.69008429406654</v>
      </c>
      <c r="S59" s="10">
        <f t="shared" si="7"/>
        <v>102.25175514804292</v>
      </c>
      <c r="T59" s="10">
        <f t="shared" si="7"/>
        <v>106.19995773556552</v>
      </c>
      <c r="U59" s="10">
        <f t="shared" si="7"/>
        <v>99.71393239255832</v>
      </c>
      <c r="V59" s="10">
        <f t="shared" si="7"/>
        <v>85.17826290833568</v>
      </c>
      <c r="W59" s="10">
        <f t="shared" si="7"/>
        <v>98.52985065849636</v>
      </c>
      <c r="X59" s="10">
        <f t="shared" si="7"/>
        <v>0</v>
      </c>
      <c r="Y59" s="10">
        <f t="shared" si="7"/>
        <v>0</v>
      </c>
      <c r="Z59" s="11">
        <f t="shared" si="7"/>
        <v>100.00003730307705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92.906843135586</v>
      </c>
      <c r="E60" s="13">
        <f t="shared" si="7"/>
        <v>100.00001656781205</v>
      </c>
      <c r="F60" s="13">
        <f t="shared" si="7"/>
        <v>78.20960624926097</v>
      </c>
      <c r="G60" s="13">
        <f t="shared" si="7"/>
        <v>92.68547996618172</v>
      </c>
      <c r="H60" s="13">
        <f t="shared" si="7"/>
        <v>100.37481345940888</v>
      </c>
      <c r="I60" s="13">
        <f t="shared" si="7"/>
        <v>90.33813517283066</v>
      </c>
      <c r="J60" s="13">
        <f t="shared" si="7"/>
        <v>138.04982958039665</v>
      </c>
      <c r="K60" s="13">
        <f t="shared" si="7"/>
        <v>156.5349328810326</v>
      </c>
      <c r="L60" s="13">
        <f t="shared" si="7"/>
        <v>7.001868749475724</v>
      </c>
      <c r="M60" s="13">
        <f t="shared" si="7"/>
        <v>86.28586338097385</v>
      </c>
      <c r="N60" s="13">
        <f t="shared" si="7"/>
        <v>69.82316033261348</v>
      </c>
      <c r="O60" s="13">
        <f t="shared" si="7"/>
        <v>80.22685822296202</v>
      </c>
      <c r="P60" s="13">
        <f t="shared" si="7"/>
        <v>0</v>
      </c>
      <c r="Q60" s="13">
        <f t="shared" si="7"/>
        <v>75.1405096800354</v>
      </c>
      <c r="R60" s="13">
        <f t="shared" si="7"/>
        <v>69.64649821549433</v>
      </c>
      <c r="S60" s="13">
        <f t="shared" si="7"/>
        <v>149.63701441149252</v>
      </c>
      <c r="T60" s="13">
        <f t="shared" si="7"/>
        <v>94.76592296664778</v>
      </c>
      <c r="U60" s="13">
        <f t="shared" si="7"/>
        <v>103.08673715399249</v>
      </c>
      <c r="V60" s="13">
        <f t="shared" si="7"/>
        <v>90.102744889526</v>
      </c>
      <c r="W60" s="13">
        <f t="shared" si="7"/>
        <v>96.32419170231333</v>
      </c>
      <c r="X60" s="13">
        <f t="shared" si="7"/>
        <v>0</v>
      </c>
      <c r="Y60" s="13">
        <f t="shared" si="7"/>
        <v>0</v>
      </c>
      <c r="Z60" s="14">
        <f t="shared" si="7"/>
        <v>100.00001656781205</v>
      </c>
    </row>
    <row r="61" spans="1:26" ht="13.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94.33409828282029</v>
      </c>
      <c r="E61" s="13">
        <f t="shared" si="7"/>
        <v>100</v>
      </c>
      <c r="F61" s="13">
        <f t="shared" si="7"/>
        <v>83.86318042637333</v>
      </c>
      <c r="G61" s="13">
        <f t="shared" si="7"/>
        <v>101.66225248606398</v>
      </c>
      <c r="H61" s="13">
        <f t="shared" si="7"/>
        <v>99.94287591941966</v>
      </c>
      <c r="I61" s="13">
        <f t="shared" si="7"/>
        <v>95.09714929498536</v>
      </c>
      <c r="J61" s="13">
        <f t="shared" si="7"/>
        <v>132.34243063556426</v>
      </c>
      <c r="K61" s="13">
        <f t="shared" si="7"/>
        <v>147.13140713918773</v>
      </c>
      <c r="L61" s="13">
        <f t="shared" si="7"/>
        <v>5.496659050908115</v>
      </c>
      <c r="M61" s="13">
        <f t="shared" si="7"/>
        <v>87.50600824662796</v>
      </c>
      <c r="N61" s="13">
        <f t="shared" si="7"/>
        <v>83.77482235404923</v>
      </c>
      <c r="O61" s="13">
        <f t="shared" si="7"/>
        <v>101.08573954036535</v>
      </c>
      <c r="P61" s="13">
        <f t="shared" si="7"/>
        <v>0</v>
      </c>
      <c r="Q61" s="13">
        <f t="shared" si="7"/>
        <v>92.44836146849035</v>
      </c>
      <c r="R61" s="13">
        <f t="shared" si="7"/>
        <v>88.21267811407581</v>
      </c>
      <c r="S61" s="13">
        <f t="shared" si="7"/>
        <v>117.73688452606103</v>
      </c>
      <c r="T61" s="13">
        <f t="shared" si="7"/>
        <v>100.70289554523721</v>
      </c>
      <c r="U61" s="13">
        <f t="shared" si="7"/>
        <v>101.77566991385629</v>
      </c>
      <c r="V61" s="13">
        <f t="shared" si="7"/>
        <v>94.69950722984079</v>
      </c>
      <c r="W61" s="13">
        <f t="shared" si="7"/>
        <v>94.40534760001506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3.5">
      <c r="A62" s="39" t="s">
        <v>104</v>
      </c>
      <c r="B62" s="12">
        <f t="shared" si="7"/>
        <v>100</v>
      </c>
      <c r="C62" s="12">
        <f t="shared" si="7"/>
        <v>0</v>
      </c>
      <c r="D62" s="3">
        <f t="shared" si="7"/>
        <v>89.90173531256534</v>
      </c>
      <c r="E62" s="13">
        <f t="shared" si="7"/>
        <v>100</v>
      </c>
      <c r="F62" s="13">
        <f t="shared" si="7"/>
        <v>46.20256746226945</v>
      </c>
      <c r="G62" s="13">
        <f t="shared" si="7"/>
        <v>57.754162667834485</v>
      </c>
      <c r="H62" s="13">
        <f t="shared" si="7"/>
        <v>63.3710826346848</v>
      </c>
      <c r="I62" s="13">
        <f t="shared" si="7"/>
        <v>56.078886179483476</v>
      </c>
      <c r="J62" s="13">
        <f t="shared" si="7"/>
        <v>795.3337353309522</v>
      </c>
      <c r="K62" s="13">
        <f t="shared" si="7"/>
        <v>992.8150656338421</v>
      </c>
      <c r="L62" s="13">
        <f t="shared" si="7"/>
        <v>2.2643605161070375</v>
      </c>
      <c r="M62" s="13">
        <f t="shared" si="7"/>
        <v>96.78056046465326</v>
      </c>
      <c r="N62" s="13">
        <f t="shared" si="7"/>
        <v>35.067379170649325</v>
      </c>
      <c r="O62" s="13">
        <f t="shared" si="7"/>
        <v>61.3852678886562</v>
      </c>
      <c r="P62" s="13">
        <f t="shared" si="7"/>
        <v>0</v>
      </c>
      <c r="Q62" s="13">
        <f t="shared" si="7"/>
        <v>47.09690169475119</v>
      </c>
      <c r="R62" s="13">
        <f t="shared" si="7"/>
        <v>41.33022598285239</v>
      </c>
      <c r="S62" s="13">
        <f t="shared" si="7"/>
        <v>82.30476182972136</v>
      </c>
      <c r="T62" s="13">
        <f t="shared" si="7"/>
        <v>101.75679931821551</v>
      </c>
      <c r="U62" s="13">
        <f t="shared" si="7"/>
        <v>70.35382455827633</v>
      </c>
      <c r="V62" s="13">
        <f t="shared" si="7"/>
        <v>64.11361549318555</v>
      </c>
      <c r="W62" s="13">
        <f t="shared" si="7"/>
        <v>96.51543661579204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3.5">
      <c r="A63" s="39" t="s">
        <v>105</v>
      </c>
      <c r="B63" s="12">
        <f t="shared" si="7"/>
        <v>100</v>
      </c>
      <c r="C63" s="12">
        <f t="shared" si="7"/>
        <v>0</v>
      </c>
      <c r="D63" s="3">
        <f t="shared" si="7"/>
        <v>90.26497136756284</v>
      </c>
      <c r="E63" s="13">
        <f t="shared" si="7"/>
        <v>100.00004594321419</v>
      </c>
      <c r="F63" s="13">
        <f t="shared" si="7"/>
        <v>90.92498730465944</v>
      </c>
      <c r="G63" s="13">
        <f t="shared" si="7"/>
        <v>95.54106595184622</v>
      </c>
      <c r="H63" s="13">
        <f t="shared" si="7"/>
        <v>157.6330285533416</v>
      </c>
      <c r="I63" s="13">
        <f t="shared" si="7"/>
        <v>113.85013291654542</v>
      </c>
      <c r="J63" s="13">
        <f t="shared" si="7"/>
        <v>120.5045143638851</v>
      </c>
      <c r="K63" s="13">
        <f t="shared" si="7"/>
        <v>144.8235294117647</v>
      </c>
      <c r="L63" s="13">
        <f t="shared" si="7"/>
        <v>20.608791613021886</v>
      </c>
      <c r="M63" s="13">
        <f t="shared" si="7"/>
        <v>92.1972501599354</v>
      </c>
      <c r="N63" s="13">
        <f t="shared" si="7"/>
        <v>80.07450850208403</v>
      </c>
      <c r="O63" s="13">
        <f t="shared" si="7"/>
        <v>20.57904421772411</v>
      </c>
      <c r="P63" s="13">
        <f t="shared" si="7"/>
        <v>0</v>
      </c>
      <c r="Q63" s="13">
        <f t="shared" si="7"/>
        <v>42.665151338805856</v>
      </c>
      <c r="R63" s="13">
        <f t="shared" si="7"/>
        <v>28.676466650601117</v>
      </c>
      <c r="S63" s="13">
        <f t="shared" si="7"/>
        <v>450.0918910912273</v>
      </c>
      <c r="T63" s="13">
        <f t="shared" si="7"/>
        <v>83.66241716842141</v>
      </c>
      <c r="U63" s="13">
        <f t="shared" si="7"/>
        <v>186.92577504156088</v>
      </c>
      <c r="V63" s="13">
        <f t="shared" si="7"/>
        <v>117.21997505046251</v>
      </c>
      <c r="W63" s="13">
        <f t="shared" si="7"/>
        <v>105.62927180574239</v>
      </c>
      <c r="X63" s="13">
        <f t="shared" si="7"/>
        <v>0</v>
      </c>
      <c r="Y63" s="13">
        <f t="shared" si="7"/>
        <v>0</v>
      </c>
      <c r="Z63" s="14">
        <f t="shared" si="7"/>
        <v>100.00004594321419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89.68318440292445</v>
      </c>
      <c r="E64" s="13">
        <f t="shared" si="7"/>
        <v>100.00016246953696</v>
      </c>
      <c r="F64" s="13">
        <f t="shared" si="7"/>
        <v>68.12356088310985</v>
      </c>
      <c r="G64" s="13">
        <f t="shared" si="7"/>
        <v>71.50235328418509</v>
      </c>
      <c r="H64" s="13">
        <f t="shared" si="7"/>
        <v>90.53927221045292</v>
      </c>
      <c r="I64" s="13">
        <f t="shared" si="7"/>
        <v>76.44623849436931</v>
      </c>
      <c r="J64" s="13">
        <f t="shared" si="7"/>
        <v>79.55155389871493</v>
      </c>
      <c r="K64" s="13">
        <f t="shared" si="7"/>
        <v>80.07638971578262</v>
      </c>
      <c r="L64" s="13">
        <f t="shared" si="7"/>
        <v>0.8616474699625685</v>
      </c>
      <c r="M64" s="13">
        <f t="shared" si="7"/>
        <v>51.10589743963394</v>
      </c>
      <c r="N64" s="13">
        <f t="shared" si="7"/>
        <v>89.57162862107944</v>
      </c>
      <c r="O64" s="13">
        <f t="shared" si="7"/>
        <v>28.84543874365471</v>
      </c>
      <c r="P64" s="13">
        <f t="shared" si="7"/>
        <v>0</v>
      </c>
      <c r="Q64" s="13">
        <f t="shared" si="7"/>
        <v>49.4236970292954</v>
      </c>
      <c r="R64" s="13">
        <f t="shared" si="7"/>
        <v>51.337965911575424</v>
      </c>
      <c r="S64" s="13">
        <f t="shared" si="7"/>
        <v>73.29267942995325</v>
      </c>
      <c r="T64" s="13">
        <f t="shared" si="7"/>
        <v>80.90813885339303</v>
      </c>
      <c r="U64" s="13">
        <f t="shared" si="7"/>
        <v>68.46011959184584</v>
      </c>
      <c r="V64" s="13">
        <f t="shared" si="7"/>
        <v>62.9704645633984</v>
      </c>
      <c r="W64" s="13">
        <f t="shared" si="7"/>
        <v>100.00048741019467</v>
      </c>
      <c r="X64" s="13">
        <f t="shared" si="7"/>
        <v>0</v>
      </c>
      <c r="Y64" s="13">
        <f t="shared" si="7"/>
        <v>0</v>
      </c>
      <c r="Z64" s="14">
        <f t="shared" si="7"/>
        <v>100.00016246953696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0</v>
      </c>
      <c r="E66" s="16">
        <f t="shared" si="7"/>
        <v>100.00009999999999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166.66683333333333</v>
      </c>
      <c r="X66" s="16">
        <f t="shared" si="7"/>
        <v>0</v>
      </c>
      <c r="Y66" s="16">
        <f t="shared" si="7"/>
        <v>0</v>
      </c>
      <c r="Z66" s="17">
        <f t="shared" si="7"/>
        <v>100.00009999999999</v>
      </c>
    </row>
    <row r="67" spans="1:26" ht="13.5" hidden="1">
      <c r="A67" s="41" t="s">
        <v>286</v>
      </c>
      <c r="B67" s="24">
        <v>20714240</v>
      </c>
      <c r="C67" s="24"/>
      <c r="D67" s="25">
        <v>22119144</v>
      </c>
      <c r="E67" s="26">
        <v>21788144</v>
      </c>
      <c r="F67" s="26">
        <v>2532655</v>
      </c>
      <c r="G67" s="26">
        <v>1833204</v>
      </c>
      <c r="H67" s="26">
        <v>1802630</v>
      </c>
      <c r="I67" s="26">
        <v>6168489</v>
      </c>
      <c r="J67" s="26">
        <v>1358077</v>
      </c>
      <c r="K67" s="26">
        <v>1358077</v>
      </c>
      <c r="L67" s="26">
        <v>1963763</v>
      </c>
      <c r="M67" s="26">
        <v>4679917</v>
      </c>
      <c r="N67" s="26">
        <v>1837202</v>
      </c>
      <c r="O67" s="26">
        <v>1912250</v>
      </c>
      <c r="P67" s="26"/>
      <c r="Q67" s="26">
        <v>3749452</v>
      </c>
      <c r="R67" s="26">
        <v>1899978</v>
      </c>
      <c r="S67" s="26">
        <v>1741013</v>
      </c>
      <c r="T67" s="26">
        <v>1942807</v>
      </c>
      <c r="U67" s="26">
        <v>5583798</v>
      </c>
      <c r="V67" s="26">
        <v>20181656</v>
      </c>
      <c r="W67" s="26">
        <v>22119140</v>
      </c>
      <c r="X67" s="26"/>
      <c r="Y67" s="25"/>
      <c r="Z67" s="27">
        <v>21788144</v>
      </c>
    </row>
    <row r="68" spans="1:26" ht="13.5" hidden="1">
      <c r="A68" s="37" t="s">
        <v>31</v>
      </c>
      <c r="B68" s="19">
        <v>2462042</v>
      </c>
      <c r="C68" s="19"/>
      <c r="D68" s="20">
        <v>2720744</v>
      </c>
      <c r="E68" s="21">
        <v>2680744</v>
      </c>
      <c r="F68" s="21">
        <v>865757</v>
      </c>
      <c r="G68" s="21">
        <v>166482</v>
      </c>
      <c r="H68" s="21">
        <v>169737</v>
      </c>
      <c r="I68" s="21">
        <v>1201976</v>
      </c>
      <c r="J68" s="21">
        <v>166945</v>
      </c>
      <c r="K68" s="21">
        <v>166945</v>
      </c>
      <c r="L68" s="21">
        <v>167905</v>
      </c>
      <c r="M68" s="21">
        <v>501795</v>
      </c>
      <c r="N68" s="21">
        <v>168229</v>
      </c>
      <c r="O68" s="21">
        <v>171754</v>
      </c>
      <c r="P68" s="21"/>
      <c r="Q68" s="21">
        <v>339983</v>
      </c>
      <c r="R68" s="21">
        <v>170356</v>
      </c>
      <c r="S68" s="21">
        <v>170356</v>
      </c>
      <c r="T68" s="21">
        <v>170356</v>
      </c>
      <c r="U68" s="21">
        <v>511068</v>
      </c>
      <c r="V68" s="21">
        <v>2554822</v>
      </c>
      <c r="W68" s="21">
        <v>2720744</v>
      </c>
      <c r="X68" s="21"/>
      <c r="Y68" s="20"/>
      <c r="Z68" s="23">
        <v>2680744</v>
      </c>
    </row>
    <row r="69" spans="1:26" ht="13.5" hidden="1">
      <c r="A69" s="38" t="s">
        <v>32</v>
      </c>
      <c r="B69" s="19">
        <v>17541217</v>
      </c>
      <c r="C69" s="19"/>
      <c r="D69" s="20">
        <v>18798400</v>
      </c>
      <c r="E69" s="21">
        <v>18107400</v>
      </c>
      <c r="F69" s="21">
        <v>1598397</v>
      </c>
      <c r="G69" s="21">
        <v>1594404</v>
      </c>
      <c r="H69" s="21">
        <v>1558642</v>
      </c>
      <c r="I69" s="21">
        <v>4751443</v>
      </c>
      <c r="J69" s="21">
        <v>1115482</v>
      </c>
      <c r="K69" s="21">
        <v>1115482</v>
      </c>
      <c r="L69" s="21">
        <v>1716656</v>
      </c>
      <c r="M69" s="21">
        <v>3947620</v>
      </c>
      <c r="N69" s="21">
        <v>1585504</v>
      </c>
      <c r="O69" s="21">
        <v>1657511</v>
      </c>
      <c r="P69" s="21"/>
      <c r="Q69" s="21">
        <v>3243015</v>
      </c>
      <c r="R69" s="21">
        <v>1644433</v>
      </c>
      <c r="S69" s="21">
        <v>1482428</v>
      </c>
      <c r="T69" s="21">
        <v>1684595</v>
      </c>
      <c r="U69" s="21">
        <v>4811456</v>
      </c>
      <c r="V69" s="21">
        <v>16753534</v>
      </c>
      <c r="W69" s="21">
        <v>18798396</v>
      </c>
      <c r="X69" s="21"/>
      <c r="Y69" s="20"/>
      <c r="Z69" s="23">
        <v>18107400</v>
      </c>
    </row>
    <row r="70" spans="1:26" ht="13.5" hidden="1">
      <c r="A70" s="39" t="s">
        <v>103</v>
      </c>
      <c r="B70" s="19">
        <v>10623669</v>
      </c>
      <c r="C70" s="19"/>
      <c r="D70" s="20">
        <v>12637000</v>
      </c>
      <c r="E70" s="21">
        <v>11930000</v>
      </c>
      <c r="F70" s="21">
        <v>1041810</v>
      </c>
      <c r="G70" s="21">
        <v>1052668</v>
      </c>
      <c r="H70" s="21">
        <v>989075</v>
      </c>
      <c r="I70" s="21">
        <v>3083553</v>
      </c>
      <c r="J70" s="21">
        <v>801996</v>
      </c>
      <c r="K70" s="21">
        <v>801996</v>
      </c>
      <c r="L70" s="21">
        <v>1021566</v>
      </c>
      <c r="M70" s="21">
        <v>2625558</v>
      </c>
      <c r="N70" s="21">
        <v>1013955</v>
      </c>
      <c r="O70" s="21">
        <v>1018200</v>
      </c>
      <c r="P70" s="21"/>
      <c r="Q70" s="21">
        <v>2032155</v>
      </c>
      <c r="R70" s="21">
        <v>1014378</v>
      </c>
      <c r="S70" s="21">
        <v>941693</v>
      </c>
      <c r="T70" s="21">
        <v>1186236</v>
      </c>
      <c r="U70" s="21">
        <v>3142307</v>
      </c>
      <c r="V70" s="21">
        <v>10883573</v>
      </c>
      <c r="W70" s="21">
        <v>12636996</v>
      </c>
      <c r="X70" s="21"/>
      <c r="Y70" s="20"/>
      <c r="Z70" s="23">
        <v>11930000</v>
      </c>
    </row>
    <row r="71" spans="1:26" ht="13.5" hidden="1">
      <c r="A71" s="39" t="s">
        <v>104</v>
      </c>
      <c r="B71" s="19">
        <v>3300621</v>
      </c>
      <c r="C71" s="19"/>
      <c r="D71" s="20">
        <v>2869800</v>
      </c>
      <c r="E71" s="21">
        <v>2769800</v>
      </c>
      <c r="F71" s="21">
        <v>229721</v>
      </c>
      <c r="G71" s="21">
        <v>214646</v>
      </c>
      <c r="H71" s="21">
        <v>261815</v>
      </c>
      <c r="I71" s="21">
        <v>706182</v>
      </c>
      <c r="J71" s="21">
        <v>21559</v>
      </c>
      <c r="K71" s="21">
        <v>21559</v>
      </c>
      <c r="L71" s="21">
        <v>363723</v>
      </c>
      <c r="M71" s="21">
        <v>406841</v>
      </c>
      <c r="N71" s="21">
        <v>403834</v>
      </c>
      <c r="O71" s="21">
        <v>339992</v>
      </c>
      <c r="P71" s="21"/>
      <c r="Q71" s="21">
        <v>743826</v>
      </c>
      <c r="R71" s="21">
        <v>338123</v>
      </c>
      <c r="S71" s="21">
        <v>253831</v>
      </c>
      <c r="T71" s="21">
        <v>215904</v>
      </c>
      <c r="U71" s="21">
        <v>807858</v>
      </c>
      <c r="V71" s="21">
        <v>2664707</v>
      </c>
      <c r="W71" s="21">
        <v>2869800</v>
      </c>
      <c r="X71" s="21"/>
      <c r="Y71" s="20"/>
      <c r="Z71" s="23">
        <v>2769800</v>
      </c>
    </row>
    <row r="72" spans="1:26" ht="13.5" hidden="1">
      <c r="A72" s="39" t="s">
        <v>105</v>
      </c>
      <c r="B72" s="19">
        <v>2292696</v>
      </c>
      <c r="C72" s="19"/>
      <c r="D72" s="20">
        <v>2060600</v>
      </c>
      <c r="E72" s="21">
        <v>2176600</v>
      </c>
      <c r="F72" s="21">
        <v>208738</v>
      </c>
      <c r="G72" s="21">
        <v>207045</v>
      </c>
      <c r="H72" s="21">
        <v>195879</v>
      </c>
      <c r="I72" s="21">
        <v>611662</v>
      </c>
      <c r="J72" s="21">
        <v>182750</v>
      </c>
      <c r="K72" s="21">
        <v>182750</v>
      </c>
      <c r="L72" s="21">
        <v>206606</v>
      </c>
      <c r="M72" s="21">
        <v>572106</v>
      </c>
      <c r="N72" s="21">
        <v>108444</v>
      </c>
      <c r="O72" s="21">
        <v>183682</v>
      </c>
      <c r="P72" s="21"/>
      <c r="Q72" s="21">
        <v>292126</v>
      </c>
      <c r="R72" s="21">
        <v>186735</v>
      </c>
      <c r="S72" s="21">
        <v>182281</v>
      </c>
      <c r="T72" s="21">
        <v>178374</v>
      </c>
      <c r="U72" s="21">
        <v>547390</v>
      </c>
      <c r="V72" s="21">
        <v>2023284</v>
      </c>
      <c r="W72" s="21">
        <v>2060604</v>
      </c>
      <c r="X72" s="21"/>
      <c r="Y72" s="20"/>
      <c r="Z72" s="23">
        <v>2176600</v>
      </c>
    </row>
    <row r="73" spans="1:26" ht="13.5" hidden="1">
      <c r="A73" s="39" t="s">
        <v>106</v>
      </c>
      <c r="B73" s="19">
        <v>1324231</v>
      </c>
      <c r="C73" s="19"/>
      <c r="D73" s="20">
        <v>1231000</v>
      </c>
      <c r="E73" s="21">
        <v>1231000</v>
      </c>
      <c r="F73" s="21">
        <v>118128</v>
      </c>
      <c r="G73" s="21">
        <v>120045</v>
      </c>
      <c r="H73" s="21">
        <v>111873</v>
      </c>
      <c r="I73" s="21">
        <v>350046</v>
      </c>
      <c r="J73" s="21">
        <v>109177</v>
      </c>
      <c r="K73" s="21">
        <v>109177</v>
      </c>
      <c r="L73" s="21">
        <v>124761</v>
      </c>
      <c r="M73" s="21">
        <v>343115</v>
      </c>
      <c r="N73" s="21">
        <v>59271</v>
      </c>
      <c r="O73" s="21">
        <v>115637</v>
      </c>
      <c r="P73" s="21"/>
      <c r="Q73" s="21">
        <v>174908</v>
      </c>
      <c r="R73" s="21">
        <v>105197</v>
      </c>
      <c r="S73" s="21">
        <v>104623</v>
      </c>
      <c r="T73" s="21">
        <v>104081</v>
      </c>
      <c r="U73" s="21">
        <v>313901</v>
      </c>
      <c r="V73" s="21">
        <v>1181970</v>
      </c>
      <c r="W73" s="21">
        <v>1230996</v>
      </c>
      <c r="X73" s="21"/>
      <c r="Y73" s="20"/>
      <c r="Z73" s="23">
        <v>1231000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710981</v>
      </c>
      <c r="C75" s="28"/>
      <c r="D75" s="29">
        <v>600000</v>
      </c>
      <c r="E75" s="30">
        <v>1000000</v>
      </c>
      <c r="F75" s="30">
        <v>68501</v>
      </c>
      <c r="G75" s="30">
        <v>72318</v>
      </c>
      <c r="H75" s="30">
        <v>74251</v>
      </c>
      <c r="I75" s="30">
        <v>215070</v>
      </c>
      <c r="J75" s="30">
        <v>75650</v>
      </c>
      <c r="K75" s="30">
        <v>75650</v>
      </c>
      <c r="L75" s="30">
        <v>79202</v>
      </c>
      <c r="M75" s="30">
        <v>230502</v>
      </c>
      <c r="N75" s="30">
        <v>83469</v>
      </c>
      <c r="O75" s="30">
        <v>82985</v>
      </c>
      <c r="P75" s="30"/>
      <c r="Q75" s="30">
        <v>166454</v>
      </c>
      <c r="R75" s="30">
        <v>85189</v>
      </c>
      <c r="S75" s="30">
        <v>88229</v>
      </c>
      <c r="T75" s="30">
        <v>87856</v>
      </c>
      <c r="U75" s="30">
        <v>261274</v>
      </c>
      <c r="V75" s="30">
        <v>873300</v>
      </c>
      <c r="W75" s="30">
        <v>600000</v>
      </c>
      <c r="X75" s="30"/>
      <c r="Y75" s="29"/>
      <c r="Z75" s="31">
        <v>1000000</v>
      </c>
    </row>
    <row r="76" spans="1:26" ht="13.5" hidden="1">
      <c r="A76" s="42" t="s">
        <v>287</v>
      </c>
      <c r="B76" s="32">
        <v>20714240</v>
      </c>
      <c r="C76" s="32"/>
      <c r="D76" s="33">
        <v>19914000</v>
      </c>
      <c r="E76" s="34">
        <v>21788149</v>
      </c>
      <c r="F76" s="34">
        <v>1421047</v>
      </c>
      <c r="G76" s="34">
        <v>1837753</v>
      </c>
      <c r="H76" s="34">
        <v>1975774</v>
      </c>
      <c r="I76" s="34">
        <v>5234574</v>
      </c>
      <c r="J76" s="34">
        <v>1727595</v>
      </c>
      <c r="K76" s="34">
        <v>1970572</v>
      </c>
      <c r="L76" s="34">
        <v>120198</v>
      </c>
      <c r="M76" s="34">
        <v>3818365</v>
      </c>
      <c r="N76" s="34">
        <v>1291913</v>
      </c>
      <c r="O76" s="34">
        <v>1457116</v>
      </c>
      <c r="P76" s="34"/>
      <c r="Q76" s="34">
        <v>2749029</v>
      </c>
      <c r="R76" s="34">
        <v>1299786</v>
      </c>
      <c r="S76" s="34">
        <v>2392453</v>
      </c>
      <c r="T76" s="34">
        <v>1777340</v>
      </c>
      <c r="U76" s="34">
        <v>5469579</v>
      </c>
      <c r="V76" s="34">
        <v>17271547</v>
      </c>
      <c r="W76" s="34">
        <v>21788149</v>
      </c>
      <c r="X76" s="34"/>
      <c r="Y76" s="33"/>
      <c r="Z76" s="35">
        <v>21788149</v>
      </c>
    </row>
    <row r="77" spans="1:26" ht="13.5" hidden="1">
      <c r="A77" s="37" t="s">
        <v>31</v>
      </c>
      <c r="B77" s="19">
        <v>2462042</v>
      </c>
      <c r="C77" s="19"/>
      <c r="D77" s="20">
        <v>2449000</v>
      </c>
      <c r="E77" s="21">
        <v>2680745</v>
      </c>
      <c r="F77" s="21">
        <v>170947</v>
      </c>
      <c r="G77" s="21">
        <v>359972</v>
      </c>
      <c r="H77" s="21">
        <v>411290</v>
      </c>
      <c r="I77" s="21">
        <v>942209</v>
      </c>
      <c r="J77" s="21">
        <v>187674</v>
      </c>
      <c r="K77" s="21">
        <v>224453</v>
      </c>
      <c r="L77" s="21"/>
      <c r="M77" s="21">
        <v>412127</v>
      </c>
      <c r="N77" s="21">
        <v>184864</v>
      </c>
      <c r="O77" s="21">
        <v>127347</v>
      </c>
      <c r="P77" s="21"/>
      <c r="Q77" s="21">
        <v>312211</v>
      </c>
      <c r="R77" s="21">
        <v>154496</v>
      </c>
      <c r="S77" s="21">
        <v>174192</v>
      </c>
      <c r="T77" s="21">
        <v>180918</v>
      </c>
      <c r="U77" s="21">
        <v>509606</v>
      </c>
      <c r="V77" s="21">
        <v>2176153</v>
      </c>
      <c r="W77" s="21">
        <v>2680745</v>
      </c>
      <c r="X77" s="21"/>
      <c r="Y77" s="20"/>
      <c r="Z77" s="23">
        <v>2680745</v>
      </c>
    </row>
    <row r="78" spans="1:26" ht="13.5" hidden="1">
      <c r="A78" s="38" t="s">
        <v>32</v>
      </c>
      <c r="B78" s="19">
        <v>17541217</v>
      </c>
      <c r="C78" s="19"/>
      <c r="D78" s="20">
        <v>17465000</v>
      </c>
      <c r="E78" s="21">
        <v>18107403</v>
      </c>
      <c r="F78" s="21">
        <v>1250100</v>
      </c>
      <c r="G78" s="21">
        <v>1477781</v>
      </c>
      <c r="H78" s="21">
        <v>1564484</v>
      </c>
      <c r="I78" s="21">
        <v>4292365</v>
      </c>
      <c r="J78" s="21">
        <v>1539921</v>
      </c>
      <c r="K78" s="21">
        <v>1746119</v>
      </c>
      <c r="L78" s="21">
        <v>120198</v>
      </c>
      <c r="M78" s="21">
        <v>3406238</v>
      </c>
      <c r="N78" s="21">
        <v>1107049</v>
      </c>
      <c r="O78" s="21">
        <v>1329769</v>
      </c>
      <c r="P78" s="21"/>
      <c r="Q78" s="21">
        <v>2436818</v>
      </c>
      <c r="R78" s="21">
        <v>1145290</v>
      </c>
      <c r="S78" s="21">
        <v>2218261</v>
      </c>
      <c r="T78" s="21">
        <v>1596422</v>
      </c>
      <c r="U78" s="21">
        <v>4959973</v>
      </c>
      <c r="V78" s="21">
        <v>15095394</v>
      </c>
      <c r="W78" s="21">
        <v>18107403</v>
      </c>
      <c r="X78" s="21"/>
      <c r="Y78" s="20"/>
      <c r="Z78" s="23">
        <v>18107403</v>
      </c>
    </row>
    <row r="79" spans="1:26" ht="13.5" hidden="1">
      <c r="A79" s="39" t="s">
        <v>103</v>
      </c>
      <c r="B79" s="19">
        <v>10623669</v>
      </c>
      <c r="C79" s="19"/>
      <c r="D79" s="20">
        <v>11921000</v>
      </c>
      <c r="E79" s="21">
        <v>11930000</v>
      </c>
      <c r="F79" s="21">
        <v>873695</v>
      </c>
      <c r="G79" s="21">
        <v>1070166</v>
      </c>
      <c r="H79" s="21">
        <v>988510</v>
      </c>
      <c r="I79" s="21">
        <v>2932371</v>
      </c>
      <c r="J79" s="21">
        <v>1061381</v>
      </c>
      <c r="K79" s="21">
        <v>1179988</v>
      </c>
      <c r="L79" s="21">
        <v>56152</v>
      </c>
      <c r="M79" s="21">
        <v>2297521</v>
      </c>
      <c r="N79" s="21">
        <v>849439</v>
      </c>
      <c r="O79" s="21">
        <v>1029255</v>
      </c>
      <c r="P79" s="21"/>
      <c r="Q79" s="21">
        <v>1878694</v>
      </c>
      <c r="R79" s="21">
        <v>894810</v>
      </c>
      <c r="S79" s="21">
        <v>1108720</v>
      </c>
      <c r="T79" s="21">
        <v>1194574</v>
      </c>
      <c r="U79" s="21">
        <v>3198104</v>
      </c>
      <c r="V79" s="21">
        <v>10306690</v>
      </c>
      <c r="W79" s="21">
        <v>11930000</v>
      </c>
      <c r="X79" s="21"/>
      <c r="Y79" s="20"/>
      <c r="Z79" s="23">
        <v>11930000</v>
      </c>
    </row>
    <row r="80" spans="1:26" ht="13.5" hidden="1">
      <c r="A80" s="39" t="s">
        <v>104</v>
      </c>
      <c r="B80" s="19">
        <v>3300621</v>
      </c>
      <c r="C80" s="19"/>
      <c r="D80" s="20">
        <v>2580000</v>
      </c>
      <c r="E80" s="21">
        <v>2769800</v>
      </c>
      <c r="F80" s="21">
        <v>106137</v>
      </c>
      <c r="G80" s="21">
        <v>123967</v>
      </c>
      <c r="H80" s="21">
        <v>165915</v>
      </c>
      <c r="I80" s="21">
        <v>396019</v>
      </c>
      <c r="J80" s="21">
        <v>171466</v>
      </c>
      <c r="K80" s="21">
        <v>214041</v>
      </c>
      <c r="L80" s="21">
        <v>8236</v>
      </c>
      <c r="M80" s="21">
        <v>393743</v>
      </c>
      <c r="N80" s="21">
        <v>141614</v>
      </c>
      <c r="O80" s="21">
        <v>208705</v>
      </c>
      <c r="P80" s="21"/>
      <c r="Q80" s="21">
        <v>350319</v>
      </c>
      <c r="R80" s="21">
        <v>139747</v>
      </c>
      <c r="S80" s="21">
        <v>208915</v>
      </c>
      <c r="T80" s="21">
        <v>219697</v>
      </c>
      <c r="U80" s="21">
        <v>568359</v>
      </c>
      <c r="V80" s="21">
        <v>1708440</v>
      </c>
      <c r="W80" s="21">
        <v>2769800</v>
      </c>
      <c r="X80" s="21"/>
      <c r="Y80" s="20"/>
      <c r="Z80" s="23">
        <v>2769800</v>
      </c>
    </row>
    <row r="81" spans="1:26" ht="13.5" hidden="1">
      <c r="A81" s="39" t="s">
        <v>105</v>
      </c>
      <c r="B81" s="19">
        <v>2292696</v>
      </c>
      <c r="C81" s="19"/>
      <c r="D81" s="20">
        <v>1860000</v>
      </c>
      <c r="E81" s="21">
        <v>2176601</v>
      </c>
      <c r="F81" s="21">
        <v>189795</v>
      </c>
      <c r="G81" s="21">
        <v>197813</v>
      </c>
      <c r="H81" s="21">
        <v>308770</v>
      </c>
      <c r="I81" s="21">
        <v>696378</v>
      </c>
      <c r="J81" s="21">
        <v>220222</v>
      </c>
      <c r="K81" s="21">
        <v>264665</v>
      </c>
      <c r="L81" s="21">
        <v>42579</v>
      </c>
      <c r="M81" s="21">
        <v>527466</v>
      </c>
      <c r="N81" s="21">
        <v>86836</v>
      </c>
      <c r="O81" s="21">
        <v>37800</v>
      </c>
      <c r="P81" s="21"/>
      <c r="Q81" s="21">
        <v>124636</v>
      </c>
      <c r="R81" s="21">
        <v>53549</v>
      </c>
      <c r="S81" s="21">
        <v>820432</v>
      </c>
      <c r="T81" s="21">
        <v>149232</v>
      </c>
      <c r="U81" s="21">
        <v>1023213</v>
      </c>
      <c r="V81" s="21">
        <v>2371693</v>
      </c>
      <c r="W81" s="21">
        <v>2176601</v>
      </c>
      <c r="X81" s="21"/>
      <c r="Y81" s="20"/>
      <c r="Z81" s="23">
        <v>2176601</v>
      </c>
    </row>
    <row r="82" spans="1:26" ht="13.5" hidden="1">
      <c r="A82" s="39" t="s">
        <v>106</v>
      </c>
      <c r="B82" s="19">
        <v>1324231</v>
      </c>
      <c r="C82" s="19"/>
      <c r="D82" s="20">
        <v>1104000</v>
      </c>
      <c r="E82" s="21">
        <v>1231002</v>
      </c>
      <c r="F82" s="21">
        <v>80473</v>
      </c>
      <c r="G82" s="21">
        <v>85835</v>
      </c>
      <c r="H82" s="21">
        <v>101289</v>
      </c>
      <c r="I82" s="21">
        <v>267597</v>
      </c>
      <c r="J82" s="21">
        <v>86852</v>
      </c>
      <c r="K82" s="21">
        <v>87425</v>
      </c>
      <c r="L82" s="21">
        <v>1075</v>
      </c>
      <c r="M82" s="21">
        <v>175352</v>
      </c>
      <c r="N82" s="21">
        <v>53090</v>
      </c>
      <c r="O82" s="21">
        <v>33356</v>
      </c>
      <c r="P82" s="21"/>
      <c r="Q82" s="21">
        <v>86446</v>
      </c>
      <c r="R82" s="21">
        <v>54006</v>
      </c>
      <c r="S82" s="21">
        <v>76681</v>
      </c>
      <c r="T82" s="21">
        <v>84210</v>
      </c>
      <c r="U82" s="21">
        <v>214897</v>
      </c>
      <c r="V82" s="21">
        <v>744292</v>
      </c>
      <c r="W82" s="21">
        <v>1231002</v>
      </c>
      <c r="X82" s="21"/>
      <c r="Y82" s="20"/>
      <c r="Z82" s="23">
        <v>1231002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>
        <v>12156</v>
      </c>
      <c r="M83" s="21">
        <v>12156</v>
      </c>
      <c r="N83" s="21">
        <v>-23930</v>
      </c>
      <c r="O83" s="21">
        <v>20653</v>
      </c>
      <c r="P83" s="21"/>
      <c r="Q83" s="21">
        <v>-3277</v>
      </c>
      <c r="R83" s="21">
        <v>3178</v>
      </c>
      <c r="S83" s="21">
        <v>3513</v>
      </c>
      <c r="T83" s="21">
        <v>-51291</v>
      </c>
      <c r="U83" s="21">
        <v>-44600</v>
      </c>
      <c r="V83" s="21">
        <v>-35721</v>
      </c>
      <c r="W83" s="21"/>
      <c r="X83" s="21"/>
      <c r="Y83" s="20"/>
      <c r="Z83" s="23"/>
    </row>
    <row r="84" spans="1:26" ht="13.5" hidden="1">
      <c r="A84" s="40" t="s">
        <v>110</v>
      </c>
      <c r="B84" s="28">
        <v>710981</v>
      </c>
      <c r="C84" s="28"/>
      <c r="D84" s="29"/>
      <c r="E84" s="30">
        <v>1000001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1000001</v>
      </c>
      <c r="X84" s="30"/>
      <c r="Y84" s="29"/>
      <c r="Z84" s="31">
        <v>1000001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710937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287000</v>
      </c>
      <c r="F5" s="358">
        <f t="shared" si="0"/>
        <v>438500</v>
      </c>
      <c r="G5" s="358">
        <f t="shared" si="0"/>
        <v>3693</v>
      </c>
      <c r="H5" s="356">
        <f t="shared" si="0"/>
        <v>0</v>
      </c>
      <c r="I5" s="356">
        <f t="shared" si="0"/>
        <v>0</v>
      </c>
      <c r="J5" s="358">
        <f t="shared" si="0"/>
        <v>3693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26430</v>
      </c>
      <c r="U5" s="356">
        <f t="shared" si="0"/>
        <v>0</v>
      </c>
      <c r="V5" s="358">
        <f t="shared" si="0"/>
        <v>26430</v>
      </c>
      <c r="W5" s="358">
        <f t="shared" si="0"/>
        <v>30123</v>
      </c>
      <c r="X5" s="356">
        <f t="shared" si="0"/>
        <v>438500</v>
      </c>
      <c r="Y5" s="358">
        <f t="shared" si="0"/>
        <v>-408377</v>
      </c>
      <c r="Z5" s="359">
        <f>+IF(X5&lt;&gt;0,+(Y5/X5)*100,0)</f>
        <v>-93.13044469783352</v>
      </c>
      <c r="AA5" s="360">
        <f>+AA6+AA8+AA11+AA13+AA15</f>
        <v>438500</v>
      </c>
    </row>
    <row r="6" spans="1:27" ht="13.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18000</v>
      </c>
      <c r="F6" s="59">
        <f t="shared" si="1"/>
        <v>138000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26430</v>
      </c>
      <c r="U6" s="60">
        <f t="shared" si="1"/>
        <v>0</v>
      </c>
      <c r="V6" s="59">
        <f t="shared" si="1"/>
        <v>26430</v>
      </c>
      <c r="W6" s="59">
        <f t="shared" si="1"/>
        <v>26430</v>
      </c>
      <c r="X6" s="60">
        <f t="shared" si="1"/>
        <v>138000</v>
      </c>
      <c r="Y6" s="59">
        <f t="shared" si="1"/>
        <v>-111570</v>
      </c>
      <c r="Z6" s="61">
        <f>+IF(X6&lt;&gt;0,+(Y6/X6)*100,0)</f>
        <v>-80.84782608695652</v>
      </c>
      <c r="AA6" s="62">
        <f t="shared" si="1"/>
        <v>138000</v>
      </c>
    </row>
    <row r="7" spans="1:27" ht="13.5">
      <c r="A7" s="291" t="s">
        <v>229</v>
      </c>
      <c r="B7" s="142"/>
      <c r="C7" s="60"/>
      <c r="D7" s="340"/>
      <c r="E7" s="60">
        <v>18000</v>
      </c>
      <c r="F7" s="59">
        <v>138000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>
        <v>26430</v>
      </c>
      <c r="U7" s="60"/>
      <c r="V7" s="59">
        <v>26430</v>
      </c>
      <c r="W7" s="59">
        <v>26430</v>
      </c>
      <c r="X7" s="60">
        <v>138000</v>
      </c>
      <c r="Y7" s="59">
        <v>-111570</v>
      </c>
      <c r="Z7" s="61">
        <v>-80.85</v>
      </c>
      <c r="AA7" s="62">
        <v>138000</v>
      </c>
    </row>
    <row r="8" spans="1:27" ht="13.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42500</v>
      </c>
      <c r="F8" s="59">
        <f t="shared" si="2"/>
        <v>64000</v>
      </c>
      <c r="G8" s="59">
        <f t="shared" si="2"/>
        <v>3693</v>
      </c>
      <c r="H8" s="60">
        <f t="shared" si="2"/>
        <v>0</v>
      </c>
      <c r="I8" s="60">
        <f t="shared" si="2"/>
        <v>0</v>
      </c>
      <c r="J8" s="59">
        <f t="shared" si="2"/>
        <v>3693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3693</v>
      </c>
      <c r="X8" s="60">
        <f t="shared" si="2"/>
        <v>64000</v>
      </c>
      <c r="Y8" s="59">
        <f t="shared" si="2"/>
        <v>-60307</v>
      </c>
      <c r="Z8" s="61">
        <f>+IF(X8&lt;&gt;0,+(Y8/X8)*100,0)</f>
        <v>-94.2296875</v>
      </c>
      <c r="AA8" s="62">
        <f>SUM(AA9:AA10)</f>
        <v>64000</v>
      </c>
    </row>
    <row r="9" spans="1:27" ht="13.5">
      <c r="A9" s="291" t="s">
        <v>230</v>
      </c>
      <c r="B9" s="142"/>
      <c r="C9" s="60"/>
      <c r="D9" s="340"/>
      <c r="E9" s="60">
        <v>42500</v>
      </c>
      <c r="F9" s="59">
        <v>64000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64000</v>
      </c>
      <c r="Y9" s="59">
        <v>-64000</v>
      </c>
      <c r="Z9" s="61">
        <v>-100</v>
      </c>
      <c r="AA9" s="62">
        <v>64000</v>
      </c>
    </row>
    <row r="10" spans="1:27" ht="13.5">
      <c r="A10" s="291" t="s">
        <v>231</v>
      </c>
      <c r="B10" s="142"/>
      <c r="C10" s="60"/>
      <c r="D10" s="340"/>
      <c r="E10" s="60"/>
      <c r="F10" s="59"/>
      <c r="G10" s="59">
        <v>3693</v>
      </c>
      <c r="H10" s="60"/>
      <c r="I10" s="60"/>
      <c r="J10" s="59">
        <v>3693</v>
      </c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>
        <v>3693</v>
      </c>
      <c r="X10" s="60"/>
      <c r="Y10" s="59">
        <v>3693</v>
      </c>
      <c r="Z10" s="61"/>
      <c r="AA10" s="62"/>
    </row>
    <row r="11" spans="1:27" ht="13.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141500</v>
      </c>
      <c r="F11" s="364">
        <f t="shared" si="3"/>
        <v>141500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141500</v>
      </c>
      <c r="Y11" s="364">
        <f t="shared" si="3"/>
        <v>-141500</v>
      </c>
      <c r="Z11" s="365">
        <f>+IF(X11&lt;&gt;0,+(Y11/X11)*100,0)</f>
        <v>-100</v>
      </c>
      <c r="AA11" s="366">
        <f t="shared" si="3"/>
        <v>141500</v>
      </c>
    </row>
    <row r="12" spans="1:27" ht="13.5">
      <c r="A12" s="291" t="s">
        <v>232</v>
      </c>
      <c r="B12" s="136"/>
      <c r="C12" s="60"/>
      <c r="D12" s="340"/>
      <c r="E12" s="60">
        <v>141500</v>
      </c>
      <c r="F12" s="59">
        <v>141500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141500</v>
      </c>
      <c r="Y12" s="59">
        <v>-141500</v>
      </c>
      <c r="Z12" s="61">
        <v>-100</v>
      </c>
      <c r="AA12" s="62">
        <v>141500</v>
      </c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55000</v>
      </c>
      <c r="F13" s="342">
        <f t="shared" si="4"/>
        <v>55000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55000</v>
      </c>
      <c r="Y13" s="342">
        <f t="shared" si="4"/>
        <v>-55000</v>
      </c>
      <c r="Z13" s="335">
        <f>+IF(X13&lt;&gt;0,+(Y13/X13)*100,0)</f>
        <v>-100</v>
      </c>
      <c r="AA13" s="273">
        <f t="shared" si="4"/>
        <v>55000</v>
      </c>
    </row>
    <row r="14" spans="1:27" ht="13.5">
      <c r="A14" s="291" t="s">
        <v>233</v>
      </c>
      <c r="B14" s="136"/>
      <c r="C14" s="60"/>
      <c r="D14" s="340"/>
      <c r="E14" s="60">
        <v>55000</v>
      </c>
      <c r="F14" s="59">
        <v>55000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55000</v>
      </c>
      <c r="Y14" s="59">
        <v>-55000</v>
      </c>
      <c r="Z14" s="61">
        <v>-100</v>
      </c>
      <c r="AA14" s="62">
        <v>55000</v>
      </c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30000</v>
      </c>
      <c r="F15" s="59">
        <f t="shared" si="5"/>
        <v>40000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40000</v>
      </c>
      <c r="Y15" s="59">
        <f t="shared" si="5"/>
        <v>-40000</v>
      </c>
      <c r="Z15" s="61">
        <f>+IF(X15&lt;&gt;0,+(Y15/X15)*100,0)</f>
        <v>-100</v>
      </c>
      <c r="AA15" s="62">
        <f>SUM(AA16:AA20)</f>
        <v>40000</v>
      </c>
    </row>
    <row r="16" spans="1:27" ht="13.5">
      <c r="A16" s="291" t="s">
        <v>234</v>
      </c>
      <c r="B16" s="300"/>
      <c r="C16" s="60"/>
      <c r="D16" s="340"/>
      <c r="E16" s="60"/>
      <c r="F16" s="59">
        <v>30000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30000</v>
      </c>
      <c r="Y16" s="59">
        <v>-30000</v>
      </c>
      <c r="Z16" s="61">
        <v>-100</v>
      </c>
      <c r="AA16" s="62">
        <v>30000</v>
      </c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30000</v>
      </c>
      <c r="F20" s="59">
        <v>10000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10000</v>
      </c>
      <c r="Y20" s="59">
        <v>-10000</v>
      </c>
      <c r="Z20" s="61">
        <v>-100</v>
      </c>
      <c r="AA20" s="62">
        <v>10000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242500</v>
      </c>
      <c r="F22" s="345">
        <f t="shared" si="6"/>
        <v>0</v>
      </c>
      <c r="G22" s="345">
        <f t="shared" si="6"/>
        <v>0</v>
      </c>
      <c r="H22" s="343">
        <f t="shared" si="6"/>
        <v>8940</v>
      </c>
      <c r="I22" s="343">
        <f t="shared" si="6"/>
        <v>5148</v>
      </c>
      <c r="J22" s="345">
        <f t="shared" si="6"/>
        <v>14088</v>
      </c>
      <c r="K22" s="345">
        <f t="shared" si="6"/>
        <v>673</v>
      </c>
      <c r="L22" s="343">
        <f t="shared" si="6"/>
        <v>673</v>
      </c>
      <c r="M22" s="343">
        <f t="shared" si="6"/>
        <v>0</v>
      </c>
      <c r="N22" s="345">
        <f t="shared" si="6"/>
        <v>1346</v>
      </c>
      <c r="O22" s="345">
        <f t="shared" si="6"/>
        <v>0</v>
      </c>
      <c r="P22" s="343">
        <f t="shared" si="6"/>
        <v>0</v>
      </c>
      <c r="Q22" s="343">
        <f t="shared" si="6"/>
        <v>3115</v>
      </c>
      <c r="R22" s="345">
        <f t="shared" si="6"/>
        <v>3115</v>
      </c>
      <c r="S22" s="345">
        <f t="shared" si="6"/>
        <v>0</v>
      </c>
      <c r="T22" s="343">
        <f t="shared" si="6"/>
        <v>-6628</v>
      </c>
      <c r="U22" s="343">
        <f t="shared" si="6"/>
        <v>61</v>
      </c>
      <c r="V22" s="345">
        <f t="shared" si="6"/>
        <v>-6567</v>
      </c>
      <c r="W22" s="345">
        <f t="shared" si="6"/>
        <v>11982</v>
      </c>
      <c r="X22" s="343">
        <f t="shared" si="6"/>
        <v>0</v>
      </c>
      <c r="Y22" s="345">
        <f t="shared" si="6"/>
        <v>11982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>
        <v>3115</v>
      </c>
      <c r="R24" s="59">
        <v>3115</v>
      </c>
      <c r="S24" s="59"/>
      <c r="T24" s="60"/>
      <c r="U24" s="60"/>
      <c r="V24" s="59"/>
      <c r="W24" s="59">
        <v>3115</v>
      </c>
      <c r="X24" s="60"/>
      <c r="Y24" s="59">
        <v>3115</v>
      </c>
      <c r="Z24" s="61"/>
      <c r="AA24" s="62"/>
    </row>
    <row r="25" spans="1:27" ht="13.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>
        <v>5000</v>
      </c>
      <c r="J31" s="59">
        <v>5000</v>
      </c>
      <c r="K31" s="59">
        <v>597</v>
      </c>
      <c r="L31" s="60">
        <v>597</v>
      </c>
      <c r="M31" s="60"/>
      <c r="N31" s="59">
        <v>1194</v>
      </c>
      <c r="O31" s="59"/>
      <c r="P31" s="60"/>
      <c r="Q31" s="60"/>
      <c r="R31" s="59"/>
      <c r="S31" s="59"/>
      <c r="T31" s="60"/>
      <c r="U31" s="60"/>
      <c r="V31" s="59"/>
      <c r="W31" s="59">
        <v>6194</v>
      </c>
      <c r="X31" s="60"/>
      <c r="Y31" s="59">
        <v>6194</v>
      </c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242500</v>
      </c>
      <c r="F32" s="59"/>
      <c r="G32" s="59"/>
      <c r="H32" s="60">
        <v>8940</v>
      </c>
      <c r="I32" s="60">
        <v>148</v>
      </c>
      <c r="J32" s="59">
        <v>9088</v>
      </c>
      <c r="K32" s="59">
        <v>76</v>
      </c>
      <c r="L32" s="60">
        <v>76</v>
      </c>
      <c r="M32" s="60"/>
      <c r="N32" s="59">
        <v>152</v>
      </c>
      <c r="O32" s="59"/>
      <c r="P32" s="60"/>
      <c r="Q32" s="60"/>
      <c r="R32" s="59"/>
      <c r="S32" s="59"/>
      <c r="T32" s="60">
        <v>-6628</v>
      </c>
      <c r="U32" s="60">
        <v>61</v>
      </c>
      <c r="V32" s="59">
        <v>-6567</v>
      </c>
      <c r="W32" s="59">
        <v>2673</v>
      </c>
      <c r="X32" s="60"/>
      <c r="Y32" s="59">
        <v>2673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668</v>
      </c>
      <c r="N37" s="345">
        <f t="shared" si="8"/>
        <v>668</v>
      </c>
      <c r="O37" s="345">
        <f t="shared" si="8"/>
        <v>0</v>
      </c>
      <c r="P37" s="343">
        <f t="shared" si="8"/>
        <v>0</v>
      </c>
      <c r="Q37" s="343">
        <f t="shared" si="8"/>
        <v>5395</v>
      </c>
      <c r="R37" s="345">
        <f t="shared" si="8"/>
        <v>5395</v>
      </c>
      <c r="S37" s="345">
        <f t="shared" si="8"/>
        <v>0</v>
      </c>
      <c r="T37" s="343">
        <f t="shared" si="8"/>
        <v>577</v>
      </c>
      <c r="U37" s="343">
        <f t="shared" si="8"/>
        <v>20915</v>
      </c>
      <c r="V37" s="345">
        <f t="shared" si="8"/>
        <v>21492</v>
      </c>
      <c r="W37" s="345">
        <f t="shared" si="8"/>
        <v>27555</v>
      </c>
      <c r="X37" s="343">
        <f t="shared" si="8"/>
        <v>0</v>
      </c>
      <c r="Y37" s="345">
        <f t="shared" si="8"/>
        <v>27555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>
        <v>668</v>
      </c>
      <c r="N38" s="59">
        <v>668</v>
      </c>
      <c r="O38" s="59"/>
      <c r="P38" s="60"/>
      <c r="Q38" s="60">
        <v>5395</v>
      </c>
      <c r="R38" s="59">
        <v>5395</v>
      </c>
      <c r="S38" s="59"/>
      <c r="T38" s="60">
        <v>577</v>
      </c>
      <c r="U38" s="60">
        <v>20915</v>
      </c>
      <c r="V38" s="59">
        <v>21492</v>
      </c>
      <c r="W38" s="59">
        <v>27555</v>
      </c>
      <c r="X38" s="60"/>
      <c r="Y38" s="59">
        <v>27555</v>
      </c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660500</v>
      </c>
      <c r="F40" s="345">
        <f t="shared" si="9"/>
        <v>1073000</v>
      </c>
      <c r="G40" s="345">
        <f t="shared" si="9"/>
        <v>15029</v>
      </c>
      <c r="H40" s="343">
        <f t="shared" si="9"/>
        <v>55517</v>
      </c>
      <c r="I40" s="343">
        <f t="shared" si="9"/>
        <v>131562</v>
      </c>
      <c r="J40" s="345">
        <f t="shared" si="9"/>
        <v>202108</v>
      </c>
      <c r="K40" s="345">
        <f t="shared" si="9"/>
        <v>122564</v>
      </c>
      <c r="L40" s="343">
        <f t="shared" si="9"/>
        <v>122564</v>
      </c>
      <c r="M40" s="343">
        <f t="shared" si="9"/>
        <v>56190</v>
      </c>
      <c r="N40" s="345">
        <f t="shared" si="9"/>
        <v>301318</v>
      </c>
      <c r="O40" s="345">
        <f t="shared" si="9"/>
        <v>85843</v>
      </c>
      <c r="P40" s="343">
        <f t="shared" si="9"/>
        <v>66248</v>
      </c>
      <c r="Q40" s="343">
        <f t="shared" si="9"/>
        <v>77349</v>
      </c>
      <c r="R40" s="345">
        <f t="shared" si="9"/>
        <v>229440</v>
      </c>
      <c r="S40" s="345">
        <f t="shared" si="9"/>
        <v>22975</v>
      </c>
      <c r="T40" s="343">
        <f t="shared" si="9"/>
        <v>-83669</v>
      </c>
      <c r="U40" s="343">
        <f t="shared" si="9"/>
        <v>3650</v>
      </c>
      <c r="V40" s="345">
        <f t="shared" si="9"/>
        <v>-57044</v>
      </c>
      <c r="W40" s="345">
        <f t="shared" si="9"/>
        <v>675822</v>
      </c>
      <c r="X40" s="343">
        <f t="shared" si="9"/>
        <v>1073000</v>
      </c>
      <c r="Y40" s="345">
        <f t="shared" si="9"/>
        <v>-397178</v>
      </c>
      <c r="Z40" s="336">
        <f>+IF(X40&lt;&gt;0,+(Y40/X40)*100,0)</f>
        <v>-37.015657036346695</v>
      </c>
      <c r="AA40" s="350">
        <f>SUM(AA41:AA49)</f>
        <v>1073000</v>
      </c>
    </row>
    <row r="41" spans="1:27" ht="13.5">
      <c r="A41" s="361" t="s">
        <v>248</v>
      </c>
      <c r="B41" s="142"/>
      <c r="C41" s="362"/>
      <c r="D41" s="363"/>
      <c r="E41" s="362"/>
      <c r="F41" s="364">
        <v>557500</v>
      </c>
      <c r="G41" s="364">
        <v>10423</v>
      </c>
      <c r="H41" s="362">
        <v>26021</v>
      </c>
      <c r="I41" s="362">
        <v>65557</v>
      </c>
      <c r="J41" s="364">
        <v>102001</v>
      </c>
      <c r="K41" s="364">
        <v>76599</v>
      </c>
      <c r="L41" s="362">
        <v>76599</v>
      </c>
      <c r="M41" s="362">
        <v>8830</v>
      </c>
      <c r="N41" s="364">
        <v>162028</v>
      </c>
      <c r="O41" s="364">
        <v>27697</v>
      </c>
      <c r="P41" s="362">
        <v>32717</v>
      </c>
      <c r="Q41" s="362">
        <v>28827</v>
      </c>
      <c r="R41" s="364">
        <v>89241</v>
      </c>
      <c r="S41" s="364">
        <v>11874</v>
      </c>
      <c r="T41" s="362">
        <v>22976</v>
      </c>
      <c r="U41" s="362">
        <v>6389</v>
      </c>
      <c r="V41" s="364">
        <v>41239</v>
      </c>
      <c r="W41" s="364">
        <v>394509</v>
      </c>
      <c r="X41" s="362">
        <v>557500</v>
      </c>
      <c r="Y41" s="364">
        <v>-162991</v>
      </c>
      <c r="Z41" s="365">
        <v>-29.24</v>
      </c>
      <c r="AA41" s="366">
        <v>557500</v>
      </c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/>
      <c r="D43" s="369"/>
      <c r="E43" s="305"/>
      <c r="F43" s="370">
        <v>96000</v>
      </c>
      <c r="G43" s="370">
        <v>2818</v>
      </c>
      <c r="H43" s="305">
        <v>2950</v>
      </c>
      <c r="I43" s="305">
        <v>32938</v>
      </c>
      <c r="J43" s="370">
        <v>38706</v>
      </c>
      <c r="K43" s="370">
        <v>18565</v>
      </c>
      <c r="L43" s="305">
        <v>18565</v>
      </c>
      <c r="M43" s="305">
        <v>47360</v>
      </c>
      <c r="N43" s="370">
        <v>84490</v>
      </c>
      <c r="O43" s="370">
        <v>58146</v>
      </c>
      <c r="P43" s="305">
        <v>4131</v>
      </c>
      <c r="Q43" s="305">
        <v>10012</v>
      </c>
      <c r="R43" s="370">
        <v>72289</v>
      </c>
      <c r="S43" s="370">
        <v>1473</v>
      </c>
      <c r="T43" s="305">
        <v>-41081</v>
      </c>
      <c r="U43" s="305">
        <v>15062</v>
      </c>
      <c r="V43" s="370">
        <v>-24546</v>
      </c>
      <c r="W43" s="370">
        <v>170939</v>
      </c>
      <c r="X43" s="305">
        <v>96000</v>
      </c>
      <c r="Y43" s="370">
        <v>74939</v>
      </c>
      <c r="Z43" s="371">
        <v>78.06</v>
      </c>
      <c r="AA43" s="303">
        <v>96000</v>
      </c>
    </row>
    <row r="44" spans="1:27" ht="13.5">
      <c r="A44" s="361" t="s">
        <v>251</v>
      </c>
      <c r="B44" s="136"/>
      <c r="C44" s="60"/>
      <c r="D44" s="368"/>
      <c r="E44" s="54"/>
      <c r="F44" s="53">
        <v>77000</v>
      </c>
      <c r="G44" s="53">
        <v>351</v>
      </c>
      <c r="H44" s="54">
        <v>12750</v>
      </c>
      <c r="I44" s="54"/>
      <c r="J44" s="53">
        <v>13101</v>
      </c>
      <c r="K44" s="53"/>
      <c r="L44" s="54"/>
      <c r="M44" s="54"/>
      <c r="N44" s="53"/>
      <c r="O44" s="53"/>
      <c r="P44" s="54"/>
      <c r="Q44" s="54">
        <v>4216</v>
      </c>
      <c r="R44" s="53">
        <v>4216</v>
      </c>
      <c r="S44" s="53"/>
      <c r="T44" s="54">
        <v>-19764</v>
      </c>
      <c r="U44" s="54">
        <v>1198</v>
      </c>
      <c r="V44" s="53">
        <v>-18566</v>
      </c>
      <c r="W44" s="53">
        <v>-1249</v>
      </c>
      <c r="X44" s="54">
        <v>77000</v>
      </c>
      <c r="Y44" s="53">
        <v>-78249</v>
      </c>
      <c r="Z44" s="94">
        <v>-101.62</v>
      </c>
      <c r="AA44" s="95">
        <v>77000</v>
      </c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/>
      <c r="D48" s="368"/>
      <c r="E48" s="54"/>
      <c r="F48" s="53">
        <v>100000</v>
      </c>
      <c r="G48" s="53"/>
      <c r="H48" s="54"/>
      <c r="I48" s="54"/>
      <c r="J48" s="53"/>
      <c r="K48" s="53">
        <v>19990</v>
      </c>
      <c r="L48" s="54">
        <v>19990</v>
      </c>
      <c r="M48" s="54"/>
      <c r="N48" s="53">
        <v>39980</v>
      </c>
      <c r="O48" s="53"/>
      <c r="P48" s="54"/>
      <c r="Q48" s="54">
        <v>7559</v>
      </c>
      <c r="R48" s="53">
        <v>7559</v>
      </c>
      <c r="S48" s="53">
        <v>856</v>
      </c>
      <c r="T48" s="54">
        <v>-10935</v>
      </c>
      <c r="U48" s="54">
        <v>8905</v>
      </c>
      <c r="V48" s="53">
        <v>-1174</v>
      </c>
      <c r="W48" s="53">
        <v>46365</v>
      </c>
      <c r="X48" s="54">
        <v>100000</v>
      </c>
      <c r="Y48" s="53">
        <v>-53635</v>
      </c>
      <c r="Z48" s="94">
        <v>-53.63</v>
      </c>
      <c r="AA48" s="95">
        <v>100000</v>
      </c>
    </row>
    <row r="49" spans="1:27" ht="13.5">
      <c r="A49" s="361" t="s">
        <v>93</v>
      </c>
      <c r="B49" s="136"/>
      <c r="C49" s="54"/>
      <c r="D49" s="368"/>
      <c r="E49" s="54">
        <v>660500</v>
      </c>
      <c r="F49" s="53">
        <v>242500</v>
      </c>
      <c r="G49" s="53">
        <v>1437</v>
      </c>
      <c r="H49" s="54">
        <v>13796</v>
      </c>
      <c r="I49" s="54">
        <v>33067</v>
      </c>
      <c r="J49" s="53">
        <v>48300</v>
      </c>
      <c r="K49" s="53">
        <v>7410</v>
      </c>
      <c r="L49" s="54">
        <v>7410</v>
      </c>
      <c r="M49" s="54"/>
      <c r="N49" s="53">
        <v>14820</v>
      </c>
      <c r="O49" s="53"/>
      <c r="P49" s="54">
        <v>29400</v>
      </c>
      <c r="Q49" s="54">
        <v>26735</v>
      </c>
      <c r="R49" s="53">
        <v>56135</v>
      </c>
      <c r="S49" s="53">
        <v>8772</v>
      </c>
      <c r="T49" s="54">
        <v>-34865</v>
      </c>
      <c r="U49" s="54">
        <v>-27904</v>
      </c>
      <c r="V49" s="53">
        <v>-53997</v>
      </c>
      <c r="W49" s="53">
        <v>65258</v>
      </c>
      <c r="X49" s="54">
        <v>242500</v>
      </c>
      <c r="Y49" s="53">
        <v>-177242</v>
      </c>
      <c r="Z49" s="94">
        <v>-73.09</v>
      </c>
      <c r="AA49" s="95">
        <v>242500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1190000</v>
      </c>
      <c r="F60" s="264">
        <f t="shared" si="14"/>
        <v>1511500</v>
      </c>
      <c r="G60" s="264">
        <f t="shared" si="14"/>
        <v>18722</v>
      </c>
      <c r="H60" s="219">
        <f t="shared" si="14"/>
        <v>64457</v>
      </c>
      <c r="I60" s="219">
        <f t="shared" si="14"/>
        <v>136710</v>
      </c>
      <c r="J60" s="264">
        <f t="shared" si="14"/>
        <v>219889</v>
      </c>
      <c r="K60" s="264">
        <f t="shared" si="14"/>
        <v>123237</v>
      </c>
      <c r="L60" s="219">
        <f t="shared" si="14"/>
        <v>123237</v>
      </c>
      <c r="M60" s="219">
        <f t="shared" si="14"/>
        <v>56858</v>
      </c>
      <c r="N60" s="264">
        <f t="shared" si="14"/>
        <v>303332</v>
      </c>
      <c r="O60" s="264">
        <f t="shared" si="14"/>
        <v>85843</v>
      </c>
      <c r="P60" s="219">
        <f t="shared" si="14"/>
        <v>66248</v>
      </c>
      <c r="Q60" s="219">
        <f t="shared" si="14"/>
        <v>85859</v>
      </c>
      <c r="R60" s="264">
        <f t="shared" si="14"/>
        <v>237950</v>
      </c>
      <c r="S60" s="264">
        <f t="shared" si="14"/>
        <v>22975</v>
      </c>
      <c r="T60" s="219">
        <f t="shared" si="14"/>
        <v>-63290</v>
      </c>
      <c r="U60" s="219">
        <f t="shared" si="14"/>
        <v>24626</v>
      </c>
      <c r="V60" s="264">
        <f t="shared" si="14"/>
        <v>-15689</v>
      </c>
      <c r="W60" s="264">
        <f t="shared" si="14"/>
        <v>745482</v>
      </c>
      <c r="X60" s="219">
        <f t="shared" si="14"/>
        <v>1511500</v>
      </c>
      <c r="Y60" s="264">
        <f t="shared" si="14"/>
        <v>-766018</v>
      </c>
      <c r="Z60" s="337">
        <f>+IF(X60&lt;&gt;0,+(Y60/X60)*100,0)</f>
        <v>-50.679325173668545</v>
      </c>
      <c r="AA60" s="232">
        <f>+AA57+AA54+AA51+AA40+AA37+AA34+AA22+AA5</f>
        <v>1511500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50264799</v>
      </c>
      <c r="D5" s="153">
        <f>SUM(D6:D8)</f>
        <v>0</v>
      </c>
      <c r="E5" s="154">
        <f t="shared" si="0"/>
        <v>23551044</v>
      </c>
      <c r="F5" s="100">
        <f t="shared" si="0"/>
        <v>40230634</v>
      </c>
      <c r="G5" s="100">
        <f t="shared" si="0"/>
        <v>8793192</v>
      </c>
      <c r="H5" s="100">
        <f t="shared" si="0"/>
        <v>953742</v>
      </c>
      <c r="I5" s="100">
        <f t="shared" si="0"/>
        <v>601947</v>
      </c>
      <c r="J5" s="100">
        <f t="shared" si="0"/>
        <v>10348881</v>
      </c>
      <c r="K5" s="100">
        <f t="shared" si="0"/>
        <v>815597</v>
      </c>
      <c r="L5" s="100">
        <f t="shared" si="0"/>
        <v>815597</v>
      </c>
      <c r="M5" s="100">
        <f t="shared" si="0"/>
        <v>1225915</v>
      </c>
      <c r="N5" s="100">
        <f t="shared" si="0"/>
        <v>2857109</v>
      </c>
      <c r="O5" s="100">
        <f t="shared" si="0"/>
        <v>2571743</v>
      </c>
      <c r="P5" s="100">
        <f t="shared" si="0"/>
        <v>1535794</v>
      </c>
      <c r="Q5" s="100">
        <f t="shared" si="0"/>
        <v>0</v>
      </c>
      <c r="R5" s="100">
        <f t="shared" si="0"/>
        <v>4107537</v>
      </c>
      <c r="S5" s="100">
        <f t="shared" si="0"/>
        <v>461907</v>
      </c>
      <c r="T5" s="100">
        <f t="shared" si="0"/>
        <v>-7060605</v>
      </c>
      <c r="U5" s="100">
        <f t="shared" si="0"/>
        <v>451226</v>
      </c>
      <c r="V5" s="100">
        <f t="shared" si="0"/>
        <v>-6147472</v>
      </c>
      <c r="W5" s="100">
        <f t="shared" si="0"/>
        <v>11166055</v>
      </c>
      <c r="X5" s="100">
        <f t="shared" si="0"/>
        <v>23551046</v>
      </c>
      <c r="Y5" s="100">
        <f t="shared" si="0"/>
        <v>-12384991</v>
      </c>
      <c r="Z5" s="137">
        <f>+IF(X5&lt;&gt;0,+(Y5/X5)*100,0)</f>
        <v>-52.587859579570264</v>
      </c>
      <c r="AA5" s="153">
        <f>SUM(AA6:AA8)</f>
        <v>40230634</v>
      </c>
    </row>
    <row r="6" spans="1:27" ht="13.5">
      <c r="A6" s="138" t="s">
        <v>75</v>
      </c>
      <c r="B6" s="136"/>
      <c r="C6" s="155">
        <v>1865596</v>
      </c>
      <c r="D6" s="155"/>
      <c r="E6" s="156">
        <v>2273000</v>
      </c>
      <c r="F6" s="60">
        <v>2273000</v>
      </c>
      <c r="G6" s="60">
        <v>6356679</v>
      </c>
      <c r="H6" s="60"/>
      <c r="I6" s="60">
        <v>6987</v>
      </c>
      <c r="J6" s="60">
        <v>6363666</v>
      </c>
      <c r="K6" s="60"/>
      <c r="L6" s="60"/>
      <c r="M6" s="60">
        <v>1877</v>
      </c>
      <c r="N6" s="60">
        <v>1877</v>
      </c>
      <c r="O6" s="60"/>
      <c r="P6" s="60"/>
      <c r="Q6" s="60"/>
      <c r="R6" s="60"/>
      <c r="S6" s="60">
        <v>1906</v>
      </c>
      <c r="T6" s="60">
        <v>-12994000</v>
      </c>
      <c r="U6" s="60"/>
      <c r="V6" s="60">
        <v>-12992094</v>
      </c>
      <c r="W6" s="60">
        <v>-6626551</v>
      </c>
      <c r="X6" s="60">
        <v>2273004</v>
      </c>
      <c r="Y6" s="60">
        <v>-8899555</v>
      </c>
      <c r="Z6" s="140">
        <v>-391.53</v>
      </c>
      <c r="AA6" s="155">
        <v>2273000</v>
      </c>
    </row>
    <row r="7" spans="1:27" ht="13.5">
      <c r="A7" s="138" t="s">
        <v>76</v>
      </c>
      <c r="B7" s="136"/>
      <c r="C7" s="157">
        <v>47482492</v>
      </c>
      <c r="D7" s="157"/>
      <c r="E7" s="158">
        <v>20293044</v>
      </c>
      <c r="F7" s="159">
        <v>36959634</v>
      </c>
      <c r="G7" s="159">
        <v>2419340</v>
      </c>
      <c r="H7" s="159">
        <v>938308</v>
      </c>
      <c r="I7" s="159">
        <v>539107</v>
      </c>
      <c r="J7" s="159">
        <v>3896755</v>
      </c>
      <c r="K7" s="159">
        <v>799453</v>
      </c>
      <c r="L7" s="159">
        <v>799453</v>
      </c>
      <c r="M7" s="159">
        <v>1206440</v>
      </c>
      <c r="N7" s="159">
        <v>2805346</v>
      </c>
      <c r="O7" s="159">
        <v>2563122</v>
      </c>
      <c r="P7" s="159">
        <v>1503330</v>
      </c>
      <c r="Q7" s="159"/>
      <c r="R7" s="159">
        <v>4066452</v>
      </c>
      <c r="S7" s="159">
        <v>446085</v>
      </c>
      <c r="T7" s="159">
        <v>4787497</v>
      </c>
      <c r="U7" s="159">
        <v>424969</v>
      </c>
      <c r="V7" s="159">
        <v>5658551</v>
      </c>
      <c r="W7" s="159">
        <v>16427104</v>
      </c>
      <c r="X7" s="159">
        <v>20293042</v>
      </c>
      <c r="Y7" s="159">
        <v>-3865938</v>
      </c>
      <c r="Z7" s="141">
        <v>-19.05</v>
      </c>
      <c r="AA7" s="157">
        <v>36959634</v>
      </c>
    </row>
    <row r="8" spans="1:27" ht="13.5">
      <c r="A8" s="138" t="s">
        <v>77</v>
      </c>
      <c r="B8" s="136"/>
      <c r="C8" s="155">
        <v>916711</v>
      </c>
      <c r="D8" s="155"/>
      <c r="E8" s="156">
        <v>985000</v>
      </c>
      <c r="F8" s="60">
        <v>998000</v>
      </c>
      <c r="G8" s="60">
        <v>17173</v>
      </c>
      <c r="H8" s="60">
        <v>15434</v>
      </c>
      <c r="I8" s="60">
        <v>55853</v>
      </c>
      <c r="J8" s="60">
        <v>88460</v>
      </c>
      <c r="K8" s="60">
        <v>16144</v>
      </c>
      <c r="L8" s="60">
        <v>16144</v>
      </c>
      <c r="M8" s="60">
        <v>17598</v>
      </c>
      <c r="N8" s="60">
        <v>49886</v>
      </c>
      <c r="O8" s="60">
        <v>8621</v>
      </c>
      <c r="P8" s="60">
        <v>32464</v>
      </c>
      <c r="Q8" s="60"/>
      <c r="R8" s="60">
        <v>41085</v>
      </c>
      <c r="S8" s="60">
        <v>13916</v>
      </c>
      <c r="T8" s="60">
        <v>1145898</v>
      </c>
      <c r="U8" s="60">
        <v>26257</v>
      </c>
      <c r="V8" s="60">
        <v>1186071</v>
      </c>
      <c r="W8" s="60">
        <v>1365502</v>
      </c>
      <c r="X8" s="60">
        <v>985000</v>
      </c>
      <c r="Y8" s="60">
        <v>380502</v>
      </c>
      <c r="Z8" s="140">
        <v>38.63</v>
      </c>
      <c r="AA8" s="155">
        <v>998000</v>
      </c>
    </row>
    <row r="9" spans="1:27" ht="13.5">
      <c r="A9" s="135" t="s">
        <v>78</v>
      </c>
      <c r="B9" s="136"/>
      <c r="C9" s="153">
        <f aca="true" t="shared" si="1" ref="C9:Y9">SUM(C10:C14)</f>
        <v>6298134</v>
      </c>
      <c r="D9" s="153">
        <f>SUM(D10:D14)</f>
        <v>0</v>
      </c>
      <c r="E9" s="154">
        <f t="shared" si="1"/>
        <v>11971800</v>
      </c>
      <c r="F9" s="100">
        <f t="shared" si="1"/>
        <v>6801800</v>
      </c>
      <c r="G9" s="100">
        <f t="shared" si="1"/>
        <v>123516</v>
      </c>
      <c r="H9" s="100">
        <f t="shared" si="1"/>
        <v>661539</v>
      </c>
      <c r="I9" s="100">
        <f t="shared" si="1"/>
        <v>250413</v>
      </c>
      <c r="J9" s="100">
        <f t="shared" si="1"/>
        <v>1035468</v>
      </c>
      <c r="K9" s="100">
        <f t="shared" si="1"/>
        <v>105755</v>
      </c>
      <c r="L9" s="100">
        <f t="shared" si="1"/>
        <v>106030</v>
      </c>
      <c r="M9" s="100">
        <f t="shared" si="1"/>
        <v>2216022</v>
      </c>
      <c r="N9" s="100">
        <f t="shared" si="1"/>
        <v>2427807</v>
      </c>
      <c r="O9" s="100">
        <f t="shared" si="1"/>
        <v>282471</v>
      </c>
      <c r="P9" s="100">
        <f t="shared" si="1"/>
        <v>1032197</v>
      </c>
      <c r="Q9" s="100">
        <f t="shared" si="1"/>
        <v>0</v>
      </c>
      <c r="R9" s="100">
        <f t="shared" si="1"/>
        <v>1314668</v>
      </c>
      <c r="S9" s="100">
        <f t="shared" si="1"/>
        <v>117515</v>
      </c>
      <c r="T9" s="100">
        <f t="shared" si="1"/>
        <v>1608037</v>
      </c>
      <c r="U9" s="100">
        <f t="shared" si="1"/>
        <v>23635</v>
      </c>
      <c r="V9" s="100">
        <f t="shared" si="1"/>
        <v>1749187</v>
      </c>
      <c r="W9" s="100">
        <f t="shared" si="1"/>
        <v>6527130</v>
      </c>
      <c r="X9" s="100">
        <f t="shared" si="1"/>
        <v>11971804</v>
      </c>
      <c r="Y9" s="100">
        <f t="shared" si="1"/>
        <v>-5444674</v>
      </c>
      <c r="Z9" s="137">
        <f>+IF(X9&lt;&gt;0,+(Y9/X9)*100,0)</f>
        <v>-45.47914416240025</v>
      </c>
      <c r="AA9" s="153">
        <f>SUM(AA10:AA14)</f>
        <v>6801800</v>
      </c>
    </row>
    <row r="10" spans="1:27" ht="13.5">
      <c r="A10" s="138" t="s">
        <v>79</v>
      </c>
      <c r="B10" s="136"/>
      <c r="C10" s="155">
        <v>1893574</v>
      </c>
      <c r="D10" s="155"/>
      <c r="E10" s="156">
        <v>2259000</v>
      </c>
      <c r="F10" s="60">
        <v>2259000</v>
      </c>
      <c r="G10" s="60">
        <v>14667</v>
      </c>
      <c r="H10" s="60">
        <v>272261</v>
      </c>
      <c r="I10" s="60">
        <v>133834</v>
      </c>
      <c r="J10" s="60">
        <v>420762</v>
      </c>
      <c r="K10" s="60">
        <v>18141</v>
      </c>
      <c r="L10" s="60">
        <v>18416</v>
      </c>
      <c r="M10" s="60">
        <v>542068</v>
      </c>
      <c r="N10" s="60">
        <v>578625</v>
      </c>
      <c r="O10" s="60">
        <v>25231</v>
      </c>
      <c r="P10" s="60">
        <v>327851</v>
      </c>
      <c r="Q10" s="60"/>
      <c r="R10" s="60">
        <v>353082</v>
      </c>
      <c r="S10" s="60">
        <v>18772</v>
      </c>
      <c r="T10" s="60">
        <v>654928</v>
      </c>
      <c r="U10" s="60">
        <v>19032</v>
      </c>
      <c r="V10" s="60">
        <v>692732</v>
      </c>
      <c r="W10" s="60">
        <v>2045201</v>
      </c>
      <c r="X10" s="60">
        <v>2259004</v>
      </c>
      <c r="Y10" s="60">
        <v>-213803</v>
      </c>
      <c r="Z10" s="140">
        <v>-9.46</v>
      </c>
      <c r="AA10" s="155">
        <v>2259000</v>
      </c>
    </row>
    <row r="11" spans="1:27" ht="13.5">
      <c r="A11" s="138" t="s">
        <v>80</v>
      </c>
      <c r="B11" s="136"/>
      <c r="C11" s="155">
        <v>282800</v>
      </c>
      <c r="D11" s="155"/>
      <c r="E11" s="156">
        <v>282800</v>
      </c>
      <c r="F11" s="60">
        <v>282800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>
        <v>282800</v>
      </c>
      <c r="U11" s="60"/>
      <c r="V11" s="60">
        <v>282800</v>
      </c>
      <c r="W11" s="60">
        <v>282800</v>
      </c>
      <c r="X11" s="60">
        <v>282800</v>
      </c>
      <c r="Y11" s="60"/>
      <c r="Z11" s="140">
        <v>0</v>
      </c>
      <c r="AA11" s="155">
        <v>282800</v>
      </c>
    </row>
    <row r="12" spans="1:27" ht="13.5">
      <c r="A12" s="138" t="s">
        <v>81</v>
      </c>
      <c r="B12" s="136"/>
      <c r="C12" s="155">
        <v>4121760</v>
      </c>
      <c r="D12" s="155"/>
      <c r="E12" s="156">
        <v>9430000</v>
      </c>
      <c r="F12" s="60">
        <v>4260000</v>
      </c>
      <c r="G12" s="60">
        <v>108849</v>
      </c>
      <c r="H12" s="60">
        <v>389278</v>
      </c>
      <c r="I12" s="60">
        <v>116579</v>
      </c>
      <c r="J12" s="60">
        <v>614706</v>
      </c>
      <c r="K12" s="60">
        <v>87614</v>
      </c>
      <c r="L12" s="60">
        <v>87614</v>
      </c>
      <c r="M12" s="60">
        <v>1673954</v>
      </c>
      <c r="N12" s="60">
        <v>1849182</v>
      </c>
      <c r="O12" s="60">
        <v>257240</v>
      </c>
      <c r="P12" s="60">
        <v>704346</v>
      </c>
      <c r="Q12" s="60"/>
      <c r="R12" s="60">
        <v>961586</v>
      </c>
      <c r="S12" s="60">
        <v>98743</v>
      </c>
      <c r="T12" s="60">
        <v>670309</v>
      </c>
      <c r="U12" s="60">
        <v>4603</v>
      </c>
      <c r="V12" s="60">
        <v>773655</v>
      </c>
      <c r="W12" s="60">
        <v>4199129</v>
      </c>
      <c r="X12" s="60">
        <v>9430000</v>
      </c>
      <c r="Y12" s="60">
        <v>-5230871</v>
      </c>
      <c r="Z12" s="140">
        <v>-55.47</v>
      </c>
      <c r="AA12" s="155">
        <v>4260000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1673011</v>
      </c>
      <c r="D15" s="153">
        <f>SUM(D16:D18)</f>
        <v>0</v>
      </c>
      <c r="E15" s="154">
        <f t="shared" si="2"/>
        <v>2022000</v>
      </c>
      <c r="F15" s="100">
        <f t="shared" si="2"/>
        <v>2048000</v>
      </c>
      <c r="G15" s="100">
        <f t="shared" si="2"/>
        <v>46853</v>
      </c>
      <c r="H15" s="100">
        <f t="shared" si="2"/>
        <v>0</v>
      </c>
      <c r="I15" s="100">
        <f t="shared" si="2"/>
        <v>0</v>
      </c>
      <c r="J15" s="100">
        <f t="shared" si="2"/>
        <v>46853</v>
      </c>
      <c r="K15" s="100">
        <f t="shared" si="2"/>
        <v>0</v>
      </c>
      <c r="L15" s="100">
        <f t="shared" si="2"/>
        <v>0</v>
      </c>
      <c r="M15" s="100">
        <f t="shared" si="2"/>
        <v>25648</v>
      </c>
      <c r="N15" s="100">
        <f t="shared" si="2"/>
        <v>25648</v>
      </c>
      <c r="O15" s="100">
        <f t="shared" si="2"/>
        <v>226</v>
      </c>
      <c r="P15" s="100">
        <f t="shared" si="2"/>
        <v>0</v>
      </c>
      <c r="Q15" s="100">
        <f t="shared" si="2"/>
        <v>0</v>
      </c>
      <c r="R15" s="100">
        <f t="shared" si="2"/>
        <v>226</v>
      </c>
      <c r="S15" s="100">
        <f t="shared" si="2"/>
        <v>0</v>
      </c>
      <c r="T15" s="100">
        <f t="shared" si="2"/>
        <v>1637140</v>
      </c>
      <c r="U15" s="100">
        <f t="shared" si="2"/>
        <v>281</v>
      </c>
      <c r="V15" s="100">
        <f t="shared" si="2"/>
        <v>1637421</v>
      </c>
      <c r="W15" s="100">
        <f t="shared" si="2"/>
        <v>1710148</v>
      </c>
      <c r="X15" s="100">
        <f t="shared" si="2"/>
        <v>2021996</v>
      </c>
      <c r="Y15" s="100">
        <f t="shared" si="2"/>
        <v>-311848</v>
      </c>
      <c r="Z15" s="137">
        <f>+IF(X15&lt;&gt;0,+(Y15/X15)*100,0)</f>
        <v>-15.422780262671143</v>
      </c>
      <c r="AA15" s="153">
        <f>SUM(AA16:AA18)</f>
        <v>2048000</v>
      </c>
    </row>
    <row r="16" spans="1:27" ht="13.5">
      <c r="A16" s="138" t="s">
        <v>85</v>
      </c>
      <c r="B16" s="136"/>
      <c r="C16" s="155">
        <v>200000</v>
      </c>
      <c r="D16" s="155"/>
      <c r="E16" s="156">
        <v>300000</v>
      </c>
      <c r="F16" s="60">
        <v>300000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300000</v>
      </c>
      <c r="Y16" s="60">
        <v>-300000</v>
      </c>
      <c r="Z16" s="140">
        <v>-100</v>
      </c>
      <c r="AA16" s="155">
        <v>300000</v>
      </c>
    </row>
    <row r="17" spans="1:27" ht="13.5">
      <c r="A17" s="138" t="s">
        <v>86</v>
      </c>
      <c r="B17" s="136"/>
      <c r="C17" s="155">
        <v>1473011</v>
      </c>
      <c r="D17" s="155"/>
      <c r="E17" s="156">
        <v>1722000</v>
      </c>
      <c r="F17" s="60">
        <v>1748000</v>
      </c>
      <c r="G17" s="60">
        <v>46853</v>
      </c>
      <c r="H17" s="60"/>
      <c r="I17" s="60"/>
      <c r="J17" s="60">
        <v>46853</v>
      </c>
      <c r="K17" s="60"/>
      <c r="L17" s="60"/>
      <c r="M17" s="60">
        <v>25648</v>
      </c>
      <c r="N17" s="60">
        <v>25648</v>
      </c>
      <c r="O17" s="60">
        <v>226</v>
      </c>
      <c r="P17" s="60"/>
      <c r="Q17" s="60"/>
      <c r="R17" s="60">
        <v>226</v>
      </c>
      <c r="S17" s="60"/>
      <c r="T17" s="60">
        <v>1637140</v>
      </c>
      <c r="U17" s="60">
        <v>281</v>
      </c>
      <c r="V17" s="60">
        <v>1637421</v>
      </c>
      <c r="W17" s="60">
        <v>1710148</v>
      </c>
      <c r="X17" s="60">
        <v>1721996</v>
      </c>
      <c r="Y17" s="60">
        <v>-11848</v>
      </c>
      <c r="Z17" s="140">
        <v>-0.69</v>
      </c>
      <c r="AA17" s="155">
        <v>1748000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24378276</v>
      </c>
      <c r="D19" s="153">
        <f>SUM(D20:D23)</f>
        <v>0</v>
      </c>
      <c r="E19" s="154">
        <f t="shared" si="3"/>
        <v>26529600</v>
      </c>
      <c r="F19" s="100">
        <f t="shared" si="3"/>
        <v>27838600</v>
      </c>
      <c r="G19" s="100">
        <f t="shared" si="3"/>
        <v>1598783</v>
      </c>
      <c r="H19" s="100">
        <f t="shared" si="3"/>
        <v>1594541</v>
      </c>
      <c r="I19" s="100">
        <f t="shared" si="3"/>
        <v>2130140</v>
      </c>
      <c r="J19" s="100">
        <f t="shared" si="3"/>
        <v>5323464</v>
      </c>
      <c r="K19" s="100">
        <f t="shared" si="3"/>
        <v>1116450</v>
      </c>
      <c r="L19" s="100">
        <f t="shared" si="3"/>
        <v>1116450</v>
      </c>
      <c r="M19" s="100">
        <f t="shared" si="3"/>
        <v>1717201</v>
      </c>
      <c r="N19" s="100">
        <f t="shared" si="3"/>
        <v>3950101</v>
      </c>
      <c r="O19" s="100">
        <f t="shared" si="3"/>
        <v>1585762</v>
      </c>
      <c r="P19" s="100">
        <f t="shared" si="3"/>
        <v>1657648</v>
      </c>
      <c r="Q19" s="100">
        <f t="shared" si="3"/>
        <v>0</v>
      </c>
      <c r="R19" s="100">
        <f t="shared" si="3"/>
        <v>3243410</v>
      </c>
      <c r="S19" s="100">
        <f t="shared" si="3"/>
        <v>1645341</v>
      </c>
      <c r="T19" s="100">
        <f t="shared" si="3"/>
        <v>9207235</v>
      </c>
      <c r="U19" s="100">
        <f t="shared" si="3"/>
        <v>2175563</v>
      </c>
      <c r="V19" s="100">
        <f t="shared" si="3"/>
        <v>13028139</v>
      </c>
      <c r="W19" s="100">
        <f t="shared" si="3"/>
        <v>25545114</v>
      </c>
      <c r="X19" s="100">
        <f t="shared" si="3"/>
        <v>26529600</v>
      </c>
      <c r="Y19" s="100">
        <f t="shared" si="3"/>
        <v>-984486</v>
      </c>
      <c r="Z19" s="137">
        <f>+IF(X19&lt;&gt;0,+(Y19/X19)*100,0)</f>
        <v>-3.710896508051384</v>
      </c>
      <c r="AA19" s="153">
        <f>SUM(AA20:AA23)</f>
        <v>27838600</v>
      </c>
    </row>
    <row r="20" spans="1:27" ht="13.5">
      <c r="A20" s="138" t="s">
        <v>89</v>
      </c>
      <c r="B20" s="136"/>
      <c r="C20" s="155">
        <v>13642144</v>
      </c>
      <c r="D20" s="155"/>
      <c r="E20" s="156">
        <v>15853000</v>
      </c>
      <c r="F20" s="60">
        <v>15146000</v>
      </c>
      <c r="G20" s="60">
        <v>1042152</v>
      </c>
      <c r="H20" s="60">
        <v>1052789</v>
      </c>
      <c r="I20" s="60">
        <v>1560573</v>
      </c>
      <c r="J20" s="60">
        <v>3655514</v>
      </c>
      <c r="K20" s="60">
        <v>802964</v>
      </c>
      <c r="L20" s="60">
        <v>802964</v>
      </c>
      <c r="M20" s="60">
        <v>1022111</v>
      </c>
      <c r="N20" s="60">
        <v>2628039</v>
      </c>
      <c r="O20" s="60">
        <v>1014197</v>
      </c>
      <c r="P20" s="60">
        <v>1018321</v>
      </c>
      <c r="Q20" s="60"/>
      <c r="R20" s="60">
        <v>2032518</v>
      </c>
      <c r="S20" s="60">
        <v>1015286</v>
      </c>
      <c r="T20" s="60">
        <v>4151284</v>
      </c>
      <c r="U20" s="60">
        <v>1187204</v>
      </c>
      <c r="V20" s="60">
        <v>6353774</v>
      </c>
      <c r="W20" s="60">
        <v>14669845</v>
      </c>
      <c r="X20" s="60">
        <v>15853000</v>
      </c>
      <c r="Y20" s="60">
        <v>-1183155</v>
      </c>
      <c r="Z20" s="140">
        <v>-7.46</v>
      </c>
      <c r="AA20" s="155">
        <v>15146000</v>
      </c>
    </row>
    <row r="21" spans="1:27" ht="13.5">
      <c r="A21" s="138" t="s">
        <v>90</v>
      </c>
      <c r="B21" s="136"/>
      <c r="C21" s="155">
        <v>4520621</v>
      </c>
      <c r="D21" s="155"/>
      <c r="E21" s="156">
        <v>4289800</v>
      </c>
      <c r="F21" s="60">
        <v>6189800</v>
      </c>
      <c r="G21" s="60">
        <v>229721</v>
      </c>
      <c r="H21" s="60">
        <v>214646</v>
      </c>
      <c r="I21" s="60">
        <v>261815</v>
      </c>
      <c r="J21" s="60">
        <v>706182</v>
      </c>
      <c r="K21" s="60">
        <v>21559</v>
      </c>
      <c r="L21" s="60">
        <v>21559</v>
      </c>
      <c r="M21" s="60">
        <v>363723</v>
      </c>
      <c r="N21" s="60">
        <v>406841</v>
      </c>
      <c r="O21" s="60">
        <v>403834</v>
      </c>
      <c r="P21" s="60">
        <v>339992</v>
      </c>
      <c r="Q21" s="60"/>
      <c r="R21" s="60">
        <v>743826</v>
      </c>
      <c r="S21" s="60">
        <v>338123</v>
      </c>
      <c r="T21" s="60">
        <v>1673831</v>
      </c>
      <c r="U21" s="60">
        <v>705904</v>
      </c>
      <c r="V21" s="60">
        <v>2717858</v>
      </c>
      <c r="W21" s="60">
        <v>4574707</v>
      </c>
      <c r="X21" s="60">
        <v>4289800</v>
      </c>
      <c r="Y21" s="60">
        <v>284907</v>
      </c>
      <c r="Z21" s="140">
        <v>6.64</v>
      </c>
      <c r="AA21" s="155">
        <v>6189800</v>
      </c>
    </row>
    <row r="22" spans="1:27" ht="13.5">
      <c r="A22" s="138" t="s">
        <v>91</v>
      </c>
      <c r="B22" s="136"/>
      <c r="C22" s="157">
        <v>3912696</v>
      </c>
      <c r="D22" s="157"/>
      <c r="E22" s="158">
        <v>3980600</v>
      </c>
      <c r="F22" s="159">
        <v>4096600</v>
      </c>
      <c r="G22" s="159">
        <v>208738</v>
      </c>
      <c r="H22" s="159">
        <v>207045</v>
      </c>
      <c r="I22" s="159">
        <v>195879</v>
      </c>
      <c r="J22" s="159">
        <v>611662</v>
      </c>
      <c r="K22" s="159">
        <v>182750</v>
      </c>
      <c r="L22" s="159">
        <v>182750</v>
      </c>
      <c r="M22" s="159">
        <v>206606</v>
      </c>
      <c r="N22" s="159">
        <v>572106</v>
      </c>
      <c r="O22" s="159">
        <v>108444</v>
      </c>
      <c r="P22" s="159">
        <v>183682</v>
      </c>
      <c r="Q22" s="159"/>
      <c r="R22" s="159">
        <v>292126</v>
      </c>
      <c r="S22" s="159">
        <v>186735</v>
      </c>
      <c r="T22" s="159">
        <v>2102281</v>
      </c>
      <c r="U22" s="159">
        <v>178374</v>
      </c>
      <c r="V22" s="159">
        <v>2467390</v>
      </c>
      <c r="W22" s="159">
        <v>3943284</v>
      </c>
      <c r="X22" s="159">
        <v>3980604</v>
      </c>
      <c r="Y22" s="159">
        <v>-37320</v>
      </c>
      <c r="Z22" s="141">
        <v>-0.94</v>
      </c>
      <c r="AA22" s="157">
        <v>4096600</v>
      </c>
    </row>
    <row r="23" spans="1:27" ht="13.5">
      <c r="A23" s="138" t="s">
        <v>92</v>
      </c>
      <c r="B23" s="136"/>
      <c r="C23" s="155">
        <v>2302815</v>
      </c>
      <c r="D23" s="155"/>
      <c r="E23" s="156">
        <v>2406200</v>
      </c>
      <c r="F23" s="60">
        <v>2406200</v>
      </c>
      <c r="G23" s="60">
        <v>118172</v>
      </c>
      <c r="H23" s="60">
        <v>120061</v>
      </c>
      <c r="I23" s="60">
        <v>111873</v>
      </c>
      <c r="J23" s="60">
        <v>350106</v>
      </c>
      <c r="K23" s="60">
        <v>109177</v>
      </c>
      <c r="L23" s="60">
        <v>109177</v>
      </c>
      <c r="M23" s="60">
        <v>124761</v>
      </c>
      <c r="N23" s="60">
        <v>343115</v>
      </c>
      <c r="O23" s="60">
        <v>59287</v>
      </c>
      <c r="P23" s="60">
        <v>115653</v>
      </c>
      <c r="Q23" s="60"/>
      <c r="R23" s="60">
        <v>174940</v>
      </c>
      <c r="S23" s="60">
        <v>105197</v>
      </c>
      <c r="T23" s="60">
        <v>1279839</v>
      </c>
      <c r="U23" s="60">
        <v>104081</v>
      </c>
      <c r="V23" s="60">
        <v>1489117</v>
      </c>
      <c r="W23" s="60">
        <v>2357278</v>
      </c>
      <c r="X23" s="60">
        <v>2406196</v>
      </c>
      <c r="Y23" s="60">
        <v>-48918</v>
      </c>
      <c r="Z23" s="140">
        <v>-2.03</v>
      </c>
      <c r="AA23" s="155">
        <v>2406200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82614220</v>
      </c>
      <c r="D25" s="168">
        <f>+D5+D9+D15+D19+D24</f>
        <v>0</v>
      </c>
      <c r="E25" s="169">
        <f t="shared" si="4"/>
        <v>64074444</v>
      </c>
      <c r="F25" s="73">
        <f t="shared" si="4"/>
        <v>76919034</v>
      </c>
      <c r="G25" s="73">
        <f t="shared" si="4"/>
        <v>10562344</v>
      </c>
      <c r="H25" s="73">
        <f t="shared" si="4"/>
        <v>3209822</v>
      </c>
      <c r="I25" s="73">
        <f t="shared" si="4"/>
        <v>2982500</v>
      </c>
      <c r="J25" s="73">
        <f t="shared" si="4"/>
        <v>16754666</v>
      </c>
      <c r="K25" s="73">
        <f t="shared" si="4"/>
        <v>2037802</v>
      </c>
      <c r="L25" s="73">
        <f t="shared" si="4"/>
        <v>2038077</v>
      </c>
      <c r="M25" s="73">
        <f t="shared" si="4"/>
        <v>5184786</v>
      </c>
      <c r="N25" s="73">
        <f t="shared" si="4"/>
        <v>9260665</v>
      </c>
      <c r="O25" s="73">
        <f t="shared" si="4"/>
        <v>4440202</v>
      </c>
      <c r="P25" s="73">
        <f t="shared" si="4"/>
        <v>4225639</v>
      </c>
      <c r="Q25" s="73">
        <f t="shared" si="4"/>
        <v>0</v>
      </c>
      <c r="R25" s="73">
        <f t="shared" si="4"/>
        <v>8665841</v>
      </c>
      <c r="S25" s="73">
        <f t="shared" si="4"/>
        <v>2224763</v>
      </c>
      <c r="T25" s="73">
        <f t="shared" si="4"/>
        <v>5391807</v>
      </c>
      <c r="U25" s="73">
        <f t="shared" si="4"/>
        <v>2650705</v>
      </c>
      <c r="V25" s="73">
        <f t="shared" si="4"/>
        <v>10267275</v>
      </c>
      <c r="W25" s="73">
        <f t="shared" si="4"/>
        <v>44948447</v>
      </c>
      <c r="X25" s="73">
        <f t="shared" si="4"/>
        <v>64074446</v>
      </c>
      <c r="Y25" s="73">
        <f t="shared" si="4"/>
        <v>-19125999</v>
      </c>
      <c r="Z25" s="170">
        <f>+IF(X25&lt;&gt;0,+(Y25/X25)*100,0)</f>
        <v>-29.849651762888435</v>
      </c>
      <c r="AA25" s="168">
        <f>+AA5+AA9+AA15+AA19+AA24</f>
        <v>76919034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39505134</v>
      </c>
      <c r="D28" s="153">
        <f>SUM(D29:D31)</f>
        <v>0</v>
      </c>
      <c r="E28" s="154">
        <f t="shared" si="5"/>
        <v>19240893</v>
      </c>
      <c r="F28" s="100">
        <f t="shared" si="5"/>
        <v>28405505</v>
      </c>
      <c r="G28" s="100">
        <f t="shared" si="5"/>
        <v>1172217</v>
      </c>
      <c r="H28" s="100">
        <f t="shared" si="5"/>
        <v>1147908</v>
      </c>
      <c r="I28" s="100">
        <f t="shared" si="5"/>
        <v>1451187</v>
      </c>
      <c r="J28" s="100">
        <f t="shared" si="5"/>
        <v>3771312</v>
      </c>
      <c r="K28" s="100">
        <f t="shared" si="5"/>
        <v>1914376</v>
      </c>
      <c r="L28" s="100">
        <f t="shared" si="5"/>
        <v>1984556</v>
      </c>
      <c r="M28" s="100">
        <f t="shared" si="5"/>
        <v>1378069</v>
      </c>
      <c r="N28" s="100">
        <f t="shared" si="5"/>
        <v>5277001</v>
      </c>
      <c r="O28" s="100">
        <f t="shared" si="5"/>
        <v>1023491</v>
      </c>
      <c r="P28" s="100">
        <f t="shared" si="5"/>
        <v>1180900</v>
      </c>
      <c r="Q28" s="100">
        <f t="shared" si="5"/>
        <v>0</v>
      </c>
      <c r="R28" s="100">
        <f t="shared" si="5"/>
        <v>2204391</v>
      </c>
      <c r="S28" s="100">
        <f t="shared" si="5"/>
        <v>1270167</v>
      </c>
      <c r="T28" s="100">
        <f t="shared" si="5"/>
        <v>1463291</v>
      </c>
      <c r="U28" s="100">
        <f t="shared" si="5"/>
        <v>3039303</v>
      </c>
      <c r="V28" s="100">
        <f t="shared" si="5"/>
        <v>5772761</v>
      </c>
      <c r="W28" s="100">
        <f t="shared" si="5"/>
        <v>17025465</v>
      </c>
      <c r="X28" s="100">
        <f t="shared" si="5"/>
        <v>19240892</v>
      </c>
      <c r="Y28" s="100">
        <f t="shared" si="5"/>
        <v>-2215427</v>
      </c>
      <c r="Z28" s="137">
        <f>+IF(X28&lt;&gt;0,+(Y28/X28)*100,0)</f>
        <v>-11.51415953064962</v>
      </c>
      <c r="AA28" s="153">
        <f>SUM(AA29:AA31)</f>
        <v>28405505</v>
      </c>
    </row>
    <row r="29" spans="1:27" ht="13.5">
      <c r="A29" s="138" t="s">
        <v>75</v>
      </c>
      <c r="B29" s="136"/>
      <c r="C29" s="155">
        <v>4985323</v>
      </c>
      <c r="D29" s="155"/>
      <c r="E29" s="156">
        <v>5343650</v>
      </c>
      <c r="F29" s="60">
        <v>5413650</v>
      </c>
      <c r="G29" s="60">
        <v>419930</v>
      </c>
      <c r="H29" s="60">
        <v>381676</v>
      </c>
      <c r="I29" s="60">
        <v>469791</v>
      </c>
      <c r="J29" s="60">
        <v>1271397</v>
      </c>
      <c r="K29" s="60">
        <v>424116</v>
      </c>
      <c r="L29" s="60">
        <v>494296</v>
      </c>
      <c r="M29" s="60">
        <v>422976</v>
      </c>
      <c r="N29" s="60">
        <v>1341388</v>
      </c>
      <c r="O29" s="60">
        <v>367218</v>
      </c>
      <c r="P29" s="60">
        <v>371141</v>
      </c>
      <c r="Q29" s="60"/>
      <c r="R29" s="60">
        <v>738359</v>
      </c>
      <c r="S29" s="60">
        <v>419280</v>
      </c>
      <c r="T29" s="60">
        <v>397694</v>
      </c>
      <c r="U29" s="60">
        <v>399468</v>
      </c>
      <c r="V29" s="60">
        <v>1216442</v>
      </c>
      <c r="W29" s="60">
        <v>4567586</v>
      </c>
      <c r="X29" s="60">
        <v>5343654</v>
      </c>
      <c r="Y29" s="60">
        <v>-776068</v>
      </c>
      <c r="Z29" s="140">
        <v>-14.52</v>
      </c>
      <c r="AA29" s="155">
        <v>5413650</v>
      </c>
    </row>
    <row r="30" spans="1:27" ht="13.5">
      <c r="A30" s="138" t="s">
        <v>76</v>
      </c>
      <c r="B30" s="136"/>
      <c r="C30" s="157">
        <v>31033235</v>
      </c>
      <c r="D30" s="157"/>
      <c r="E30" s="158">
        <v>10269779</v>
      </c>
      <c r="F30" s="159">
        <v>19268651</v>
      </c>
      <c r="G30" s="159">
        <v>535817</v>
      </c>
      <c r="H30" s="159">
        <v>536509</v>
      </c>
      <c r="I30" s="159">
        <v>758767</v>
      </c>
      <c r="J30" s="159">
        <v>1831093</v>
      </c>
      <c r="K30" s="159">
        <v>1236931</v>
      </c>
      <c r="L30" s="159">
        <v>1236931</v>
      </c>
      <c r="M30" s="159">
        <v>704169</v>
      </c>
      <c r="N30" s="159">
        <v>3178031</v>
      </c>
      <c r="O30" s="159">
        <v>450412</v>
      </c>
      <c r="P30" s="159">
        <v>580599</v>
      </c>
      <c r="Q30" s="159"/>
      <c r="R30" s="159">
        <v>1031011</v>
      </c>
      <c r="S30" s="159">
        <v>653470</v>
      </c>
      <c r="T30" s="159">
        <v>800944</v>
      </c>
      <c r="U30" s="159">
        <v>1946842</v>
      </c>
      <c r="V30" s="159">
        <v>3401256</v>
      </c>
      <c r="W30" s="159">
        <v>9441391</v>
      </c>
      <c r="X30" s="159">
        <v>10269776</v>
      </c>
      <c r="Y30" s="159">
        <v>-828385</v>
      </c>
      <c r="Z30" s="141">
        <v>-8.07</v>
      </c>
      <c r="AA30" s="157">
        <v>19268651</v>
      </c>
    </row>
    <row r="31" spans="1:27" ht="13.5">
      <c r="A31" s="138" t="s">
        <v>77</v>
      </c>
      <c r="B31" s="136"/>
      <c r="C31" s="155">
        <v>3486576</v>
      </c>
      <c r="D31" s="155"/>
      <c r="E31" s="156">
        <v>3627464</v>
      </c>
      <c r="F31" s="60">
        <v>3723204</v>
      </c>
      <c r="G31" s="60">
        <v>216470</v>
      </c>
      <c r="H31" s="60">
        <v>229723</v>
      </c>
      <c r="I31" s="60">
        <v>222629</v>
      </c>
      <c r="J31" s="60">
        <v>668822</v>
      </c>
      <c r="K31" s="60">
        <v>253329</v>
      </c>
      <c r="L31" s="60">
        <v>253329</v>
      </c>
      <c r="M31" s="60">
        <v>250924</v>
      </c>
      <c r="N31" s="60">
        <v>757582</v>
      </c>
      <c r="O31" s="60">
        <v>205861</v>
      </c>
      <c r="P31" s="60">
        <v>229160</v>
      </c>
      <c r="Q31" s="60"/>
      <c r="R31" s="60">
        <v>435021</v>
      </c>
      <c r="S31" s="60">
        <v>197417</v>
      </c>
      <c r="T31" s="60">
        <v>264653</v>
      </c>
      <c r="U31" s="60">
        <v>692993</v>
      </c>
      <c r="V31" s="60">
        <v>1155063</v>
      </c>
      <c r="W31" s="60">
        <v>3016488</v>
      </c>
      <c r="X31" s="60">
        <v>3627462</v>
      </c>
      <c r="Y31" s="60">
        <v>-610974</v>
      </c>
      <c r="Z31" s="140">
        <v>-16.84</v>
      </c>
      <c r="AA31" s="155">
        <v>3723204</v>
      </c>
    </row>
    <row r="32" spans="1:27" ht="13.5">
      <c r="A32" s="135" t="s">
        <v>78</v>
      </c>
      <c r="B32" s="136"/>
      <c r="C32" s="153">
        <f aca="true" t="shared" si="6" ref="C32:Y32">SUM(C33:C37)</f>
        <v>6640186</v>
      </c>
      <c r="D32" s="153">
        <f>SUM(D33:D37)</f>
        <v>0</v>
      </c>
      <c r="E32" s="154">
        <f t="shared" si="6"/>
        <v>11540868</v>
      </c>
      <c r="F32" s="100">
        <f t="shared" si="6"/>
        <v>7774768</v>
      </c>
      <c r="G32" s="100">
        <f t="shared" si="6"/>
        <v>397788</v>
      </c>
      <c r="H32" s="100">
        <f t="shared" si="6"/>
        <v>607130</v>
      </c>
      <c r="I32" s="100">
        <f t="shared" si="6"/>
        <v>491606</v>
      </c>
      <c r="J32" s="100">
        <f t="shared" si="6"/>
        <v>1496524</v>
      </c>
      <c r="K32" s="100">
        <f t="shared" si="6"/>
        <v>570054</v>
      </c>
      <c r="L32" s="100">
        <f t="shared" si="6"/>
        <v>570054</v>
      </c>
      <c r="M32" s="100">
        <f t="shared" si="6"/>
        <v>1657132</v>
      </c>
      <c r="N32" s="100">
        <f t="shared" si="6"/>
        <v>2797240</v>
      </c>
      <c r="O32" s="100">
        <f t="shared" si="6"/>
        <v>525667</v>
      </c>
      <c r="P32" s="100">
        <f t="shared" si="6"/>
        <v>914090</v>
      </c>
      <c r="Q32" s="100">
        <f t="shared" si="6"/>
        <v>0</v>
      </c>
      <c r="R32" s="100">
        <f t="shared" si="6"/>
        <v>1439757</v>
      </c>
      <c r="S32" s="100">
        <f t="shared" si="6"/>
        <v>390413</v>
      </c>
      <c r="T32" s="100">
        <f t="shared" si="6"/>
        <v>599450</v>
      </c>
      <c r="U32" s="100">
        <f t="shared" si="6"/>
        <v>411185</v>
      </c>
      <c r="V32" s="100">
        <f t="shared" si="6"/>
        <v>1401048</v>
      </c>
      <c r="W32" s="100">
        <f t="shared" si="6"/>
        <v>7134569</v>
      </c>
      <c r="X32" s="100">
        <f t="shared" si="6"/>
        <v>11540869</v>
      </c>
      <c r="Y32" s="100">
        <f t="shared" si="6"/>
        <v>-4406300</v>
      </c>
      <c r="Z32" s="137">
        <f>+IF(X32&lt;&gt;0,+(Y32/X32)*100,0)</f>
        <v>-38.17996721044143</v>
      </c>
      <c r="AA32" s="153">
        <f>SUM(AA33:AA37)</f>
        <v>7774768</v>
      </c>
    </row>
    <row r="33" spans="1:27" ht="13.5">
      <c r="A33" s="138" t="s">
        <v>79</v>
      </c>
      <c r="B33" s="136"/>
      <c r="C33" s="155">
        <v>2007046</v>
      </c>
      <c r="D33" s="155"/>
      <c r="E33" s="156">
        <v>2678668</v>
      </c>
      <c r="F33" s="60">
        <v>2466368</v>
      </c>
      <c r="G33" s="60">
        <v>182486</v>
      </c>
      <c r="H33" s="60">
        <v>193147</v>
      </c>
      <c r="I33" s="60">
        <v>199152</v>
      </c>
      <c r="J33" s="60">
        <v>574785</v>
      </c>
      <c r="K33" s="60">
        <v>367102</v>
      </c>
      <c r="L33" s="60">
        <v>367102</v>
      </c>
      <c r="M33" s="60">
        <v>136880</v>
      </c>
      <c r="N33" s="60">
        <v>871084</v>
      </c>
      <c r="O33" s="60">
        <v>165261</v>
      </c>
      <c r="P33" s="60">
        <v>183985</v>
      </c>
      <c r="Q33" s="60"/>
      <c r="R33" s="60">
        <v>349246</v>
      </c>
      <c r="S33" s="60">
        <v>161905</v>
      </c>
      <c r="T33" s="60">
        <v>132677</v>
      </c>
      <c r="U33" s="60">
        <v>213656</v>
      </c>
      <c r="V33" s="60">
        <v>508238</v>
      </c>
      <c r="W33" s="60">
        <v>2303353</v>
      </c>
      <c r="X33" s="60">
        <v>2678669</v>
      </c>
      <c r="Y33" s="60">
        <v>-375316</v>
      </c>
      <c r="Z33" s="140">
        <v>-14.01</v>
      </c>
      <c r="AA33" s="155">
        <v>2466368</v>
      </c>
    </row>
    <row r="34" spans="1:27" ht="13.5">
      <c r="A34" s="138" t="s">
        <v>80</v>
      </c>
      <c r="B34" s="136"/>
      <c r="C34" s="155">
        <v>321157</v>
      </c>
      <c r="D34" s="155"/>
      <c r="E34" s="156">
        <v>534850</v>
      </c>
      <c r="F34" s="60">
        <v>474050</v>
      </c>
      <c r="G34" s="60">
        <v>20912</v>
      </c>
      <c r="H34" s="60">
        <v>30237</v>
      </c>
      <c r="I34" s="60">
        <v>32827</v>
      </c>
      <c r="J34" s="60">
        <v>83976</v>
      </c>
      <c r="K34" s="60">
        <v>25267</v>
      </c>
      <c r="L34" s="60">
        <v>25267</v>
      </c>
      <c r="M34" s="60">
        <v>26027</v>
      </c>
      <c r="N34" s="60">
        <v>76561</v>
      </c>
      <c r="O34" s="60">
        <v>24274</v>
      </c>
      <c r="P34" s="60">
        <v>25041</v>
      </c>
      <c r="Q34" s="60"/>
      <c r="R34" s="60">
        <v>49315</v>
      </c>
      <c r="S34" s="60">
        <v>28311</v>
      </c>
      <c r="T34" s="60">
        <v>27160</v>
      </c>
      <c r="U34" s="60">
        <v>35092</v>
      </c>
      <c r="V34" s="60">
        <v>90563</v>
      </c>
      <c r="W34" s="60">
        <v>300415</v>
      </c>
      <c r="X34" s="60">
        <v>534848</v>
      </c>
      <c r="Y34" s="60">
        <v>-234433</v>
      </c>
      <c r="Z34" s="140">
        <v>-43.83</v>
      </c>
      <c r="AA34" s="155">
        <v>474050</v>
      </c>
    </row>
    <row r="35" spans="1:27" ht="13.5">
      <c r="A35" s="138" t="s">
        <v>81</v>
      </c>
      <c r="B35" s="136"/>
      <c r="C35" s="155">
        <v>4311983</v>
      </c>
      <c r="D35" s="155"/>
      <c r="E35" s="156">
        <v>8327350</v>
      </c>
      <c r="F35" s="60">
        <v>4834350</v>
      </c>
      <c r="G35" s="60">
        <v>194390</v>
      </c>
      <c r="H35" s="60">
        <v>383746</v>
      </c>
      <c r="I35" s="60">
        <v>259627</v>
      </c>
      <c r="J35" s="60">
        <v>837763</v>
      </c>
      <c r="K35" s="60">
        <v>177685</v>
      </c>
      <c r="L35" s="60">
        <v>177685</v>
      </c>
      <c r="M35" s="60">
        <v>1494225</v>
      </c>
      <c r="N35" s="60">
        <v>1849595</v>
      </c>
      <c r="O35" s="60">
        <v>336132</v>
      </c>
      <c r="P35" s="60">
        <v>705064</v>
      </c>
      <c r="Q35" s="60"/>
      <c r="R35" s="60">
        <v>1041196</v>
      </c>
      <c r="S35" s="60">
        <v>200197</v>
      </c>
      <c r="T35" s="60">
        <v>439613</v>
      </c>
      <c r="U35" s="60">
        <v>162437</v>
      </c>
      <c r="V35" s="60">
        <v>802247</v>
      </c>
      <c r="W35" s="60">
        <v>4530801</v>
      </c>
      <c r="X35" s="60">
        <v>8327352</v>
      </c>
      <c r="Y35" s="60">
        <v>-3796551</v>
      </c>
      <c r="Z35" s="140">
        <v>-45.59</v>
      </c>
      <c r="AA35" s="155">
        <v>4834350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3458016</v>
      </c>
      <c r="D38" s="153">
        <f>SUM(D39:D41)</f>
        <v>0</v>
      </c>
      <c r="E38" s="154">
        <f t="shared" si="7"/>
        <v>4179700</v>
      </c>
      <c r="F38" s="100">
        <f t="shared" si="7"/>
        <v>4579300</v>
      </c>
      <c r="G38" s="100">
        <f t="shared" si="7"/>
        <v>248843</v>
      </c>
      <c r="H38" s="100">
        <f t="shared" si="7"/>
        <v>581358</v>
      </c>
      <c r="I38" s="100">
        <f t="shared" si="7"/>
        <v>154606</v>
      </c>
      <c r="J38" s="100">
        <f t="shared" si="7"/>
        <v>984807</v>
      </c>
      <c r="K38" s="100">
        <f t="shared" si="7"/>
        <v>331076</v>
      </c>
      <c r="L38" s="100">
        <f t="shared" si="7"/>
        <v>331076</v>
      </c>
      <c r="M38" s="100">
        <f t="shared" si="7"/>
        <v>339403</v>
      </c>
      <c r="N38" s="100">
        <f t="shared" si="7"/>
        <v>1001555</v>
      </c>
      <c r="O38" s="100">
        <f t="shared" si="7"/>
        <v>220057</v>
      </c>
      <c r="P38" s="100">
        <f t="shared" si="7"/>
        <v>444675</v>
      </c>
      <c r="Q38" s="100">
        <f t="shared" si="7"/>
        <v>0</v>
      </c>
      <c r="R38" s="100">
        <f t="shared" si="7"/>
        <v>664732</v>
      </c>
      <c r="S38" s="100">
        <f t="shared" si="7"/>
        <v>200616</v>
      </c>
      <c r="T38" s="100">
        <f t="shared" si="7"/>
        <v>215404</v>
      </c>
      <c r="U38" s="100">
        <f t="shared" si="7"/>
        <v>250976</v>
      </c>
      <c r="V38" s="100">
        <f t="shared" si="7"/>
        <v>666996</v>
      </c>
      <c r="W38" s="100">
        <f t="shared" si="7"/>
        <v>3318090</v>
      </c>
      <c r="X38" s="100">
        <f t="shared" si="7"/>
        <v>4179704</v>
      </c>
      <c r="Y38" s="100">
        <f t="shared" si="7"/>
        <v>-861614</v>
      </c>
      <c r="Z38" s="137">
        <f>+IF(X38&lt;&gt;0,+(Y38/X38)*100,0)</f>
        <v>-20.614234883618554</v>
      </c>
      <c r="AA38" s="153">
        <f>SUM(AA39:AA41)</f>
        <v>4579300</v>
      </c>
    </row>
    <row r="39" spans="1:27" ht="13.5">
      <c r="A39" s="138" t="s">
        <v>85</v>
      </c>
      <c r="B39" s="136"/>
      <c r="C39" s="155">
        <v>382329</v>
      </c>
      <c r="D39" s="155"/>
      <c r="E39" s="156">
        <v>467200</v>
      </c>
      <c r="F39" s="60">
        <v>447200</v>
      </c>
      <c r="G39" s="60">
        <v>32351</v>
      </c>
      <c r="H39" s="60">
        <v>34559</v>
      </c>
      <c r="I39" s="60">
        <v>35331</v>
      </c>
      <c r="J39" s="60">
        <v>102241</v>
      </c>
      <c r="K39" s="60">
        <v>30835</v>
      </c>
      <c r="L39" s="60">
        <v>30835</v>
      </c>
      <c r="M39" s="60">
        <v>25247</v>
      </c>
      <c r="N39" s="60">
        <v>86917</v>
      </c>
      <c r="O39" s="60">
        <v>24275</v>
      </c>
      <c r="P39" s="60">
        <v>37965</v>
      </c>
      <c r="Q39" s="60"/>
      <c r="R39" s="60">
        <v>62240</v>
      </c>
      <c r="S39" s="60"/>
      <c r="T39" s="60">
        <v>3642</v>
      </c>
      <c r="U39" s="60">
        <v>3627</v>
      </c>
      <c r="V39" s="60">
        <v>7269</v>
      </c>
      <c r="W39" s="60">
        <v>258667</v>
      </c>
      <c r="X39" s="60">
        <v>467204</v>
      </c>
      <c r="Y39" s="60">
        <v>-208537</v>
      </c>
      <c r="Z39" s="140">
        <v>-44.64</v>
      </c>
      <c r="AA39" s="155">
        <v>447200</v>
      </c>
    </row>
    <row r="40" spans="1:27" ht="13.5">
      <c r="A40" s="138" t="s">
        <v>86</v>
      </c>
      <c r="B40" s="136"/>
      <c r="C40" s="155">
        <v>3075687</v>
      </c>
      <c r="D40" s="155"/>
      <c r="E40" s="156">
        <v>3712500</v>
      </c>
      <c r="F40" s="60">
        <v>4132100</v>
      </c>
      <c r="G40" s="60">
        <v>216492</v>
      </c>
      <c r="H40" s="60">
        <v>546799</v>
      </c>
      <c r="I40" s="60">
        <v>119275</v>
      </c>
      <c r="J40" s="60">
        <v>882566</v>
      </c>
      <c r="K40" s="60">
        <v>300241</v>
      </c>
      <c r="L40" s="60">
        <v>300241</v>
      </c>
      <c r="M40" s="60">
        <v>314156</v>
      </c>
      <c r="N40" s="60">
        <v>914638</v>
      </c>
      <c r="O40" s="60">
        <v>195782</v>
      </c>
      <c r="P40" s="60">
        <v>406710</v>
      </c>
      <c r="Q40" s="60"/>
      <c r="R40" s="60">
        <v>602492</v>
      </c>
      <c r="S40" s="60">
        <v>200616</v>
      </c>
      <c r="T40" s="60">
        <v>211762</v>
      </c>
      <c r="U40" s="60">
        <v>247349</v>
      </c>
      <c r="V40" s="60">
        <v>659727</v>
      </c>
      <c r="W40" s="60">
        <v>3059423</v>
      </c>
      <c r="X40" s="60">
        <v>3712500</v>
      </c>
      <c r="Y40" s="60">
        <v>-653077</v>
      </c>
      <c r="Z40" s="140">
        <v>-17.59</v>
      </c>
      <c r="AA40" s="155">
        <v>4132100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19927442</v>
      </c>
      <c r="D42" s="153">
        <f>SUM(D43:D46)</f>
        <v>0</v>
      </c>
      <c r="E42" s="154">
        <f t="shared" si="8"/>
        <v>18817240</v>
      </c>
      <c r="F42" s="100">
        <f t="shared" si="8"/>
        <v>18767340</v>
      </c>
      <c r="G42" s="100">
        <f t="shared" si="8"/>
        <v>1571791</v>
      </c>
      <c r="H42" s="100">
        <f t="shared" si="8"/>
        <v>1667231</v>
      </c>
      <c r="I42" s="100">
        <f t="shared" si="8"/>
        <v>1478073</v>
      </c>
      <c r="J42" s="100">
        <f t="shared" si="8"/>
        <v>4717095</v>
      </c>
      <c r="K42" s="100">
        <f t="shared" si="8"/>
        <v>1128856</v>
      </c>
      <c r="L42" s="100">
        <f t="shared" si="8"/>
        <v>1128856</v>
      </c>
      <c r="M42" s="100">
        <f t="shared" si="8"/>
        <v>1199735</v>
      </c>
      <c r="N42" s="100">
        <f t="shared" si="8"/>
        <v>3457447</v>
      </c>
      <c r="O42" s="100">
        <f t="shared" si="8"/>
        <v>1275620</v>
      </c>
      <c r="P42" s="100">
        <f t="shared" si="8"/>
        <v>1092031</v>
      </c>
      <c r="Q42" s="100">
        <f t="shared" si="8"/>
        <v>0</v>
      </c>
      <c r="R42" s="100">
        <f t="shared" si="8"/>
        <v>2367651</v>
      </c>
      <c r="S42" s="100">
        <f t="shared" si="8"/>
        <v>1083311</v>
      </c>
      <c r="T42" s="100">
        <f t="shared" si="8"/>
        <v>1053015</v>
      </c>
      <c r="U42" s="100">
        <f t="shared" si="8"/>
        <v>1443617</v>
      </c>
      <c r="V42" s="100">
        <f t="shared" si="8"/>
        <v>3579943</v>
      </c>
      <c r="W42" s="100">
        <f t="shared" si="8"/>
        <v>14122136</v>
      </c>
      <c r="X42" s="100">
        <f t="shared" si="8"/>
        <v>18817240</v>
      </c>
      <c r="Y42" s="100">
        <f t="shared" si="8"/>
        <v>-4695104</v>
      </c>
      <c r="Z42" s="137">
        <f>+IF(X42&lt;&gt;0,+(Y42/X42)*100,0)</f>
        <v>-24.951076778528623</v>
      </c>
      <c r="AA42" s="153">
        <f>SUM(AA43:AA46)</f>
        <v>18767340</v>
      </c>
    </row>
    <row r="43" spans="1:27" ht="13.5">
      <c r="A43" s="138" t="s">
        <v>89</v>
      </c>
      <c r="B43" s="136"/>
      <c r="C43" s="155">
        <v>9189072</v>
      </c>
      <c r="D43" s="155"/>
      <c r="E43" s="156">
        <v>12890400</v>
      </c>
      <c r="F43" s="60">
        <v>12871900</v>
      </c>
      <c r="G43" s="60">
        <v>1184075</v>
      </c>
      <c r="H43" s="60">
        <v>1236218</v>
      </c>
      <c r="I43" s="60">
        <v>971305</v>
      </c>
      <c r="J43" s="60">
        <v>3391598</v>
      </c>
      <c r="K43" s="60">
        <v>699810</v>
      </c>
      <c r="L43" s="60">
        <v>699810</v>
      </c>
      <c r="M43" s="60">
        <v>814532</v>
      </c>
      <c r="N43" s="60">
        <v>2214152</v>
      </c>
      <c r="O43" s="60">
        <v>829034</v>
      </c>
      <c r="P43" s="60">
        <v>660271</v>
      </c>
      <c r="Q43" s="60"/>
      <c r="R43" s="60">
        <v>1489305</v>
      </c>
      <c r="S43" s="60">
        <v>695713</v>
      </c>
      <c r="T43" s="60">
        <v>667538</v>
      </c>
      <c r="U43" s="60">
        <v>1015346</v>
      </c>
      <c r="V43" s="60">
        <v>2378597</v>
      </c>
      <c r="W43" s="60">
        <v>9473652</v>
      </c>
      <c r="X43" s="60">
        <v>12890396</v>
      </c>
      <c r="Y43" s="60">
        <v>-3416744</v>
      </c>
      <c r="Z43" s="140">
        <v>-26.51</v>
      </c>
      <c r="AA43" s="155">
        <v>12871900</v>
      </c>
    </row>
    <row r="44" spans="1:27" ht="13.5">
      <c r="A44" s="138" t="s">
        <v>90</v>
      </c>
      <c r="B44" s="136"/>
      <c r="C44" s="155">
        <v>2616434</v>
      </c>
      <c r="D44" s="155"/>
      <c r="E44" s="156">
        <v>1690480</v>
      </c>
      <c r="F44" s="60">
        <v>1720480</v>
      </c>
      <c r="G44" s="60">
        <v>102125</v>
      </c>
      <c r="H44" s="60">
        <v>135808</v>
      </c>
      <c r="I44" s="60">
        <v>127463</v>
      </c>
      <c r="J44" s="60">
        <v>365396</v>
      </c>
      <c r="K44" s="60">
        <v>85580</v>
      </c>
      <c r="L44" s="60">
        <v>85580</v>
      </c>
      <c r="M44" s="60">
        <v>107838</v>
      </c>
      <c r="N44" s="60">
        <v>278998</v>
      </c>
      <c r="O44" s="60">
        <v>102990</v>
      </c>
      <c r="P44" s="60">
        <v>141155</v>
      </c>
      <c r="Q44" s="60"/>
      <c r="R44" s="60">
        <v>244145</v>
      </c>
      <c r="S44" s="60">
        <v>120185</v>
      </c>
      <c r="T44" s="60">
        <v>112727</v>
      </c>
      <c r="U44" s="60">
        <v>144269</v>
      </c>
      <c r="V44" s="60">
        <v>377181</v>
      </c>
      <c r="W44" s="60">
        <v>1265720</v>
      </c>
      <c r="X44" s="60">
        <v>1690484</v>
      </c>
      <c r="Y44" s="60">
        <v>-424764</v>
      </c>
      <c r="Z44" s="140">
        <v>-25.13</v>
      </c>
      <c r="AA44" s="155">
        <v>1720480</v>
      </c>
    </row>
    <row r="45" spans="1:27" ht="13.5">
      <c r="A45" s="138" t="s">
        <v>91</v>
      </c>
      <c r="B45" s="136"/>
      <c r="C45" s="157">
        <v>2003307</v>
      </c>
      <c r="D45" s="157"/>
      <c r="E45" s="158">
        <v>2574260</v>
      </c>
      <c r="F45" s="159">
        <v>2453460</v>
      </c>
      <c r="G45" s="159">
        <v>185672</v>
      </c>
      <c r="H45" s="159">
        <v>176181</v>
      </c>
      <c r="I45" s="159">
        <v>214795</v>
      </c>
      <c r="J45" s="159">
        <v>576648</v>
      </c>
      <c r="K45" s="159">
        <v>215677</v>
      </c>
      <c r="L45" s="159">
        <v>215677</v>
      </c>
      <c r="M45" s="159">
        <v>166634</v>
      </c>
      <c r="N45" s="159">
        <v>597988</v>
      </c>
      <c r="O45" s="159">
        <v>244375</v>
      </c>
      <c r="P45" s="159">
        <v>194211</v>
      </c>
      <c r="Q45" s="159"/>
      <c r="R45" s="159">
        <v>438586</v>
      </c>
      <c r="S45" s="159">
        <v>177100</v>
      </c>
      <c r="T45" s="159">
        <v>164803</v>
      </c>
      <c r="U45" s="159">
        <v>160557</v>
      </c>
      <c r="V45" s="159">
        <v>502460</v>
      </c>
      <c r="W45" s="159">
        <v>2115682</v>
      </c>
      <c r="X45" s="159">
        <v>2574260</v>
      </c>
      <c r="Y45" s="159">
        <v>-458578</v>
      </c>
      <c r="Z45" s="141">
        <v>-17.81</v>
      </c>
      <c r="AA45" s="157">
        <v>2453460</v>
      </c>
    </row>
    <row r="46" spans="1:27" ht="13.5">
      <c r="A46" s="138" t="s">
        <v>92</v>
      </c>
      <c r="B46" s="136"/>
      <c r="C46" s="155">
        <v>6118629</v>
      </c>
      <c r="D46" s="155"/>
      <c r="E46" s="156">
        <v>1662100</v>
      </c>
      <c r="F46" s="60">
        <v>1721500</v>
      </c>
      <c r="G46" s="60">
        <v>99919</v>
      </c>
      <c r="H46" s="60">
        <v>119024</v>
      </c>
      <c r="I46" s="60">
        <v>164510</v>
      </c>
      <c r="J46" s="60">
        <v>383453</v>
      </c>
      <c r="K46" s="60">
        <v>127789</v>
      </c>
      <c r="L46" s="60">
        <v>127789</v>
      </c>
      <c r="M46" s="60">
        <v>110731</v>
      </c>
      <c r="N46" s="60">
        <v>366309</v>
      </c>
      <c r="O46" s="60">
        <v>99221</v>
      </c>
      <c r="P46" s="60">
        <v>96394</v>
      </c>
      <c r="Q46" s="60"/>
      <c r="R46" s="60">
        <v>195615</v>
      </c>
      <c r="S46" s="60">
        <v>90313</v>
      </c>
      <c r="T46" s="60">
        <v>107947</v>
      </c>
      <c r="U46" s="60">
        <v>123445</v>
      </c>
      <c r="V46" s="60">
        <v>321705</v>
      </c>
      <c r="W46" s="60">
        <v>1267082</v>
      </c>
      <c r="X46" s="60">
        <v>1662100</v>
      </c>
      <c r="Y46" s="60">
        <v>-395018</v>
      </c>
      <c r="Z46" s="140">
        <v>-23.77</v>
      </c>
      <c r="AA46" s="155">
        <v>1721500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69530778</v>
      </c>
      <c r="D48" s="168">
        <f>+D28+D32+D38+D42+D47</f>
        <v>0</v>
      </c>
      <c r="E48" s="169">
        <f t="shared" si="9"/>
        <v>53778701</v>
      </c>
      <c r="F48" s="73">
        <f t="shared" si="9"/>
        <v>59526913</v>
      </c>
      <c r="G48" s="73">
        <f t="shared" si="9"/>
        <v>3390639</v>
      </c>
      <c r="H48" s="73">
        <f t="shared" si="9"/>
        <v>4003627</v>
      </c>
      <c r="I48" s="73">
        <f t="shared" si="9"/>
        <v>3575472</v>
      </c>
      <c r="J48" s="73">
        <f t="shared" si="9"/>
        <v>10969738</v>
      </c>
      <c r="K48" s="73">
        <f t="shared" si="9"/>
        <v>3944362</v>
      </c>
      <c r="L48" s="73">
        <f t="shared" si="9"/>
        <v>4014542</v>
      </c>
      <c r="M48" s="73">
        <f t="shared" si="9"/>
        <v>4574339</v>
      </c>
      <c r="N48" s="73">
        <f t="shared" si="9"/>
        <v>12533243</v>
      </c>
      <c r="O48" s="73">
        <f t="shared" si="9"/>
        <v>3044835</v>
      </c>
      <c r="P48" s="73">
        <f t="shared" si="9"/>
        <v>3631696</v>
      </c>
      <c r="Q48" s="73">
        <f t="shared" si="9"/>
        <v>0</v>
      </c>
      <c r="R48" s="73">
        <f t="shared" si="9"/>
        <v>6676531</v>
      </c>
      <c r="S48" s="73">
        <f t="shared" si="9"/>
        <v>2944507</v>
      </c>
      <c r="T48" s="73">
        <f t="shared" si="9"/>
        <v>3331160</v>
      </c>
      <c r="U48" s="73">
        <f t="shared" si="9"/>
        <v>5145081</v>
      </c>
      <c r="V48" s="73">
        <f t="shared" si="9"/>
        <v>11420748</v>
      </c>
      <c r="W48" s="73">
        <f t="shared" si="9"/>
        <v>41600260</v>
      </c>
      <c r="X48" s="73">
        <f t="shared" si="9"/>
        <v>53778705</v>
      </c>
      <c r="Y48" s="73">
        <f t="shared" si="9"/>
        <v>-12178445</v>
      </c>
      <c r="Z48" s="170">
        <f>+IF(X48&lt;&gt;0,+(Y48/X48)*100,0)</f>
        <v>-22.645478354303993</v>
      </c>
      <c r="AA48" s="168">
        <f>+AA28+AA32+AA38+AA42+AA47</f>
        <v>59526913</v>
      </c>
    </row>
    <row r="49" spans="1:27" ht="13.5">
      <c r="A49" s="148" t="s">
        <v>49</v>
      </c>
      <c r="B49" s="149"/>
      <c r="C49" s="171">
        <f aca="true" t="shared" si="10" ref="C49:Y49">+C25-C48</f>
        <v>13083442</v>
      </c>
      <c r="D49" s="171">
        <f>+D25-D48</f>
        <v>0</v>
      </c>
      <c r="E49" s="172">
        <f t="shared" si="10"/>
        <v>10295743</v>
      </c>
      <c r="F49" s="173">
        <f t="shared" si="10"/>
        <v>17392121</v>
      </c>
      <c r="G49" s="173">
        <f t="shared" si="10"/>
        <v>7171705</v>
      </c>
      <c r="H49" s="173">
        <f t="shared" si="10"/>
        <v>-793805</v>
      </c>
      <c r="I49" s="173">
        <f t="shared" si="10"/>
        <v>-592972</v>
      </c>
      <c r="J49" s="173">
        <f t="shared" si="10"/>
        <v>5784928</v>
      </c>
      <c r="K49" s="173">
        <f t="shared" si="10"/>
        <v>-1906560</v>
      </c>
      <c r="L49" s="173">
        <f t="shared" si="10"/>
        <v>-1976465</v>
      </c>
      <c r="M49" s="173">
        <f t="shared" si="10"/>
        <v>610447</v>
      </c>
      <c r="N49" s="173">
        <f t="shared" si="10"/>
        <v>-3272578</v>
      </c>
      <c r="O49" s="173">
        <f t="shared" si="10"/>
        <v>1395367</v>
      </c>
      <c r="P49" s="173">
        <f t="shared" si="10"/>
        <v>593943</v>
      </c>
      <c r="Q49" s="173">
        <f t="shared" si="10"/>
        <v>0</v>
      </c>
      <c r="R49" s="173">
        <f t="shared" si="10"/>
        <v>1989310</v>
      </c>
      <c r="S49" s="173">
        <f t="shared" si="10"/>
        <v>-719744</v>
      </c>
      <c r="T49" s="173">
        <f t="shared" si="10"/>
        <v>2060647</v>
      </c>
      <c r="U49" s="173">
        <f t="shared" si="10"/>
        <v>-2494376</v>
      </c>
      <c r="V49" s="173">
        <f t="shared" si="10"/>
        <v>-1153473</v>
      </c>
      <c r="W49" s="173">
        <f t="shared" si="10"/>
        <v>3348187</v>
      </c>
      <c r="X49" s="173">
        <f>IF(F25=F48,0,X25-X48)</f>
        <v>10295741</v>
      </c>
      <c r="Y49" s="173">
        <f t="shared" si="10"/>
        <v>-6947554</v>
      </c>
      <c r="Z49" s="174">
        <f>+IF(X49&lt;&gt;0,+(Y49/X49)*100,0)</f>
        <v>-67.4798831866497</v>
      </c>
      <c r="AA49" s="171">
        <f>+AA25-AA48</f>
        <v>17392121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2462042</v>
      </c>
      <c r="D5" s="155">
        <v>0</v>
      </c>
      <c r="E5" s="156">
        <v>2720744</v>
      </c>
      <c r="F5" s="60">
        <v>2680744</v>
      </c>
      <c r="G5" s="60">
        <v>865757</v>
      </c>
      <c r="H5" s="60">
        <v>166482</v>
      </c>
      <c r="I5" s="60">
        <v>169737</v>
      </c>
      <c r="J5" s="60">
        <v>1201976</v>
      </c>
      <c r="K5" s="60">
        <v>166945</v>
      </c>
      <c r="L5" s="60">
        <v>166945</v>
      </c>
      <c r="M5" s="60">
        <v>167905</v>
      </c>
      <c r="N5" s="60">
        <v>501795</v>
      </c>
      <c r="O5" s="60">
        <v>168229</v>
      </c>
      <c r="P5" s="60">
        <v>171754</v>
      </c>
      <c r="Q5" s="60">
        <v>0</v>
      </c>
      <c r="R5" s="60">
        <v>339983</v>
      </c>
      <c r="S5" s="60">
        <v>170356</v>
      </c>
      <c r="T5" s="60">
        <v>170356</v>
      </c>
      <c r="U5" s="60">
        <v>170356</v>
      </c>
      <c r="V5" s="60">
        <v>511068</v>
      </c>
      <c r="W5" s="60">
        <v>2554822</v>
      </c>
      <c r="X5" s="60">
        <v>2720744</v>
      </c>
      <c r="Y5" s="60">
        <v>-165922</v>
      </c>
      <c r="Z5" s="140">
        <v>-6.1</v>
      </c>
      <c r="AA5" s="155">
        <v>2680744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10623669</v>
      </c>
      <c r="D7" s="155">
        <v>0</v>
      </c>
      <c r="E7" s="156">
        <v>12637000</v>
      </c>
      <c r="F7" s="60">
        <v>11930000</v>
      </c>
      <c r="G7" s="60">
        <v>1041810</v>
      </c>
      <c r="H7" s="60">
        <v>1052668</v>
      </c>
      <c r="I7" s="60">
        <v>989075</v>
      </c>
      <c r="J7" s="60">
        <v>3083553</v>
      </c>
      <c r="K7" s="60">
        <v>801996</v>
      </c>
      <c r="L7" s="60">
        <v>801996</v>
      </c>
      <c r="M7" s="60">
        <v>1021566</v>
      </c>
      <c r="N7" s="60">
        <v>2625558</v>
      </c>
      <c r="O7" s="60">
        <v>1013955</v>
      </c>
      <c r="P7" s="60">
        <v>1018200</v>
      </c>
      <c r="Q7" s="60">
        <v>0</v>
      </c>
      <c r="R7" s="60">
        <v>2032155</v>
      </c>
      <c r="S7" s="60">
        <v>1014378</v>
      </c>
      <c r="T7" s="60">
        <v>941693</v>
      </c>
      <c r="U7" s="60">
        <v>1186236</v>
      </c>
      <c r="V7" s="60">
        <v>3142307</v>
      </c>
      <c r="W7" s="60">
        <v>10883573</v>
      </c>
      <c r="X7" s="60">
        <v>12636996</v>
      </c>
      <c r="Y7" s="60">
        <v>-1753423</v>
      </c>
      <c r="Z7" s="140">
        <v>-13.88</v>
      </c>
      <c r="AA7" s="155">
        <v>11930000</v>
      </c>
    </row>
    <row r="8" spans="1:27" ht="13.5">
      <c r="A8" s="183" t="s">
        <v>104</v>
      </c>
      <c r="B8" s="182"/>
      <c r="C8" s="155">
        <v>3300621</v>
      </c>
      <c r="D8" s="155">
        <v>0</v>
      </c>
      <c r="E8" s="156">
        <v>2869800</v>
      </c>
      <c r="F8" s="60">
        <v>2769800</v>
      </c>
      <c r="G8" s="60">
        <v>229721</v>
      </c>
      <c r="H8" s="60">
        <v>214646</v>
      </c>
      <c r="I8" s="60">
        <v>261815</v>
      </c>
      <c r="J8" s="60">
        <v>706182</v>
      </c>
      <c r="K8" s="60">
        <v>21559</v>
      </c>
      <c r="L8" s="60">
        <v>21559</v>
      </c>
      <c r="M8" s="60">
        <v>363723</v>
      </c>
      <c r="N8" s="60">
        <v>406841</v>
      </c>
      <c r="O8" s="60">
        <v>403834</v>
      </c>
      <c r="P8" s="60">
        <v>339992</v>
      </c>
      <c r="Q8" s="60">
        <v>0</v>
      </c>
      <c r="R8" s="60">
        <v>743826</v>
      </c>
      <c r="S8" s="60">
        <v>338123</v>
      </c>
      <c r="T8" s="60">
        <v>253831</v>
      </c>
      <c r="U8" s="60">
        <v>215904</v>
      </c>
      <c r="V8" s="60">
        <v>807858</v>
      </c>
      <c r="W8" s="60">
        <v>2664707</v>
      </c>
      <c r="X8" s="60">
        <v>2869800</v>
      </c>
      <c r="Y8" s="60">
        <v>-205093</v>
      </c>
      <c r="Z8" s="140">
        <v>-7.15</v>
      </c>
      <c r="AA8" s="155">
        <v>2769800</v>
      </c>
    </row>
    <row r="9" spans="1:27" ht="13.5">
      <c r="A9" s="183" t="s">
        <v>105</v>
      </c>
      <c r="B9" s="182"/>
      <c r="C9" s="155">
        <v>2292696</v>
      </c>
      <c r="D9" s="155">
        <v>0</v>
      </c>
      <c r="E9" s="156">
        <v>2060600</v>
      </c>
      <c r="F9" s="60">
        <v>2176600</v>
      </c>
      <c r="G9" s="60">
        <v>208738</v>
      </c>
      <c r="H9" s="60">
        <v>207045</v>
      </c>
      <c r="I9" s="60">
        <v>195879</v>
      </c>
      <c r="J9" s="60">
        <v>611662</v>
      </c>
      <c r="K9" s="60">
        <v>182750</v>
      </c>
      <c r="L9" s="60">
        <v>182750</v>
      </c>
      <c r="M9" s="60">
        <v>206606</v>
      </c>
      <c r="N9" s="60">
        <v>572106</v>
      </c>
      <c r="O9" s="60">
        <v>108444</v>
      </c>
      <c r="P9" s="60">
        <v>183682</v>
      </c>
      <c r="Q9" s="60">
        <v>0</v>
      </c>
      <c r="R9" s="60">
        <v>292126</v>
      </c>
      <c r="S9" s="60">
        <v>186735</v>
      </c>
      <c r="T9" s="60">
        <v>182281</v>
      </c>
      <c r="U9" s="60">
        <v>178374</v>
      </c>
      <c r="V9" s="60">
        <v>547390</v>
      </c>
      <c r="W9" s="60">
        <v>2023284</v>
      </c>
      <c r="X9" s="60">
        <v>2060604</v>
      </c>
      <c r="Y9" s="60">
        <v>-37320</v>
      </c>
      <c r="Z9" s="140">
        <v>-1.81</v>
      </c>
      <c r="AA9" s="155">
        <v>2176600</v>
      </c>
    </row>
    <row r="10" spans="1:27" ht="13.5">
      <c r="A10" s="183" t="s">
        <v>106</v>
      </c>
      <c r="B10" s="182"/>
      <c r="C10" s="155">
        <v>1324231</v>
      </c>
      <c r="D10" s="155">
        <v>0</v>
      </c>
      <c r="E10" s="156">
        <v>1231000</v>
      </c>
      <c r="F10" s="54">
        <v>1231000</v>
      </c>
      <c r="G10" s="54">
        <v>118128</v>
      </c>
      <c r="H10" s="54">
        <v>120045</v>
      </c>
      <c r="I10" s="54">
        <v>111873</v>
      </c>
      <c r="J10" s="54">
        <v>350046</v>
      </c>
      <c r="K10" s="54">
        <v>109177</v>
      </c>
      <c r="L10" s="54">
        <v>109177</v>
      </c>
      <c r="M10" s="54">
        <v>124761</v>
      </c>
      <c r="N10" s="54">
        <v>343115</v>
      </c>
      <c r="O10" s="54">
        <v>59271</v>
      </c>
      <c r="P10" s="54">
        <v>115637</v>
      </c>
      <c r="Q10" s="54">
        <v>0</v>
      </c>
      <c r="R10" s="54">
        <v>174908</v>
      </c>
      <c r="S10" s="54">
        <v>105197</v>
      </c>
      <c r="T10" s="54">
        <v>104623</v>
      </c>
      <c r="U10" s="54">
        <v>104081</v>
      </c>
      <c r="V10" s="54">
        <v>313901</v>
      </c>
      <c r="W10" s="54">
        <v>1181970</v>
      </c>
      <c r="X10" s="54">
        <v>1230996</v>
      </c>
      <c r="Y10" s="54">
        <v>-49026</v>
      </c>
      <c r="Z10" s="184">
        <v>-3.98</v>
      </c>
      <c r="AA10" s="130">
        <v>1231000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273499</v>
      </c>
      <c r="D12" s="155">
        <v>0</v>
      </c>
      <c r="E12" s="156">
        <v>322500</v>
      </c>
      <c r="F12" s="60">
        <v>380500</v>
      </c>
      <c r="G12" s="60">
        <v>64860</v>
      </c>
      <c r="H12" s="60">
        <v>17288</v>
      </c>
      <c r="I12" s="60">
        <v>26421</v>
      </c>
      <c r="J12" s="60">
        <v>108569</v>
      </c>
      <c r="K12" s="60">
        <v>26819</v>
      </c>
      <c r="L12" s="60">
        <v>26819</v>
      </c>
      <c r="M12" s="60">
        <v>26071</v>
      </c>
      <c r="N12" s="60">
        <v>79709</v>
      </c>
      <c r="O12" s="60">
        <v>25049</v>
      </c>
      <c r="P12" s="60">
        <v>28767</v>
      </c>
      <c r="Q12" s="60">
        <v>0</v>
      </c>
      <c r="R12" s="60">
        <v>53816</v>
      </c>
      <c r="S12" s="60">
        <v>26581</v>
      </c>
      <c r="T12" s="60">
        <v>30049</v>
      </c>
      <c r="U12" s="60">
        <v>28998</v>
      </c>
      <c r="V12" s="60">
        <v>85628</v>
      </c>
      <c r="W12" s="60">
        <v>327722</v>
      </c>
      <c r="X12" s="60">
        <v>322500</v>
      </c>
      <c r="Y12" s="60">
        <v>5222</v>
      </c>
      <c r="Z12" s="140">
        <v>1.62</v>
      </c>
      <c r="AA12" s="155">
        <v>380500</v>
      </c>
    </row>
    <row r="13" spans="1:27" ht="13.5">
      <c r="A13" s="181" t="s">
        <v>109</v>
      </c>
      <c r="B13" s="185"/>
      <c r="C13" s="155">
        <v>812429</v>
      </c>
      <c r="D13" s="155">
        <v>0</v>
      </c>
      <c r="E13" s="156">
        <v>500000</v>
      </c>
      <c r="F13" s="60">
        <v>1310000</v>
      </c>
      <c r="G13" s="60">
        <v>87864</v>
      </c>
      <c r="H13" s="60">
        <v>123760</v>
      </c>
      <c r="I13" s="60">
        <v>112824</v>
      </c>
      <c r="J13" s="60">
        <v>324448</v>
      </c>
      <c r="K13" s="60">
        <v>105589</v>
      </c>
      <c r="L13" s="60">
        <v>105589</v>
      </c>
      <c r="M13" s="60">
        <v>130859</v>
      </c>
      <c r="N13" s="60">
        <v>342037</v>
      </c>
      <c r="O13" s="60">
        <v>140807</v>
      </c>
      <c r="P13" s="60">
        <v>129631</v>
      </c>
      <c r="Q13" s="60">
        <v>0</v>
      </c>
      <c r="R13" s="60">
        <v>270438</v>
      </c>
      <c r="S13" s="60">
        <v>189558</v>
      </c>
      <c r="T13" s="60">
        <v>183613</v>
      </c>
      <c r="U13" s="60">
        <v>166061</v>
      </c>
      <c r="V13" s="60">
        <v>539232</v>
      </c>
      <c r="W13" s="60">
        <v>1476155</v>
      </c>
      <c r="X13" s="60">
        <v>500004</v>
      </c>
      <c r="Y13" s="60">
        <v>976151</v>
      </c>
      <c r="Z13" s="140">
        <v>195.23</v>
      </c>
      <c r="AA13" s="155">
        <v>1310000</v>
      </c>
    </row>
    <row r="14" spans="1:27" ht="13.5">
      <c r="A14" s="181" t="s">
        <v>110</v>
      </c>
      <c r="B14" s="185"/>
      <c r="C14" s="155">
        <v>710981</v>
      </c>
      <c r="D14" s="155">
        <v>0</v>
      </c>
      <c r="E14" s="156">
        <v>600000</v>
      </c>
      <c r="F14" s="60">
        <v>1000000</v>
      </c>
      <c r="G14" s="60">
        <v>68501</v>
      </c>
      <c r="H14" s="60">
        <v>72318</v>
      </c>
      <c r="I14" s="60">
        <v>74251</v>
      </c>
      <c r="J14" s="60">
        <v>215070</v>
      </c>
      <c r="K14" s="60">
        <v>75650</v>
      </c>
      <c r="L14" s="60">
        <v>75650</v>
      </c>
      <c r="M14" s="60">
        <v>79202</v>
      </c>
      <c r="N14" s="60">
        <v>230502</v>
      </c>
      <c r="O14" s="60">
        <v>83469</v>
      </c>
      <c r="P14" s="60">
        <v>82985</v>
      </c>
      <c r="Q14" s="60">
        <v>0</v>
      </c>
      <c r="R14" s="60">
        <v>166454</v>
      </c>
      <c r="S14" s="60">
        <v>85189</v>
      </c>
      <c r="T14" s="60">
        <v>88229</v>
      </c>
      <c r="U14" s="60">
        <v>87856</v>
      </c>
      <c r="V14" s="60">
        <v>261274</v>
      </c>
      <c r="W14" s="60">
        <v>873300</v>
      </c>
      <c r="X14" s="60">
        <v>600000</v>
      </c>
      <c r="Y14" s="60">
        <v>273300</v>
      </c>
      <c r="Z14" s="140">
        <v>45.55</v>
      </c>
      <c r="AA14" s="155">
        <v>1000000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3581748</v>
      </c>
      <c r="D16" s="155">
        <v>0</v>
      </c>
      <c r="E16" s="156">
        <v>8952000</v>
      </c>
      <c r="F16" s="60">
        <v>3782000</v>
      </c>
      <c r="G16" s="60">
        <v>662</v>
      </c>
      <c r="H16" s="60">
        <v>292263</v>
      </c>
      <c r="I16" s="60">
        <v>816</v>
      </c>
      <c r="J16" s="60">
        <v>293741</v>
      </c>
      <c r="K16" s="60">
        <v>994</v>
      </c>
      <c r="L16" s="60">
        <v>994</v>
      </c>
      <c r="M16" s="60">
        <v>1554543</v>
      </c>
      <c r="N16" s="60">
        <v>1556531</v>
      </c>
      <c r="O16" s="60">
        <v>144191</v>
      </c>
      <c r="P16" s="60">
        <v>588514</v>
      </c>
      <c r="Q16" s="60">
        <v>0</v>
      </c>
      <c r="R16" s="60">
        <v>732705</v>
      </c>
      <c r="S16" s="60">
        <v>2303</v>
      </c>
      <c r="T16" s="60">
        <v>314769</v>
      </c>
      <c r="U16" s="60">
        <v>173</v>
      </c>
      <c r="V16" s="60">
        <v>317245</v>
      </c>
      <c r="W16" s="60">
        <v>2900222</v>
      </c>
      <c r="X16" s="60">
        <v>8952000</v>
      </c>
      <c r="Y16" s="60">
        <v>-6051778</v>
      </c>
      <c r="Z16" s="140">
        <v>-67.6</v>
      </c>
      <c r="AA16" s="155">
        <v>3782000</v>
      </c>
    </row>
    <row r="17" spans="1:27" ht="13.5">
      <c r="A17" s="181" t="s">
        <v>113</v>
      </c>
      <c r="B17" s="185"/>
      <c r="C17" s="155">
        <v>261181</v>
      </c>
      <c r="D17" s="155">
        <v>0</v>
      </c>
      <c r="E17" s="156">
        <v>220000</v>
      </c>
      <c r="F17" s="60">
        <v>220000</v>
      </c>
      <c r="G17" s="60">
        <v>108449</v>
      </c>
      <c r="H17" s="60">
        <v>97228</v>
      </c>
      <c r="I17" s="60">
        <v>115879</v>
      </c>
      <c r="J17" s="60">
        <v>321556</v>
      </c>
      <c r="K17" s="60">
        <v>86964</v>
      </c>
      <c r="L17" s="60">
        <v>86964</v>
      </c>
      <c r="M17" s="60">
        <v>119604</v>
      </c>
      <c r="N17" s="60">
        <v>293532</v>
      </c>
      <c r="O17" s="60">
        <v>113390</v>
      </c>
      <c r="P17" s="60">
        <v>116036</v>
      </c>
      <c r="Q17" s="60">
        <v>0</v>
      </c>
      <c r="R17" s="60">
        <v>229426</v>
      </c>
      <c r="S17" s="60">
        <v>97143</v>
      </c>
      <c r="T17" s="60">
        <v>105759</v>
      </c>
      <c r="U17" s="60">
        <v>4603</v>
      </c>
      <c r="V17" s="60">
        <v>207505</v>
      </c>
      <c r="W17" s="60">
        <v>1052019</v>
      </c>
      <c r="X17" s="60">
        <v>219996</v>
      </c>
      <c r="Y17" s="60">
        <v>832023</v>
      </c>
      <c r="Z17" s="140">
        <v>378.2</v>
      </c>
      <c r="AA17" s="155">
        <v>220000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40215647</v>
      </c>
      <c r="D19" s="155">
        <v>0</v>
      </c>
      <c r="E19" s="156">
        <v>21250300</v>
      </c>
      <c r="F19" s="60">
        <v>42159890</v>
      </c>
      <c r="G19" s="60">
        <v>6573454</v>
      </c>
      <c r="H19" s="60">
        <v>517960</v>
      </c>
      <c r="I19" s="60">
        <v>553785</v>
      </c>
      <c r="J19" s="60">
        <v>7645199</v>
      </c>
      <c r="K19" s="60">
        <v>188108</v>
      </c>
      <c r="L19" s="60">
        <v>188108</v>
      </c>
      <c r="M19" s="60">
        <v>1470295</v>
      </c>
      <c r="N19" s="60">
        <v>1846511</v>
      </c>
      <c r="O19" s="60">
        <v>2110065</v>
      </c>
      <c r="P19" s="60">
        <v>885088</v>
      </c>
      <c r="Q19" s="60">
        <v>0</v>
      </c>
      <c r="R19" s="60">
        <v>2995153</v>
      </c>
      <c r="S19" s="60">
        <v>0</v>
      </c>
      <c r="T19" s="60">
        <v>1961355</v>
      </c>
      <c r="U19" s="60">
        <v>490000</v>
      </c>
      <c r="V19" s="60">
        <v>2451355</v>
      </c>
      <c r="W19" s="60">
        <v>14938218</v>
      </c>
      <c r="X19" s="60">
        <v>21250300</v>
      </c>
      <c r="Y19" s="60">
        <v>-6312082</v>
      </c>
      <c r="Z19" s="140">
        <v>-29.7</v>
      </c>
      <c r="AA19" s="155">
        <v>42159890</v>
      </c>
    </row>
    <row r="20" spans="1:27" ht="13.5">
      <c r="A20" s="181" t="s">
        <v>35</v>
      </c>
      <c r="B20" s="185"/>
      <c r="C20" s="155">
        <v>4010248</v>
      </c>
      <c r="D20" s="155">
        <v>0</v>
      </c>
      <c r="E20" s="156">
        <v>417800</v>
      </c>
      <c r="F20" s="54">
        <v>4048800</v>
      </c>
      <c r="G20" s="54">
        <v>18082</v>
      </c>
      <c r="H20" s="54">
        <v>9565</v>
      </c>
      <c r="I20" s="54">
        <v>57418</v>
      </c>
      <c r="J20" s="54">
        <v>85065</v>
      </c>
      <c r="K20" s="54">
        <v>9780</v>
      </c>
      <c r="L20" s="54">
        <v>10055</v>
      </c>
      <c r="M20" s="54">
        <v>85213</v>
      </c>
      <c r="N20" s="54">
        <v>105048</v>
      </c>
      <c r="O20" s="54">
        <v>21079</v>
      </c>
      <c r="P20" s="54">
        <v>135733</v>
      </c>
      <c r="Q20" s="54">
        <v>0</v>
      </c>
      <c r="R20" s="54">
        <v>156812</v>
      </c>
      <c r="S20" s="54">
        <v>9200</v>
      </c>
      <c r="T20" s="54">
        <v>307971</v>
      </c>
      <c r="U20" s="54">
        <v>17072</v>
      </c>
      <c r="V20" s="54">
        <v>334243</v>
      </c>
      <c r="W20" s="54">
        <v>681168</v>
      </c>
      <c r="X20" s="54">
        <v>417804</v>
      </c>
      <c r="Y20" s="54">
        <v>263364</v>
      </c>
      <c r="Z20" s="184">
        <v>63.04</v>
      </c>
      <c r="AA20" s="130">
        <v>4048800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41085</v>
      </c>
      <c r="Q21" s="60">
        <v>0</v>
      </c>
      <c r="R21" s="60">
        <v>41085</v>
      </c>
      <c r="S21" s="60">
        <v>0</v>
      </c>
      <c r="T21" s="60">
        <v>0</v>
      </c>
      <c r="U21" s="60">
        <v>991</v>
      </c>
      <c r="V21" s="60">
        <v>991</v>
      </c>
      <c r="W21" s="82">
        <v>42076</v>
      </c>
      <c r="X21" s="60">
        <v>0</v>
      </c>
      <c r="Y21" s="60">
        <v>42076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69868992</v>
      </c>
      <c r="D22" s="188">
        <f>SUM(D5:D21)</f>
        <v>0</v>
      </c>
      <c r="E22" s="189">
        <f t="shared" si="0"/>
        <v>53781744</v>
      </c>
      <c r="F22" s="190">
        <f t="shared" si="0"/>
        <v>73689334</v>
      </c>
      <c r="G22" s="190">
        <f t="shared" si="0"/>
        <v>9386026</v>
      </c>
      <c r="H22" s="190">
        <f t="shared" si="0"/>
        <v>2891268</v>
      </c>
      <c r="I22" s="190">
        <f t="shared" si="0"/>
        <v>2669773</v>
      </c>
      <c r="J22" s="190">
        <f t="shared" si="0"/>
        <v>14947067</v>
      </c>
      <c r="K22" s="190">
        <f t="shared" si="0"/>
        <v>1776331</v>
      </c>
      <c r="L22" s="190">
        <f t="shared" si="0"/>
        <v>1776606</v>
      </c>
      <c r="M22" s="190">
        <f t="shared" si="0"/>
        <v>5350348</v>
      </c>
      <c r="N22" s="190">
        <f t="shared" si="0"/>
        <v>8903285</v>
      </c>
      <c r="O22" s="190">
        <f t="shared" si="0"/>
        <v>4391783</v>
      </c>
      <c r="P22" s="190">
        <f t="shared" si="0"/>
        <v>3837104</v>
      </c>
      <c r="Q22" s="190">
        <f t="shared" si="0"/>
        <v>0</v>
      </c>
      <c r="R22" s="190">
        <f t="shared" si="0"/>
        <v>8228887</v>
      </c>
      <c r="S22" s="190">
        <f t="shared" si="0"/>
        <v>2224763</v>
      </c>
      <c r="T22" s="190">
        <f t="shared" si="0"/>
        <v>4644529</v>
      </c>
      <c r="U22" s="190">
        <f t="shared" si="0"/>
        <v>2650705</v>
      </c>
      <c r="V22" s="190">
        <f t="shared" si="0"/>
        <v>9519997</v>
      </c>
      <c r="W22" s="190">
        <f t="shared" si="0"/>
        <v>41599236</v>
      </c>
      <c r="X22" s="190">
        <f t="shared" si="0"/>
        <v>53781744</v>
      </c>
      <c r="Y22" s="190">
        <f t="shared" si="0"/>
        <v>-12182508</v>
      </c>
      <c r="Z22" s="191">
        <f>+IF(X22&lt;&gt;0,+(Y22/X22)*100,0)</f>
        <v>-22.6517533533312</v>
      </c>
      <c r="AA22" s="188">
        <f>SUM(AA5:AA21)</f>
        <v>73689334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13106940</v>
      </c>
      <c r="D25" s="155">
        <v>0</v>
      </c>
      <c r="E25" s="156">
        <v>14248391</v>
      </c>
      <c r="F25" s="60">
        <v>13738431</v>
      </c>
      <c r="G25" s="60">
        <v>901657</v>
      </c>
      <c r="H25" s="60">
        <v>977090</v>
      </c>
      <c r="I25" s="60">
        <v>989885</v>
      </c>
      <c r="J25" s="60">
        <v>2868632</v>
      </c>
      <c r="K25" s="60">
        <v>1167253</v>
      </c>
      <c r="L25" s="60">
        <v>1167253</v>
      </c>
      <c r="M25" s="60">
        <v>1009884</v>
      </c>
      <c r="N25" s="60">
        <v>3344390</v>
      </c>
      <c r="O25" s="60">
        <v>959243</v>
      </c>
      <c r="P25" s="60">
        <v>1087583</v>
      </c>
      <c r="Q25" s="60">
        <v>0</v>
      </c>
      <c r="R25" s="60">
        <v>2046826</v>
      </c>
      <c r="S25" s="60">
        <v>905123</v>
      </c>
      <c r="T25" s="60">
        <v>927038</v>
      </c>
      <c r="U25" s="60">
        <v>874548</v>
      </c>
      <c r="V25" s="60">
        <v>2706709</v>
      </c>
      <c r="W25" s="60">
        <v>10966557</v>
      </c>
      <c r="X25" s="60">
        <v>14248393</v>
      </c>
      <c r="Y25" s="60">
        <v>-3281836</v>
      </c>
      <c r="Z25" s="140">
        <v>-23.03</v>
      </c>
      <c r="AA25" s="155">
        <v>13738431</v>
      </c>
    </row>
    <row r="26" spans="1:27" ht="13.5">
      <c r="A26" s="183" t="s">
        <v>38</v>
      </c>
      <c r="B26" s="182"/>
      <c r="C26" s="155">
        <v>2410570</v>
      </c>
      <c r="D26" s="155">
        <v>0</v>
      </c>
      <c r="E26" s="156">
        <v>2582000</v>
      </c>
      <c r="F26" s="60">
        <v>2582000</v>
      </c>
      <c r="G26" s="60">
        <v>201717</v>
      </c>
      <c r="H26" s="60">
        <v>200767</v>
      </c>
      <c r="I26" s="60">
        <v>200988</v>
      </c>
      <c r="J26" s="60">
        <v>603472</v>
      </c>
      <c r="K26" s="60">
        <v>0</v>
      </c>
      <c r="L26" s="60">
        <v>200767</v>
      </c>
      <c r="M26" s="60">
        <v>200767</v>
      </c>
      <c r="N26" s="60">
        <v>401534</v>
      </c>
      <c r="O26" s="60">
        <v>200767</v>
      </c>
      <c r="P26" s="60">
        <v>200767</v>
      </c>
      <c r="Q26" s="60">
        <v>0</v>
      </c>
      <c r="R26" s="60">
        <v>401534</v>
      </c>
      <c r="S26" s="60">
        <v>216075</v>
      </c>
      <c r="T26" s="60">
        <v>216075</v>
      </c>
      <c r="U26" s="60">
        <v>216075</v>
      </c>
      <c r="V26" s="60">
        <v>648225</v>
      </c>
      <c r="W26" s="60">
        <v>2054765</v>
      </c>
      <c r="X26" s="60">
        <v>2582004</v>
      </c>
      <c r="Y26" s="60">
        <v>-527239</v>
      </c>
      <c r="Z26" s="140">
        <v>-20.42</v>
      </c>
      <c r="AA26" s="155">
        <v>2582000</v>
      </c>
    </row>
    <row r="27" spans="1:27" ht="13.5">
      <c r="A27" s="183" t="s">
        <v>118</v>
      </c>
      <c r="B27" s="182"/>
      <c r="C27" s="155">
        <v>5223754</v>
      </c>
      <c r="D27" s="155">
        <v>0</v>
      </c>
      <c r="E27" s="156">
        <v>8750000</v>
      </c>
      <c r="F27" s="60">
        <v>5300000</v>
      </c>
      <c r="G27" s="60">
        <v>187500</v>
      </c>
      <c r="H27" s="60">
        <v>187500</v>
      </c>
      <c r="I27" s="60">
        <v>188353</v>
      </c>
      <c r="J27" s="60">
        <v>563353</v>
      </c>
      <c r="K27" s="60">
        <v>187883</v>
      </c>
      <c r="L27" s="60">
        <v>187883</v>
      </c>
      <c r="M27" s="60">
        <v>188543</v>
      </c>
      <c r="N27" s="60">
        <v>564309</v>
      </c>
      <c r="O27" s="60">
        <v>191962</v>
      </c>
      <c r="P27" s="60">
        <v>188334</v>
      </c>
      <c r="Q27" s="60">
        <v>0</v>
      </c>
      <c r="R27" s="60">
        <v>380296</v>
      </c>
      <c r="S27" s="60">
        <v>187500</v>
      </c>
      <c r="T27" s="60">
        <v>183038</v>
      </c>
      <c r="U27" s="60">
        <v>187500</v>
      </c>
      <c r="V27" s="60">
        <v>558038</v>
      </c>
      <c r="W27" s="60">
        <v>2065996</v>
      </c>
      <c r="X27" s="60">
        <v>8750004</v>
      </c>
      <c r="Y27" s="60">
        <v>-6684008</v>
      </c>
      <c r="Z27" s="140">
        <v>-76.39</v>
      </c>
      <c r="AA27" s="155">
        <v>5300000</v>
      </c>
    </row>
    <row r="28" spans="1:27" ht="13.5">
      <c r="A28" s="183" t="s">
        <v>39</v>
      </c>
      <c r="B28" s="182"/>
      <c r="C28" s="155">
        <v>1744429</v>
      </c>
      <c r="D28" s="155">
        <v>0</v>
      </c>
      <c r="E28" s="156">
        <v>1895000</v>
      </c>
      <c r="F28" s="60">
        <v>1895000</v>
      </c>
      <c r="G28" s="60">
        <v>157917</v>
      </c>
      <c r="H28" s="60">
        <v>157917</v>
      </c>
      <c r="I28" s="60">
        <v>157917</v>
      </c>
      <c r="J28" s="60">
        <v>473751</v>
      </c>
      <c r="K28" s="60">
        <v>157917</v>
      </c>
      <c r="L28" s="60">
        <v>157917</v>
      </c>
      <c r="M28" s="60">
        <v>157917</v>
      </c>
      <c r="N28" s="60">
        <v>473751</v>
      </c>
      <c r="O28" s="60">
        <v>157917</v>
      </c>
      <c r="P28" s="60">
        <v>157917</v>
      </c>
      <c r="Q28" s="60">
        <v>0</v>
      </c>
      <c r="R28" s="60">
        <v>315834</v>
      </c>
      <c r="S28" s="60">
        <v>157917</v>
      </c>
      <c r="T28" s="60">
        <v>157917</v>
      </c>
      <c r="U28" s="60">
        <v>157917</v>
      </c>
      <c r="V28" s="60">
        <v>473751</v>
      </c>
      <c r="W28" s="60">
        <v>1737087</v>
      </c>
      <c r="X28" s="60">
        <v>1895004</v>
      </c>
      <c r="Y28" s="60">
        <v>-157917</v>
      </c>
      <c r="Z28" s="140">
        <v>-8.33</v>
      </c>
      <c r="AA28" s="155">
        <v>1895000</v>
      </c>
    </row>
    <row r="29" spans="1:27" ht="13.5">
      <c r="A29" s="183" t="s">
        <v>40</v>
      </c>
      <c r="B29" s="182"/>
      <c r="C29" s="155">
        <v>562321</v>
      </c>
      <c r="D29" s="155">
        <v>0</v>
      </c>
      <c r="E29" s="156">
        <v>300000</v>
      </c>
      <c r="F29" s="60">
        <v>570000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18930</v>
      </c>
      <c r="T29" s="60">
        <v>9668</v>
      </c>
      <c r="U29" s="60">
        <v>0</v>
      </c>
      <c r="V29" s="60">
        <v>28598</v>
      </c>
      <c r="W29" s="60">
        <v>28598</v>
      </c>
      <c r="X29" s="60">
        <v>300000</v>
      </c>
      <c r="Y29" s="60">
        <v>-271402</v>
      </c>
      <c r="Z29" s="140">
        <v>-90.47</v>
      </c>
      <c r="AA29" s="155">
        <v>570000</v>
      </c>
    </row>
    <row r="30" spans="1:27" ht="13.5">
      <c r="A30" s="183" t="s">
        <v>119</v>
      </c>
      <c r="B30" s="182"/>
      <c r="C30" s="155">
        <v>6605794</v>
      </c>
      <c r="D30" s="155">
        <v>0</v>
      </c>
      <c r="E30" s="156">
        <v>9581000</v>
      </c>
      <c r="F30" s="60">
        <v>9471000</v>
      </c>
      <c r="G30" s="60">
        <v>872560</v>
      </c>
      <c r="H30" s="60">
        <v>956316</v>
      </c>
      <c r="I30" s="60">
        <v>705521</v>
      </c>
      <c r="J30" s="60">
        <v>2534397</v>
      </c>
      <c r="K30" s="60">
        <v>493900</v>
      </c>
      <c r="L30" s="60">
        <v>493900</v>
      </c>
      <c r="M30" s="60">
        <v>528741</v>
      </c>
      <c r="N30" s="60">
        <v>1516541</v>
      </c>
      <c r="O30" s="60">
        <v>556159</v>
      </c>
      <c r="P30" s="60">
        <v>553986</v>
      </c>
      <c r="Q30" s="60">
        <v>0</v>
      </c>
      <c r="R30" s="60">
        <v>1110145</v>
      </c>
      <c r="S30" s="60">
        <v>508084</v>
      </c>
      <c r="T30" s="60">
        <v>459508</v>
      </c>
      <c r="U30" s="60">
        <v>733007</v>
      </c>
      <c r="V30" s="60">
        <v>1700599</v>
      </c>
      <c r="W30" s="60">
        <v>6861682</v>
      </c>
      <c r="X30" s="60">
        <v>9580996</v>
      </c>
      <c r="Y30" s="60">
        <v>-2719314</v>
      </c>
      <c r="Z30" s="140">
        <v>-28.38</v>
      </c>
      <c r="AA30" s="155">
        <v>9471000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24246001</v>
      </c>
      <c r="D32" s="155">
        <v>0</v>
      </c>
      <c r="E32" s="156">
        <v>1292000</v>
      </c>
      <c r="F32" s="60">
        <v>1886588</v>
      </c>
      <c r="G32" s="60">
        <v>0</v>
      </c>
      <c r="H32" s="60">
        <v>281336</v>
      </c>
      <c r="I32" s="60">
        <v>-136432</v>
      </c>
      <c r="J32" s="60">
        <v>144904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21535</v>
      </c>
      <c r="V32" s="60">
        <v>21535</v>
      </c>
      <c r="W32" s="60">
        <v>166439</v>
      </c>
      <c r="X32" s="60">
        <v>1292004</v>
      </c>
      <c r="Y32" s="60">
        <v>-1125565</v>
      </c>
      <c r="Z32" s="140">
        <v>-87.12</v>
      </c>
      <c r="AA32" s="155">
        <v>1886588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15522583</v>
      </c>
      <c r="D34" s="155">
        <v>0</v>
      </c>
      <c r="E34" s="156">
        <v>15130310</v>
      </c>
      <c r="F34" s="60">
        <v>24083894</v>
      </c>
      <c r="G34" s="60">
        <v>1042385</v>
      </c>
      <c r="H34" s="60">
        <v>1242701</v>
      </c>
      <c r="I34" s="60">
        <v>1469240</v>
      </c>
      <c r="J34" s="60">
        <v>3754326</v>
      </c>
      <c r="K34" s="60">
        <v>1937409</v>
      </c>
      <c r="L34" s="60">
        <v>1806822</v>
      </c>
      <c r="M34" s="60">
        <v>2488487</v>
      </c>
      <c r="N34" s="60">
        <v>6232718</v>
      </c>
      <c r="O34" s="60">
        <v>978787</v>
      </c>
      <c r="P34" s="60">
        <v>1443109</v>
      </c>
      <c r="Q34" s="60">
        <v>0</v>
      </c>
      <c r="R34" s="60">
        <v>2421896</v>
      </c>
      <c r="S34" s="60">
        <v>950878</v>
      </c>
      <c r="T34" s="60">
        <v>1377916</v>
      </c>
      <c r="U34" s="60">
        <v>2954499</v>
      </c>
      <c r="V34" s="60">
        <v>5283293</v>
      </c>
      <c r="W34" s="60">
        <v>17692233</v>
      </c>
      <c r="X34" s="60">
        <v>15130312</v>
      </c>
      <c r="Y34" s="60">
        <v>2561921</v>
      </c>
      <c r="Z34" s="140">
        <v>16.93</v>
      </c>
      <c r="AA34" s="155">
        <v>24083894</v>
      </c>
    </row>
    <row r="35" spans="1:27" ht="13.5">
      <c r="A35" s="181" t="s">
        <v>122</v>
      </c>
      <c r="B35" s="185"/>
      <c r="C35" s="155">
        <v>108386</v>
      </c>
      <c r="D35" s="155">
        <v>0</v>
      </c>
      <c r="E35" s="156">
        <v>0</v>
      </c>
      <c r="F35" s="60">
        <v>0</v>
      </c>
      <c r="G35" s="60">
        <v>26903</v>
      </c>
      <c r="H35" s="60">
        <v>0</v>
      </c>
      <c r="I35" s="60">
        <v>0</v>
      </c>
      <c r="J35" s="60">
        <v>26903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26903</v>
      </c>
      <c r="X35" s="60">
        <v>0</v>
      </c>
      <c r="Y35" s="60">
        <v>26903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69530778</v>
      </c>
      <c r="D36" s="188">
        <f>SUM(D25:D35)</f>
        <v>0</v>
      </c>
      <c r="E36" s="189">
        <f t="shared" si="1"/>
        <v>53778701</v>
      </c>
      <c r="F36" s="190">
        <f t="shared" si="1"/>
        <v>59526913</v>
      </c>
      <c r="G36" s="190">
        <f t="shared" si="1"/>
        <v>3390639</v>
      </c>
      <c r="H36" s="190">
        <f t="shared" si="1"/>
        <v>4003627</v>
      </c>
      <c r="I36" s="190">
        <f t="shared" si="1"/>
        <v>3575472</v>
      </c>
      <c r="J36" s="190">
        <f t="shared" si="1"/>
        <v>10969738</v>
      </c>
      <c r="K36" s="190">
        <f t="shared" si="1"/>
        <v>3944362</v>
      </c>
      <c r="L36" s="190">
        <f t="shared" si="1"/>
        <v>4014542</v>
      </c>
      <c r="M36" s="190">
        <f t="shared" si="1"/>
        <v>4574339</v>
      </c>
      <c r="N36" s="190">
        <f t="shared" si="1"/>
        <v>12533243</v>
      </c>
      <c r="O36" s="190">
        <f t="shared" si="1"/>
        <v>3044835</v>
      </c>
      <c r="P36" s="190">
        <f t="shared" si="1"/>
        <v>3631696</v>
      </c>
      <c r="Q36" s="190">
        <f t="shared" si="1"/>
        <v>0</v>
      </c>
      <c r="R36" s="190">
        <f t="shared" si="1"/>
        <v>6676531</v>
      </c>
      <c r="S36" s="190">
        <f t="shared" si="1"/>
        <v>2944507</v>
      </c>
      <c r="T36" s="190">
        <f t="shared" si="1"/>
        <v>3331160</v>
      </c>
      <c r="U36" s="190">
        <f t="shared" si="1"/>
        <v>5145081</v>
      </c>
      <c r="V36" s="190">
        <f t="shared" si="1"/>
        <v>11420748</v>
      </c>
      <c r="W36" s="190">
        <f t="shared" si="1"/>
        <v>41600260</v>
      </c>
      <c r="X36" s="190">
        <f t="shared" si="1"/>
        <v>53778717</v>
      </c>
      <c r="Y36" s="190">
        <f t="shared" si="1"/>
        <v>-12178457</v>
      </c>
      <c r="Z36" s="191">
        <f>+IF(X36&lt;&gt;0,+(Y36/X36)*100,0)</f>
        <v>-22.645495614928855</v>
      </c>
      <c r="AA36" s="188">
        <f>SUM(AA25:AA35)</f>
        <v>59526913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338214</v>
      </c>
      <c r="D38" s="199">
        <f>+D22-D36</f>
        <v>0</v>
      </c>
      <c r="E38" s="200">
        <f t="shared" si="2"/>
        <v>3043</v>
      </c>
      <c r="F38" s="106">
        <f t="shared" si="2"/>
        <v>14162421</v>
      </c>
      <c r="G38" s="106">
        <f t="shared" si="2"/>
        <v>5995387</v>
      </c>
      <c r="H38" s="106">
        <f t="shared" si="2"/>
        <v>-1112359</v>
      </c>
      <c r="I38" s="106">
        <f t="shared" si="2"/>
        <v>-905699</v>
      </c>
      <c r="J38" s="106">
        <f t="shared" si="2"/>
        <v>3977329</v>
      </c>
      <c r="K38" s="106">
        <f t="shared" si="2"/>
        <v>-2168031</v>
      </c>
      <c r="L38" s="106">
        <f t="shared" si="2"/>
        <v>-2237936</v>
      </c>
      <c r="M38" s="106">
        <f t="shared" si="2"/>
        <v>776009</v>
      </c>
      <c r="N38" s="106">
        <f t="shared" si="2"/>
        <v>-3629958</v>
      </c>
      <c r="O38" s="106">
        <f t="shared" si="2"/>
        <v>1346948</v>
      </c>
      <c r="P38" s="106">
        <f t="shared" si="2"/>
        <v>205408</v>
      </c>
      <c r="Q38" s="106">
        <f t="shared" si="2"/>
        <v>0</v>
      </c>
      <c r="R38" s="106">
        <f t="shared" si="2"/>
        <v>1552356</v>
      </c>
      <c r="S38" s="106">
        <f t="shared" si="2"/>
        <v>-719744</v>
      </c>
      <c r="T38" s="106">
        <f t="shared" si="2"/>
        <v>1313369</v>
      </c>
      <c r="U38" s="106">
        <f t="shared" si="2"/>
        <v>-2494376</v>
      </c>
      <c r="V38" s="106">
        <f t="shared" si="2"/>
        <v>-1900751</v>
      </c>
      <c r="W38" s="106">
        <f t="shared" si="2"/>
        <v>-1024</v>
      </c>
      <c r="X38" s="106">
        <f>IF(F22=F36,0,X22-X36)</f>
        <v>3027</v>
      </c>
      <c r="Y38" s="106">
        <f t="shared" si="2"/>
        <v>-4051</v>
      </c>
      <c r="Z38" s="201">
        <f>+IF(X38&lt;&gt;0,+(Y38/X38)*100,0)</f>
        <v>-133.82887347208455</v>
      </c>
      <c r="AA38" s="199">
        <f>+AA22-AA36</f>
        <v>14162421</v>
      </c>
    </row>
    <row r="39" spans="1:27" ht="13.5">
      <c r="A39" s="181" t="s">
        <v>46</v>
      </c>
      <c r="B39" s="185"/>
      <c r="C39" s="155">
        <v>12745228</v>
      </c>
      <c r="D39" s="155">
        <v>0</v>
      </c>
      <c r="E39" s="156">
        <v>10292700</v>
      </c>
      <c r="F39" s="60">
        <v>12729700</v>
      </c>
      <c r="G39" s="60">
        <v>1176318</v>
      </c>
      <c r="H39" s="60">
        <v>318554</v>
      </c>
      <c r="I39" s="60">
        <v>312727</v>
      </c>
      <c r="J39" s="60">
        <v>1807599</v>
      </c>
      <c r="K39" s="60">
        <v>261471</v>
      </c>
      <c r="L39" s="60">
        <v>261471</v>
      </c>
      <c r="M39" s="60">
        <v>-165562</v>
      </c>
      <c r="N39" s="60">
        <v>357380</v>
      </c>
      <c r="O39" s="60">
        <v>48419</v>
      </c>
      <c r="P39" s="60">
        <v>388535</v>
      </c>
      <c r="Q39" s="60">
        <v>0</v>
      </c>
      <c r="R39" s="60">
        <v>436954</v>
      </c>
      <c r="S39" s="60">
        <v>0</v>
      </c>
      <c r="T39" s="60">
        <v>747278</v>
      </c>
      <c r="U39" s="60">
        <v>0</v>
      </c>
      <c r="V39" s="60">
        <v>747278</v>
      </c>
      <c r="W39" s="60">
        <v>3349211</v>
      </c>
      <c r="X39" s="60">
        <v>10292702</v>
      </c>
      <c r="Y39" s="60">
        <v>-6943491</v>
      </c>
      <c r="Z39" s="140">
        <v>-67.46</v>
      </c>
      <c r="AA39" s="155">
        <v>12729700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-9500000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-9500000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13083442</v>
      </c>
      <c r="D42" s="206">
        <f>SUM(D38:D41)</f>
        <v>0</v>
      </c>
      <c r="E42" s="207">
        <f t="shared" si="3"/>
        <v>10295743</v>
      </c>
      <c r="F42" s="88">
        <f t="shared" si="3"/>
        <v>17392121</v>
      </c>
      <c r="G42" s="88">
        <f t="shared" si="3"/>
        <v>7171705</v>
      </c>
      <c r="H42" s="88">
        <f t="shared" si="3"/>
        <v>-793805</v>
      </c>
      <c r="I42" s="88">
        <f t="shared" si="3"/>
        <v>-592972</v>
      </c>
      <c r="J42" s="88">
        <f t="shared" si="3"/>
        <v>5784928</v>
      </c>
      <c r="K42" s="88">
        <f t="shared" si="3"/>
        <v>-1906560</v>
      </c>
      <c r="L42" s="88">
        <f t="shared" si="3"/>
        <v>-1976465</v>
      </c>
      <c r="M42" s="88">
        <f t="shared" si="3"/>
        <v>610447</v>
      </c>
      <c r="N42" s="88">
        <f t="shared" si="3"/>
        <v>-3272578</v>
      </c>
      <c r="O42" s="88">
        <f t="shared" si="3"/>
        <v>1395367</v>
      </c>
      <c r="P42" s="88">
        <f t="shared" si="3"/>
        <v>593943</v>
      </c>
      <c r="Q42" s="88">
        <f t="shared" si="3"/>
        <v>0</v>
      </c>
      <c r="R42" s="88">
        <f t="shared" si="3"/>
        <v>1989310</v>
      </c>
      <c r="S42" s="88">
        <f t="shared" si="3"/>
        <v>-719744</v>
      </c>
      <c r="T42" s="88">
        <f t="shared" si="3"/>
        <v>2060647</v>
      </c>
      <c r="U42" s="88">
        <f t="shared" si="3"/>
        <v>-2494376</v>
      </c>
      <c r="V42" s="88">
        <f t="shared" si="3"/>
        <v>-1153473</v>
      </c>
      <c r="W42" s="88">
        <f t="shared" si="3"/>
        <v>3348187</v>
      </c>
      <c r="X42" s="88">
        <f t="shared" si="3"/>
        <v>10295729</v>
      </c>
      <c r="Y42" s="88">
        <f t="shared" si="3"/>
        <v>-6947542</v>
      </c>
      <c r="Z42" s="208">
        <f>+IF(X42&lt;&gt;0,+(Y42/X42)*100,0)</f>
        <v>-67.479845283418</v>
      </c>
      <c r="AA42" s="206">
        <f>SUM(AA38:AA41)</f>
        <v>17392121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13083442</v>
      </c>
      <c r="D44" s="210">
        <f>+D42-D43</f>
        <v>0</v>
      </c>
      <c r="E44" s="211">
        <f t="shared" si="4"/>
        <v>10295743</v>
      </c>
      <c r="F44" s="77">
        <f t="shared" si="4"/>
        <v>17392121</v>
      </c>
      <c r="G44" s="77">
        <f t="shared" si="4"/>
        <v>7171705</v>
      </c>
      <c r="H44" s="77">
        <f t="shared" si="4"/>
        <v>-793805</v>
      </c>
      <c r="I44" s="77">
        <f t="shared" si="4"/>
        <v>-592972</v>
      </c>
      <c r="J44" s="77">
        <f t="shared" si="4"/>
        <v>5784928</v>
      </c>
      <c r="K44" s="77">
        <f t="shared" si="4"/>
        <v>-1906560</v>
      </c>
      <c r="L44" s="77">
        <f t="shared" si="4"/>
        <v>-1976465</v>
      </c>
      <c r="M44" s="77">
        <f t="shared" si="4"/>
        <v>610447</v>
      </c>
      <c r="N44" s="77">
        <f t="shared" si="4"/>
        <v>-3272578</v>
      </c>
      <c r="O44" s="77">
        <f t="shared" si="4"/>
        <v>1395367</v>
      </c>
      <c r="P44" s="77">
        <f t="shared" si="4"/>
        <v>593943</v>
      </c>
      <c r="Q44" s="77">
        <f t="shared" si="4"/>
        <v>0</v>
      </c>
      <c r="R44" s="77">
        <f t="shared" si="4"/>
        <v>1989310</v>
      </c>
      <c r="S44" s="77">
        <f t="shared" si="4"/>
        <v>-719744</v>
      </c>
      <c r="T44" s="77">
        <f t="shared" si="4"/>
        <v>2060647</v>
      </c>
      <c r="U44" s="77">
        <f t="shared" si="4"/>
        <v>-2494376</v>
      </c>
      <c r="V44" s="77">
        <f t="shared" si="4"/>
        <v>-1153473</v>
      </c>
      <c r="W44" s="77">
        <f t="shared" si="4"/>
        <v>3348187</v>
      </c>
      <c r="X44" s="77">
        <f t="shared" si="4"/>
        <v>10295729</v>
      </c>
      <c r="Y44" s="77">
        <f t="shared" si="4"/>
        <v>-6947542</v>
      </c>
      <c r="Z44" s="212">
        <f>+IF(X44&lt;&gt;0,+(Y44/X44)*100,0)</f>
        <v>-67.479845283418</v>
      </c>
      <c r="AA44" s="210">
        <f>+AA42-AA43</f>
        <v>17392121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13083442</v>
      </c>
      <c r="D46" s="206">
        <f>SUM(D44:D45)</f>
        <v>0</v>
      </c>
      <c r="E46" s="207">
        <f t="shared" si="5"/>
        <v>10295743</v>
      </c>
      <c r="F46" s="88">
        <f t="shared" si="5"/>
        <v>17392121</v>
      </c>
      <c r="G46" s="88">
        <f t="shared" si="5"/>
        <v>7171705</v>
      </c>
      <c r="H46" s="88">
        <f t="shared" si="5"/>
        <v>-793805</v>
      </c>
      <c r="I46" s="88">
        <f t="shared" si="5"/>
        <v>-592972</v>
      </c>
      <c r="J46" s="88">
        <f t="shared" si="5"/>
        <v>5784928</v>
      </c>
      <c r="K46" s="88">
        <f t="shared" si="5"/>
        <v>-1906560</v>
      </c>
      <c r="L46" s="88">
        <f t="shared" si="5"/>
        <v>-1976465</v>
      </c>
      <c r="M46" s="88">
        <f t="shared" si="5"/>
        <v>610447</v>
      </c>
      <c r="N46" s="88">
        <f t="shared" si="5"/>
        <v>-3272578</v>
      </c>
      <c r="O46" s="88">
        <f t="shared" si="5"/>
        <v>1395367</v>
      </c>
      <c r="P46" s="88">
        <f t="shared" si="5"/>
        <v>593943</v>
      </c>
      <c r="Q46" s="88">
        <f t="shared" si="5"/>
        <v>0</v>
      </c>
      <c r="R46" s="88">
        <f t="shared" si="5"/>
        <v>1989310</v>
      </c>
      <c r="S46" s="88">
        <f t="shared" si="5"/>
        <v>-719744</v>
      </c>
      <c r="T46" s="88">
        <f t="shared" si="5"/>
        <v>2060647</v>
      </c>
      <c r="U46" s="88">
        <f t="shared" si="5"/>
        <v>-2494376</v>
      </c>
      <c r="V46" s="88">
        <f t="shared" si="5"/>
        <v>-1153473</v>
      </c>
      <c r="W46" s="88">
        <f t="shared" si="5"/>
        <v>3348187</v>
      </c>
      <c r="X46" s="88">
        <f t="shared" si="5"/>
        <v>10295729</v>
      </c>
      <c r="Y46" s="88">
        <f t="shared" si="5"/>
        <v>-6947542</v>
      </c>
      <c r="Z46" s="208">
        <f>+IF(X46&lt;&gt;0,+(Y46/X46)*100,0)</f>
        <v>-67.479845283418</v>
      </c>
      <c r="AA46" s="206">
        <f>SUM(AA44:AA45)</f>
        <v>17392121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13083442</v>
      </c>
      <c r="D48" s="217">
        <f>SUM(D46:D47)</f>
        <v>0</v>
      </c>
      <c r="E48" s="218">
        <f t="shared" si="6"/>
        <v>10295743</v>
      </c>
      <c r="F48" s="219">
        <f t="shared" si="6"/>
        <v>17392121</v>
      </c>
      <c r="G48" s="219">
        <f t="shared" si="6"/>
        <v>7171705</v>
      </c>
      <c r="H48" s="220">
        <f t="shared" si="6"/>
        <v>-793805</v>
      </c>
      <c r="I48" s="220">
        <f t="shared" si="6"/>
        <v>-592972</v>
      </c>
      <c r="J48" s="220">
        <f t="shared" si="6"/>
        <v>5784928</v>
      </c>
      <c r="K48" s="220">
        <f t="shared" si="6"/>
        <v>-1906560</v>
      </c>
      <c r="L48" s="220">
        <f t="shared" si="6"/>
        <v>-1976465</v>
      </c>
      <c r="M48" s="219">
        <f t="shared" si="6"/>
        <v>610447</v>
      </c>
      <c r="N48" s="219">
        <f t="shared" si="6"/>
        <v>-3272578</v>
      </c>
      <c r="O48" s="220">
        <f t="shared" si="6"/>
        <v>1395367</v>
      </c>
      <c r="P48" s="220">
        <f t="shared" si="6"/>
        <v>593943</v>
      </c>
      <c r="Q48" s="220">
        <f t="shared" si="6"/>
        <v>0</v>
      </c>
      <c r="R48" s="220">
        <f t="shared" si="6"/>
        <v>1989310</v>
      </c>
      <c r="S48" s="220">
        <f t="shared" si="6"/>
        <v>-719744</v>
      </c>
      <c r="T48" s="219">
        <f t="shared" si="6"/>
        <v>2060647</v>
      </c>
      <c r="U48" s="219">
        <f t="shared" si="6"/>
        <v>-2494376</v>
      </c>
      <c r="V48" s="220">
        <f t="shared" si="6"/>
        <v>-1153473</v>
      </c>
      <c r="W48" s="220">
        <f t="shared" si="6"/>
        <v>3348187</v>
      </c>
      <c r="X48" s="220">
        <f t="shared" si="6"/>
        <v>10295729</v>
      </c>
      <c r="Y48" s="220">
        <f t="shared" si="6"/>
        <v>-6947542</v>
      </c>
      <c r="Z48" s="221">
        <f>+IF(X48&lt;&gt;0,+(Y48/X48)*100,0)</f>
        <v>-67.479845283418</v>
      </c>
      <c r="AA48" s="222">
        <f>SUM(AA46:AA47)</f>
        <v>17392121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12566554</v>
      </c>
      <c r="D5" s="153">
        <f>SUM(D6:D8)</f>
        <v>0</v>
      </c>
      <c r="E5" s="154">
        <f t="shared" si="0"/>
        <v>200000</v>
      </c>
      <c r="F5" s="100">
        <f t="shared" si="0"/>
        <v>4700000</v>
      </c>
      <c r="G5" s="100">
        <f t="shared" si="0"/>
        <v>0</v>
      </c>
      <c r="H5" s="100">
        <f t="shared" si="0"/>
        <v>0</v>
      </c>
      <c r="I5" s="100">
        <f t="shared" si="0"/>
        <v>163841</v>
      </c>
      <c r="J5" s="100">
        <f t="shared" si="0"/>
        <v>163841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7515</v>
      </c>
      <c r="U5" s="100">
        <f t="shared" si="0"/>
        <v>22125</v>
      </c>
      <c r="V5" s="100">
        <f t="shared" si="0"/>
        <v>29640</v>
      </c>
      <c r="W5" s="100">
        <f t="shared" si="0"/>
        <v>193481</v>
      </c>
      <c r="X5" s="100">
        <f t="shared" si="0"/>
        <v>200000</v>
      </c>
      <c r="Y5" s="100">
        <f t="shared" si="0"/>
        <v>-6519</v>
      </c>
      <c r="Z5" s="137">
        <f>+IF(X5&lt;&gt;0,+(Y5/X5)*100,0)</f>
        <v>-3.2595</v>
      </c>
      <c r="AA5" s="153">
        <f>SUM(AA6:AA8)</f>
        <v>4700000</v>
      </c>
    </row>
    <row r="6" spans="1:27" ht="13.5">
      <c r="A6" s="138" t="s">
        <v>75</v>
      </c>
      <c r="B6" s="136"/>
      <c r="C6" s="155">
        <v>12566554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/>
      <c r="D7" s="157"/>
      <c r="E7" s="158">
        <v>200000</v>
      </c>
      <c r="F7" s="159">
        <v>200000</v>
      </c>
      <c r="G7" s="159"/>
      <c r="H7" s="159"/>
      <c r="I7" s="159">
        <v>163841</v>
      </c>
      <c r="J7" s="159">
        <v>163841</v>
      </c>
      <c r="K7" s="159"/>
      <c r="L7" s="159"/>
      <c r="M7" s="159"/>
      <c r="N7" s="159"/>
      <c r="O7" s="159"/>
      <c r="P7" s="159"/>
      <c r="Q7" s="159"/>
      <c r="R7" s="159"/>
      <c r="S7" s="159"/>
      <c r="T7" s="159">
        <v>325</v>
      </c>
      <c r="U7" s="159">
        <v>22125</v>
      </c>
      <c r="V7" s="159">
        <v>22450</v>
      </c>
      <c r="W7" s="159">
        <v>186291</v>
      </c>
      <c r="X7" s="159">
        <v>200000</v>
      </c>
      <c r="Y7" s="159">
        <v>-13709</v>
      </c>
      <c r="Z7" s="141">
        <v>-6.85</v>
      </c>
      <c r="AA7" s="225">
        <v>200000</v>
      </c>
    </row>
    <row r="8" spans="1:27" ht="13.5">
      <c r="A8" s="138" t="s">
        <v>77</v>
      </c>
      <c r="B8" s="136"/>
      <c r="C8" s="155"/>
      <c r="D8" s="155"/>
      <c r="E8" s="156"/>
      <c r="F8" s="60">
        <v>4500000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>
        <v>7190</v>
      </c>
      <c r="U8" s="60"/>
      <c r="V8" s="60">
        <v>7190</v>
      </c>
      <c r="W8" s="60">
        <v>7190</v>
      </c>
      <c r="X8" s="60"/>
      <c r="Y8" s="60">
        <v>7190</v>
      </c>
      <c r="Z8" s="140"/>
      <c r="AA8" s="62">
        <v>4500000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2150000</v>
      </c>
      <c r="F9" s="100">
        <f t="shared" si="1"/>
        <v>5351100</v>
      </c>
      <c r="G9" s="100">
        <f t="shared" si="1"/>
        <v>32544</v>
      </c>
      <c r="H9" s="100">
        <f t="shared" si="1"/>
        <v>0</v>
      </c>
      <c r="I9" s="100">
        <f t="shared" si="1"/>
        <v>180876</v>
      </c>
      <c r="J9" s="100">
        <f t="shared" si="1"/>
        <v>213420</v>
      </c>
      <c r="K9" s="100">
        <f t="shared" si="1"/>
        <v>0</v>
      </c>
      <c r="L9" s="100">
        <f t="shared" si="1"/>
        <v>0</v>
      </c>
      <c r="M9" s="100">
        <f t="shared" si="1"/>
        <v>61796</v>
      </c>
      <c r="N9" s="100">
        <f t="shared" si="1"/>
        <v>61796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-13678</v>
      </c>
      <c r="U9" s="100">
        <f t="shared" si="1"/>
        <v>0</v>
      </c>
      <c r="V9" s="100">
        <f t="shared" si="1"/>
        <v>-13678</v>
      </c>
      <c r="W9" s="100">
        <f t="shared" si="1"/>
        <v>261538</v>
      </c>
      <c r="X9" s="100">
        <f t="shared" si="1"/>
        <v>2149998</v>
      </c>
      <c r="Y9" s="100">
        <f t="shared" si="1"/>
        <v>-1888460</v>
      </c>
      <c r="Z9" s="137">
        <f>+IF(X9&lt;&gt;0,+(Y9/X9)*100,0)</f>
        <v>-87.83543054458656</v>
      </c>
      <c r="AA9" s="102">
        <f>SUM(AA10:AA14)</f>
        <v>5351100</v>
      </c>
    </row>
    <row r="10" spans="1:27" ht="13.5">
      <c r="A10" s="138" t="s">
        <v>79</v>
      </c>
      <c r="B10" s="136"/>
      <c r="C10" s="155"/>
      <c r="D10" s="155"/>
      <c r="E10" s="156"/>
      <c r="F10" s="60">
        <v>5200000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>
        <v>-13678</v>
      </c>
      <c r="U10" s="60"/>
      <c r="V10" s="60">
        <v>-13678</v>
      </c>
      <c r="W10" s="60">
        <v>-13678</v>
      </c>
      <c r="X10" s="60"/>
      <c r="Y10" s="60">
        <v>-13678</v>
      </c>
      <c r="Z10" s="140"/>
      <c r="AA10" s="62">
        <v>5200000</v>
      </c>
    </row>
    <row r="11" spans="1:27" ht="13.5">
      <c r="A11" s="138" t="s">
        <v>80</v>
      </c>
      <c r="B11" s="136"/>
      <c r="C11" s="155"/>
      <c r="D11" s="155"/>
      <c r="E11" s="156">
        <v>2150000</v>
      </c>
      <c r="F11" s="60">
        <v>151100</v>
      </c>
      <c r="G11" s="60">
        <v>32544</v>
      </c>
      <c r="H11" s="60"/>
      <c r="I11" s="60"/>
      <c r="J11" s="60">
        <v>32544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32544</v>
      </c>
      <c r="X11" s="60">
        <v>2149998</v>
      </c>
      <c r="Y11" s="60">
        <v>-2117454</v>
      </c>
      <c r="Z11" s="140">
        <v>-98.49</v>
      </c>
      <c r="AA11" s="62">
        <v>151100</v>
      </c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>
        <v>180876</v>
      </c>
      <c r="J13" s="60">
        <v>180876</v>
      </c>
      <c r="K13" s="60"/>
      <c r="L13" s="60"/>
      <c r="M13" s="60">
        <v>61796</v>
      </c>
      <c r="N13" s="60">
        <v>61796</v>
      </c>
      <c r="O13" s="60"/>
      <c r="P13" s="60"/>
      <c r="Q13" s="60"/>
      <c r="R13" s="60"/>
      <c r="S13" s="60"/>
      <c r="T13" s="60"/>
      <c r="U13" s="60"/>
      <c r="V13" s="60"/>
      <c r="W13" s="60">
        <v>242672</v>
      </c>
      <c r="X13" s="60"/>
      <c r="Y13" s="60">
        <v>242672</v>
      </c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829799</v>
      </c>
      <c r="F15" s="100">
        <f t="shared" si="2"/>
        <v>829605</v>
      </c>
      <c r="G15" s="100">
        <f t="shared" si="2"/>
        <v>727796</v>
      </c>
      <c r="H15" s="100">
        <f t="shared" si="2"/>
        <v>0</v>
      </c>
      <c r="I15" s="100">
        <f t="shared" si="2"/>
        <v>25336</v>
      </c>
      <c r="J15" s="100">
        <f t="shared" si="2"/>
        <v>753132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534188</v>
      </c>
      <c r="Q15" s="100">
        <f t="shared" si="2"/>
        <v>943103</v>
      </c>
      <c r="R15" s="100">
        <f t="shared" si="2"/>
        <v>1477291</v>
      </c>
      <c r="S15" s="100">
        <f t="shared" si="2"/>
        <v>97791</v>
      </c>
      <c r="T15" s="100">
        <f t="shared" si="2"/>
        <v>1327982</v>
      </c>
      <c r="U15" s="100">
        <f t="shared" si="2"/>
        <v>331733</v>
      </c>
      <c r="V15" s="100">
        <f t="shared" si="2"/>
        <v>1757506</v>
      </c>
      <c r="W15" s="100">
        <f t="shared" si="2"/>
        <v>3987929</v>
      </c>
      <c r="X15" s="100">
        <f t="shared" si="2"/>
        <v>829799</v>
      </c>
      <c r="Y15" s="100">
        <f t="shared" si="2"/>
        <v>3158130</v>
      </c>
      <c r="Z15" s="137">
        <f>+IF(X15&lt;&gt;0,+(Y15/X15)*100,0)</f>
        <v>380.5897572785699</v>
      </c>
      <c r="AA15" s="102">
        <f>SUM(AA16:AA18)</f>
        <v>829605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>
        <v>6431</v>
      </c>
      <c r="U16" s="60"/>
      <c r="V16" s="60">
        <v>6431</v>
      </c>
      <c r="W16" s="60">
        <v>6431</v>
      </c>
      <c r="X16" s="60"/>
      <c r="Y16" s="60">
        <v>6431</v>
      </c>
      <c r="Z16" s="140"/>
      <c r="AA16" s="62"/>
    </row>
    <row r="17" spans="1:27" ht="13.5">
      <c r="A17" s="138" t="s">
        <v>86</v>
      </c>
      <c r="B17" s="136"/>
      <c r="C17" s="155"/>
      <c r="D17" s="155"/>
      <c r="E17" s="156">
        <v>829799</v>
      </c>
      <c r="F17" s="60">
        <v>829605</v>
      </c>
      <c r="G17" s="60">
        <v>727796</v>
      </c>
      <c r="H17" s="60"/>
      <c r="I17" s="60">
        <v>25336</v>
      </c>
      <c r="J17" s="60">
        <v>753132</v>
      </c>
      <c r="K17" s="60"/>
      <c r="L17" s="60"/>
      <c r="M17" s="60"/>
      <c r="N17" s="60"/>
      <c r="O17" s="60"/>
      <c r="P17" s="60">
        <v>534188</v>
      </c>
      <c r="Q17" s="60">
        <v>943103</v>
      </c>
      <c r="R17" s="60">
        <v>1477291</v>
      </c>
      <c r="S17" s="60">
        <v>97791</v>
      </c>
      <c r="T17" s="60">
        <v>1321551</v>
      </c>
      <c r="U17" s="60">
        <v>331733</v>
      </c>
      <c r="V17" s="60">
        <v>1751075</v>
      </c>
      <c r="W17" s="60">
        <v>3981498</v>
      </c>
      <c r="X17" s="60">
        <v>829799</v>
      </c>
      <c r="Y17" s="60">
        <v>3151699</v>
      </c>
      <c r="Z17" s="140">
        <v>379.81</v>
      </c>
      <c r="AA17" s="62">
        <v>829605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7112901</v>
      </c>
      <c r="F19" s="100">
        <f t="shared" si="3"/>
        <v>20896874</v>
      </c>
      <c r="G19" s="100">
        <f t="shared" si="3"/>
        <v>215891</v>
      </c>
      <c r="H19" s="100">
        <f t="shared" si="3"/>
        <v>303732</v>
      </c>
      <c r="I19" s="100">
        <f t="shared" si="3"/>
        <v>274888</v>
      </c>
      <c r="J19" s="100">
        <f t="shared" si="3"/>
        <v>794511</v>
      </c>
      <c r="K19" s="100">
        <f t="shared" si="3"/>
        <v>225947</v>
      </c>
      <c r="L19" s="100">
        <f t="shared" si="3"/>
        <v>225947</v>
      </c>
      <c r="M19" s="100">
        <f t="shared" si="3"/>
        <v>36183</v>
      </c>
      <c r="N19" s="100">
        <f t="shared" si="3"/>
        <v>488077</v>
      </c>
      <c r="O19" s="100">
        <f t="shared" si="3"/>
        <v>1228831</v>
      </c>
      <c r="P19" s="100">
        <f t="shared" si="3"/>
        <v>196435</v>
      </c>
      <c r="Q19" s="100">
        <f t="shared" si="3"/>
        <v>0</v>
      </c>
      <c r="R19" s="100">
        <f t="shared" si="3"/>
        <v>1425266</v>
      </c>
      <c r="S19" s="100">
        <f t="shared" si="3"/>
        <v>644610</v>
      </c>
      <c r="T19" s="100">
        <f t="shared" si="3"/>
        <v>450001</v>
      </c>
      <c r="U19" s="100">
        <f t="shared" si="3"/>
        <v>2683617</v>
      </c>
      <c r="V19" s="100">
        <f t="shared" si="3"/>
        <v>3778228</v>
      </c>
      <c r="W19" s="100">
        <f t="shared" si="3"/>
        <v>6486082</v>
      </c>
      <c r="X19" s="100">
        <f t="shared" si="3"/>
        <v>7112898</v>
      </c>
      <c r="Y19" s="100">
        <f t="shared" si="3"/>
        <v>-626816</v>
      </c>
      <c r="Z19" s="137">
        <f>+IF(X19&lt;&gt;0,+(Y19/X19)*100,0)</f>
        <v>-8.812385612727752</v>
      </c>
      <c r="AA19" s="102">
        <f>SUM(AA20:AA23)</f>
        <v>20896874</v>
      </c>
    </row>
    <row r="20" spans="1:27" ht="13.5">
      <c r="A20" s="138" t="s">
        <v>89</v>
      </c>
      <c r="B20" s="136"/>
      <c r="C20" s="155"/>
      <c r="D20" s="155"/>
      <c r="E20" s="156">
        <v>3000000</v>
      </c>
      <c r="F20" s="60">
        <v>3200000</v>
      </c>
      <c r="G20" s="60"/>
      <c r="H20" s="60"/>
      <c r="I20" s="60">
        <v>499600</v>
      </c>
      <c r="J20" s="60">
        <v>499600</v>
      </c>
      <c r="K20" s="60"/>
      <c r="L20" s="60"/>
      <c r="M20" s="60"/>
      <c r="N20" s="60"/>
      <c r="O20" s="60"/>
      <c r="P20" s="60"/>
      <c r="Q20" s="60"/>
      <c r="R20" s="60"/>
      <c r="S20" s="60"/>
      <c r="T20" s="60">
        <v>9866</v>
      </c>
      <c r="U20" s="60"/>
      <c r="V20" s="60">
        <v>9866</v>
      </c>
      <c r="W20" s="60">
        <v>509466</v>
      </c>
      <c r="X20" s="60">
        <v>3000000</v>
      </c>
      <c r="Y20" s="60">
        <v>-2490534</v>
      </c>
      <c r="Z20" s="140">
        <v>-83.02</v>
      </c>
      <c r="AA20" s="62">
        <v>3200000</v>
      </c>
    </row>
    <row r="21" spans="1:27" ht="13.5">
      <c r="A21" s="138" t="s">
        <v>90</v>
      </c>
      <c r="B21" s="136"/>
      <c r="C21" s="155"/>
      <c r="D21" s="155"/>
      <c r="E21" s="156">
        <v>2158537</v>
      </c>
      <c r="F21" s="60">
        <v>3019035</v>
      </c>
      <c r="G21" s="60">
        <v>74119</v>
      </c>
      <c r="H21" s="60">
        <v>278414</v>
      </c>
      <c r="I21" s="60">
        <v>-224712</v>
      </c>
      <c r="J21" s="60">
        <v>127821</v>
      </c>
      <c r="K21" s="60">
        <v>79010</v>
      </c>
      <c r="L21" s="60">
        <v>79010</v>
      </c>
      <c r="M21" s="60">
        <v>-129967</v>
      </c>
      <c r="N21" s="60">
        <v>28053</v>
      </c>
      <c r="O21" s="60">
        <v>-69084</v>
      </c>
      <c r="P21" s="60">
        <v>76578</v>
      </c>
      <c r="Q21" s="60"/>
      <c r="R21" s="60">
        <v>7494</v>
      </c>
      <c r="S21" s="60">
        <v>123309</v>
      </c>
      <c r="T21" s="60">
        <v>357837</v>
      </c>
      <c r="U21" s="60">
        <v>1472536</v>
      </c>
      <c r="V21" s="60">
        <v>1953682</v>
      </c>
      <c r="W21" s="60">
        <v>2117050</v>
      </c>
      <c r="X21" s="60">
        <v>2158536</v>
      </c>
      <c r="Y21" s="60">
        <v>-41486</v>
      </c>
      <c r="Z21" s="140">
        <v>-1.92</v>
      </c>
      <c r="AA21" s="62">
        <v>3019035</v>
      </c>
    </row>
    <row r="22" spans="1:27" ht="13.5">
      <c r="A22" s="138" t="s">
        <v>91</v>
      </c>
      <c r="B22" s="136"/>
      <c r="C22" s="157"/>
      <c r="D22" s="157"/>
      <c r="E22" s="158">
        <v>1954364</v>
      </c>
      <c r="F22" s="159">
        <v>14677839</v>
      </c>
      <c r="G22" s="159">
        <v>141772</v>
      </c>
      <c r="H22" s="159">
        <v>25318</v>
      </c>
      <c r="I22" s="159"/>
      <c r="J22" s="159">
        <v>167090</v>
      </c>
      <c r="K22" s="159">
        <v>146937</v>
      </c>
      <c r="L22" s="159">
        <v>146937</v>
      </c>
      <c r="M22" s="159">
        <v>166150</v>
      </c>
      <c r="N22" s="159">
        <v>460024</v>
      </c>
      <c r="O22" s="159">
        <v>1297915</v>
      </c>
      <c r="P22" s="159">
        <v>119857</v>
      </c>
      <c r="Q22" s="159"/>
      <c r="R22" s="159">
        <v>1417772</v>
      </c>
      <c r="S22" s="159">
        <v>521301</v>
      </c>
      <c r="T22" s="159">
        <v>67305</v>
      </c>
      <c r="U22" s="159">
        <v>1211081</v>
      </c>
      <c r="V22" s="159">
        <v>1799687</v>
      </c>
      <c r="W22" s="159">
        <v>3844573</v>
      </c>
      <c r="X22" s="159">
        <v>1954362</v>
      </c>
      <c r="Y22" s="159">
        <v>1890211</v>
      </c>
      <c r="Z22" s="141">
        <v>96.72</v>
      </c>
      <c r="AA22" s="225">
        <v>14677839</v>
      </c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>
        <v>14993</v>
      </c>
      <c r="U23" s="60"/>
      <c r="V23" s="60">
        <v>14993</v>
      </c>
      <c r="W23" s="60">
        <v>14993</v>
      </c>
      <c r="X23" s="60"/>
      <c r="Y23" s="60">
        <v>14993</v>
      </c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12566554</v>
      </c>
      <c r="D25" s="217">
        <f>+D5+D9+D15+D19+D24</f>
        <v>0</v>
      </c>
      <c r="E25" s="230">
        <f t="shared" si="4"/>
        <v>10292700</v>
      </c>
      <c r="F25" s="219">
        <f t="shared" si="4"/>
        <v>31777579</v>
      </c>
      <c r="G25" s="219">
        <f t="shared" si="4"/>
        <v>976231</v>
      </c>
      <c r="H25" s="219">
        <f t="shared" si="4"/>
        <v>303732</v>
      </c>
      <c r="I25" s="219">
        <f t="shared" si="4"/>
        <v>644941</v>
      </c>
      <c r="J25" s="219">
        <f t="shared" si="4"/>
        <v>1924904</v>
      </c>
      <c r="K25" s="219">
        <f t="shared" si="4"/>
        <v>225947</v>
      </c>
      <c r="L25" s="219">
        <f t="shared" si="4"/>
        <v>225947</v>
      </c>
      <c r="M25" s="219">
        <f t="shared" si="4"/>
        <v>97979</v>
      </c>
      <c r="N25" s="219">
        <f t="shared" si="4"/>
        <v>549873</v>
      </c>
      <c r="O25" s="219">
        <f t="shared" si="4"/>
        <v>1228831</v>
      </c>
      <c r="P25" s="219">
        <f t="shared" si="4"/>
        <v>730623</v>
      </c>
      <c r="Q25" s="219">
        <f t="shared" si="4"/>
        <v>943103</v>
      </c>
      <c r="R25" s="219">
        <f t="shared" si="4"/>
        <v>2902557</v>
      </c>
      <c r="S25" s="219">
        <f t="shared" si="4"/>
        <v>742401</v>
      </c>
      <c r="T25" s="219">
        <f t="shared" si="4"/>
        <v>1771820</v>
      </c>
      <c r="U25" s="219">
        <f t="shared" si="4"/>
        <v>3037475</v>
      </c>
      <c r="V25" s="219">
        <f t="shared" si="4"/>
        <v>5551696</v>
      </c>
      <c r="W25" s="219">
        <f t="shared" si="4"/>
        <v>10929030</v>
      </c>
      <c r="X25" s="219">
        <f t="shared" si="4"/>
        <v>10292695</v>
      </c>
      <c r="Y25" s="219">
        <f t="shared" si="4"/>
        <v>636335</v>
      </c>
      <c r="Z25" s="231">
        <f>+IF(X25&lt;&gt;0,+(Y25/X25)*100,0)</f>
        <v>6.182394406907035</v>
      </c>
      <c r="AA25" s="232">
        <f>+AA5+AA9+AA15+AA19+AA24</f>
        <v>31777579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10246756</v>
      </c>
      <c r="D28" s="155"/>
      <c r="E28" s="156">
        <v>10092700</v>
      </c>
      <c r="F28" s="60">
        <v>11292701</v>
      </c>
      <c r="G28" s="60">
        <v>976231</v>
      </c>
      <c r="H28" s="60">
        <v>303732</v>
      </c>
      <c r="I28" s="60">
        <v>459645</v>
      </c>
      <c r="J28" s="60">
        <v>1739608</v>
      </c>
      <c r="K28" s="60">
        <v>225947</v>
      </c>
      <c r="L28" s="60">
        <v>225947</v>
      </c>
      <c r="M28" s="60">
        <v>-68171</v>
      </c>
      <c r="N28" s="60">
        <v>383723</v>
      </c>
      <c r="O28" s="60">
        <v>1228831</v>
      </c>
      <c r="P28" s="60">
        <v>730622</v>
      </c>
      <c r="Q28" s="60">
        <v>943103</v>
      </c>
      <c r="R28" s="60">
        <v>2902556</v>
      </c>
      <c r="S28" s="60">
        <v>742401</v>
      </c>
      <c r="T28" s="60">
        <v>1771552</v>
      </c>
      <c r="U28" s="60">
        <v>3037475</v>
      </c>
      <c r="V28" s="60">
        <v>5551428</v>
      </c>
      <c r="W28" s="60">
        <v>10577315</v>
      </c>
      <c r="X28" s="60">
        <v>10292701</v>
      </c>
      <c r="Y28" s="60">
        <v>284614</v>
      </c>
      <c r="Z28" s="140">
        <v>2.77</v>
      </c>
      <c r="AA28" s="155">
        <v>11292701</v>
      </c>
    </row>
    <row r="29" spans="1:27" ht="13.5">
      <c r="A29" s="234" t="s">
        <v>134</v>
      </c>
      <c r="B29" s="136"/>
      <c r="C29" s="155">
        <v>2099258</v>
      </c>
      <c r="D29" s="155"/>
      <c r="E29" s="156"/>
      <c r="F29" s="60">
        <v>10984878</v>
      </c>
      <c r="G29" s="60"/>
      <c r="H29" s="60"/>
      <c r="I29" s="60">
        <v>180876</v>
      </c>
      <c r="J29" s="60">
        <v>180876</v>
      </c>
      <c r="K29" s="60"/>
      <c r="L29" s="60"/>
      <c r="M29" s="60">
        <v>166150</v>
      </c>
      <c r="N29" s="60">
        <v>166150</v>
      </c>
      <c r="O29" s="60"/>
      <c r="P29" s="60"/>
      <c r="Q29" s="60"/>
      <c r="R29" s="60"/>
      <c r="S29" s="60"/>
      <c r="T29" s="60">
        <v>-48000</v>
      </c>
      <c r="U29" s="60"/>
      <c r="V29" s="60">
        <v>-48000</v>
      </c>
      <c r="W29" s="60">
        <v>299026</v>
      </c>
      <c r="X29" s="60"/>
      <c r="Y29" s="60">
        <v>299026</v>
      </c>
      <c r="Z29" s="140"/>
      <c r="AA29" s="62">
        <v>10984878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12346014</v>
      </c>
      <c r="D32" s="210">
        <f>SUM(D28:D31)</f>
        <v>0</v>
      </c>
      <c r="E32" s="211">
        <f t="shared" si="5"/>
        <v>10092700</v>
      </c>
      <c r="F32" s="77">
        <f t="shared" si="5"/>
        <v>22277579</v>
      </c>
      <c r="G32" s="77">
        <f t="shared" si="5"/>
        <v>976231</v>
      </c>
      <c r="H32" s="77">
        <f t="shared" si="5"/>
        <v>303732</v>
      </c>
      <c r="I32" s="77">
        <f t="shared" si="5"/>
        <v>640521</v>
      </c>
      <c r="J32" s="77">
        <f t="shared" si="5"/>
        <v>1920484</v>
      </c>
      <c r="K32" s="77">
        <f t="shared" si="5"/>
        <v>225947</v>
      </c>
      <c r="L32" s="77">
        <f t="shared" si="5"/>
        <v>225947</v>
      </c>
      <c r="M32" s="77">
        <f t="shared" si="5"/>
        <v>97979</v>
      </c>
      <c r="N32" s="77">
        <f t="shared" si="5"/>
        <v>549873</v>
      </c>
      <c r="O32" s="77">
        <f t="shared" si="5"/>
        <v>1228831</v>
      </c>
      <c r="P32" s="77">
        <f t="shared" si="5"/>
        <v>730622</v>
      </c>
      <c r="Q32" s="77">
        <f t="shared" si="5"/>
        <v>943103</v>
      </c>
      <c r="R32" s="77">
        <f t="shared" si="5"/>
        <v>2902556</v>
      </c>
      <c r="S32" s="77">
        <f t="shared" si="5"/>
        <v>742401</v>
      </c>
      <c r="T32" s="77">
        <f t="shared" si="5"/>
        <v>1723552</v>
      </c>
      <c r="U32" s="77">
        <f t="shared" si="5"/>
        <v>3037475</v>
      </c>
      <c r="V32" s="77">
        <f t="shared" si="5"/>
        <v>5503428</v>
      </c>
      <c r="W32" s="77">
        <f t="shared" si="5"/>
        <v>10876341</v>
      </c>
      <c r="X32" s="77">
        <f t="shared" si="5"/>
        <v>10292701</v>
      </c>
      <c r="Y32" s="77">
        <f t="shared" si="5"/>
        <v>583640</v>
      </c>
      <c r="Z32" s="212">
        <f>+IF(X32&lt;&gt;0,+(Y32/X32)*100,0)</f>
        <v>5.670426062119166</v>
      </c>
      <c r="AA32" s="79">
        <f>SUM(AA28:AA31)</f>
        <v>22277579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>
        <v>9500000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>
        <v>9500000</v>
      </c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220540</v>
      </c>
      <c r="D35" s="155"/>
      <c r="E35" s="156">
        <v>200000</v>
      </c>
      <c r="F35" s="60"/>
      <c r="G35" s="60"/>
      <c r="H35" s="60"/>
      <c r="I35" s="60">
        <v>4420</v>
      </c>
      <c r="J35" s="60">
        <v>4420</v>
      </c>
      <c r="K35" s="60"/>
      <c r="L35" s="60"/>
      <c r="M35" s="60"/>
      <c r="N35" s="60"/>
      <c r="O35" s="60"/>
      <c r="P35" s="60"/>
      <c r="Q35" s="60"/>
      <c r="R35" s="60"/>
      <c r="S35" s="60"/>
      <c r="T35" s="60">
        <v>48268</v>
      </c>
      <c r="U35" s="60"/>
      <c r="V35" s="60">
        <v>48268</v>
      </c>
      <c r="W35" s="60">
        <v>52688</v>
      </c>
      <c r="X35" s="60"/>
      <c r="Y35" s="60">
        <v>52688</v>
      </c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12566554</v>
      </c>
      <c r="D36" s="222">
        <f>SUM(D32:D35)</f>
        <v>0</v>
      </c>
      <c r="E36" s="218">
        <f t="shared" si="6"/>
        <v>10292700</v>
      </c>
      <c r="F36" s="220">
        <f t="shared" si="6"/>
        <v>31777579</v>
      </c>
      <c r="G36" s="220">
        <f t="shared" si="6"/>
        <v>976231</v>
      </c>
      <c r="H36" s="220">
        <f t="shared" si="6"/>
        <v>303732</v>
      </c>
      <c r="I36" s="220">
        <f t="shared" si="6"/>
        <v>644941</v>
      </c>
      <c r="J36" s="220">
        <f t="shared" si="6"/>
        <v>1924904</v>
      </c>
      <c r="K36" s="220">
        <f t="shared" si="6"/>
        <v>225947</v>
      </c>
      <c r="L36" s="220">
        <f t="shared" si="6"/>
        <v>225947</v>
      </c>
      <c r="M36" s="220">
        <f t="shared" si="6"/>
        <v>97979</v>
      </c>
      <c r="N36" s="220">
        <f t="shared" si="6"/>
        <v>549873</v>
      </c>
      <c r="O36" s="220">
        <f t="shared" si="6"/>
        <v>1228831</v>
      </c>
      <c r="P36" s="220">
        <f t="shared" si="6"/>
        <v>730622</v>
      </c>
      <c r="Q36" s="220">
        <f t="shared" si="6"/>
        <v>943103</v>
      </c>
      <c r="R36" s="220">
        <f t="shared" si="6"/>
        <v>2902556</v>
      </c>
      <c r="S36" s="220">
        <f t="shared" si="6"/>
        <v>742401</v>
      </c>
      <c r="T36" s="220">
        <f t="shared" si="6"/>
        <v>1771820</v>
      </c>
      <c r="U36" s="220">
        <f t="shared" si="6"/>
        <v>3037475</v>
      </c>
      <c r="V36" s="220">
        <f t="shared" si="6"/>
        <v>5551696</v>
      </c>
      <c r="W36" s="220">
        <f t="shared" si="6"/>
        <v>10929029</v>
      </c>
      <c r="X36" s="220">
        <f t="shared" si="6"/>
        <v>10292701</v>
      </c>
      <c r="Y36" s="220">
        <f t="shared" si="6"/>
        <v>636328</v>
      </c>
      <c r="Z36" s="221">
        <f>+IF(X36&lt;&gt;0,+(Y36/X36)*100,0)</f>
        <v>6.182322793599075</v>
      </c>
      <c r="AA36" s="239">
        <f>SUM(AA32:AA35)</f>
        <v>31777579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11540334</v>
      </c>
      <c r="D6" s="155"/>
      <c r="E6" s="59">
        <v>2753000</v>
      </c>
      <c r="F6" s="60">
        <v>8596420</v>
      </c>
      <c r="G6" s="60">
        <v>23996049</v>
      </c>
      <c r="H6" s="60">
        <v>23957810</v>
      </c>
      <c r="I6" s="60">
        <v>22583521</v>
      </c>
      <c r="J6" s="60">
        <v>22583521</v>
      </c>
      <c r="K6" s="60">
        <v>20962597</v>
      </c>
      <c r="L6" s="60">
        <v>25938492</v>
      </c>
      <c r="M6" s="60">
        <v>27109864</v>
      </c>
      <c r="N6" s="60">
        <v>27109864</v>
      </c>
      <c r="O6" s="60">
        <v>24966445</v>
      </c>
      <c r="P6" s="60">
        <v>24733473</v>
      </c>
      <c r="Q6" s="60"/>
      <c r="R6" s="60"/>
      <c r="S6" s="60">
        <v>33503527</v>
      </c>
      <c r="T6" s="60">
        <v>31100606</v>
      </c>
      <c r="U6" s="60">
        <v>26748232</v>
      </c>
      <c r="V6" s="60">
        <v>26748232</v>
      </c>
      <c r="W6" s="60">
        <v>26748232</v>
      </c>
      <c r="X6" s="60">
        <v>8596420</v>
      </c>
      <c r="Y6" s="60">
        <v>18151812</v>
      </c>
      <c r="Z6" s="140">
        <v>211.16</v>
      </c>
      <c r="AA6" s="62">
        <v>8596420</v>
      </c>
    </row>
    <row r="7" spans="1:27" ht="13.5">
      <c r="A7" s="249" t="s">
        <v>144</v>
      </c>
      <c r="B7" s="182"/>
      <c r="C7" s="155"/>
      <c r="D7" s="155"/>
      <c r="E7" s="59"/>
      <c r="F7" s="60">
        <v>924678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924678</v>
      </c>
      <c r="Y7" s="60">
        <v>-924678</v>
      </c>
      <c r="Z7" s="140">
        <v>-100</v>
      </c>
      <c r="AA7" s="62">
        <v>924678</v>
      </c>
    </row>
    <row r="8" spans="1:27" ht="13.5">
      <c r="A8" s="249" t="s">
        <v>145</v>
      </c>
      <c r="B8" s="182"/>
      <c r="C8" s="155">
        <v>2950182</v>
      </c>
      <c r="D8" s="155"/>
      <c r="E8" s="59">
        <v>878000</v>
      </c>
      <c r="F8" s="60">
        <v>877577</v>
      </c>
      <c r="G8" s="60">
        <v>2909613</v>
      </c>
      <c r="H8" s="60">
        <v>2833877</v>
      </c>
      <c r="I8" s="60">
        <v>2646721</v>
      </c>
      <c r="J8" s="60">
        <v>2646721</v>
      </c>
      <c r="K8" s="60">
        <v>2494150</v>
      </c>
      <c r="L8" s="60">
        <v>2220824</v>
      </c>
      <c r="M8" s="60">
        <v>2786298</v>
      </c>
      <c r="N8" s="60">
        <v>2786298</v>
      </c>
      <c r="O8" s="60">
        <v>2986336</v>
      </c>
      <c r="P8" s="60">
        <v>3119967</v>
      </c>
      <c r="Q8" s="60"/>
      <c r="R8" s="60"/>
      <c r="S8" s="60">
        <v>3082421</v>
      </c>
      <c r="T8" s="60">
        <v>2853689</v>
      </c>
      <c r="U8" s="60">
        <v>2737500</v>
      </c>
      <c r="V8" s="60">
        <v>2737500</v>
      </c>
      <c r="W8" s="60">
        <v>2737500</v>
      </c>
      <c r="X8" s="60">
        <v>877577</v>
      </c>
      <c r="Y8" s="60">
        <v>1859923</v>
      </c>
      <c r="Z8" s="140">
        <v>211.94</v>
      </c>
      <c r="AA8" s="62">
        <v>877577</v>
      </c>
    </row>
    <row r="9" spans="1:27" ht="13.5">
      <c r="A9" s="249" t="s">
        <v>146</v>
      </c>
      <c r="B9" s="182"/>
      <c r="C9" s="155">
        <v>964443</v>
      </c>
      <c r="D9" s="155"/>
      <c r="E9" s="59">
        <v>632000</v>
      </c>
      <c r="F9" s="60">
        <v>631862</v>
      </c>
      <c r="G9" s="60">
        <v>2332282</v>
      </c>
      <c r="H9" s="60">
        <v>1871524</v>
      </c>
      <c r="I9" s="60">
        <v>1544866</v>
      </c>
      <c r="J9" s="60">
        <v>1544866</v>
      </c>
      <c r="K9" s="60">
        <v>1489858</v>
      </c>
      <c r="L9" s="60">
        <v>1200200</v>
      </c>
      <c r="M9" s="60">
        <v>1349786</v>
      </c>
      <c r="N9" s="60">
        <v>1349786</v>
      </c>
      <c r="O9" s="60">
        <v>1529771</v>
      </c>
      <c r="P9" s="60">
        <v>1802916</v>
      </c>
      <c r="Q9" s="60"/>
      <c r="R9" s="60"/>
      <c r="S9" s="60">
        <v>1561562</v>
      </c>
      <c r="T9" s="60">
        <v>1589478</v>
      </c>
      <c r="U9" s="60">
        <v>2107836</v>
      </c>
      <c r="V9" s="60">
        <v>2107836</v>
      </c>
      <c r="W9" s="60">
        <v>2107836</v>
      </c>
      <c r="X9" s="60">
        <v>631862</v>
      </c>
      <c r="Y9" s="60">
        <v>1475974</v>
      </c>
      <c r="Z9" s="140">
        <v>233.59</v>
      </c>
      <c r="AA9" s="62">
        <v>631862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707746</v>
      </c>
      <c r="D11" s="155"/>
      <c r="E11" s="59">
        <v>925000</v>
      </c>
      <c r="F11" s="60"/>
      <c r="G11" s="60">
        <v>709339</v>
      </c>
      <c r="H11" s="60">
        <v>709339</v>
      </c>
      <c r="I11" s="60">
        <v>709339</v>
      </c>
      <c r="J11" s="60">
        <v>709339</v>
      </c>
      <c r="K11" s="60">
        <v>709339</v>
      </c>
      <c r="L11" s="60">
        <v>707751</v>
      </c>
      <c r="M11" s="60">
        <v>707751</v>
      </c>
      <c r="N11" s="60">
        <v>707751</v>
      </c>
      <c r="O11" s="60">
        <v>707751</v>
      </c>
      <c r="P11" s="60">
        <v>-169442</v>
      </c>
      <c r="Q11" s="60"/>
      <c r="R11" s="60"/>
      <c r="S11" s="60">
        <v>707751</v>
      </c>
      <c r="T11" s="60">
        <v>743751</v>
      </c>
      <c r="U11" s="60">
        <v>754477</v>
      </c>
      <c r="V11" s="60">
        <v>754477</v>
      </c>
      <c r="W11" s="60">
        <v>754477</v>
      </c>
      <c r="X11" s="60"/>
      <c r="Y11" s="60">
        <v>754477</v>
      </c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16162705</v>
      </c>
      <c r="D12" s="168">
        <f>SUM(D6:D11)</f>
        <v>0</v>
      </c>
      <c r="E12" s="72">
        <f t="shared" si="0"/>
        <v>5188000</v>
      </c>
      <c r="F12" s="73">
        <f t="shared" si="0"/>
        <v>11030537</v>
      </c>
      <c r="G12" s="73">
        <f t="shared" si="0"/>
        <v>29947283</v>
      </c>
      <c r="H12" s="73">
        <f t="shared" si="0"/>
        <v>29372550</v>
      </c>
      <c r="I12" s="73">
        <f t="shared" si="0"/>
        <v>27484447</v>
      </c>
      <c r="J12" s="73">
        <f t="shared" si="0"/>
        <v>27484447</v>
      </c>
      <c r="K12" s="73">
        <f t="shared" si="0"/>
        <v>25655944</v>
      </c>
      <c r="L12" s="73">
        <f t="shared" si="0"/>
        <v>30067267</v>
      </c>
      <c r="M12" s="73">
        <f t="shared" si="0"/>
        <v>31953699</v>
      </c>
      <c r="N12" s="73">
        <f t="shared" si="0"/>
        <v>31953699</v>
      </c>
      <c r="O12" s="73">
        <f t="shared" si="0"/>
        <v>30190303</v>
      </c>
      <c r="P12" s="73">
        <f t="shared" si="0"/>
        <v>29486914</v>
      </c>
      <c r="Q12" s="73">
        <f t="shared" si="0"/>
        <v>0</v>
      </c>
      <c r="R12" s="73">
        <f t="shared" si="0"/>
        <v>0</v>
      </c>
      <c r="S12" s="73">
        <f t="shared" si="0"/>
        <v>38855261</v>
      </c>
      <c r="T12" s="73">
        <f t="shared" si="0"/>
        <v>36287524</v>
      </c>
      <c r="U12" s="73">
        <f t="shared" si="0"/>
        <v>32348045</v>
      </c>
      <c r="V12" s="73">
        <f t="shared" si="0"/>
        <v>32348045</v>
      </c>
      <c r="W12" s="73">
        <f t="shared" si="0"/>
        <v>32348045</v>
      </c>
      <c r="X12" s="73">
        <f t="shared" si="0"/>
        <v>11030537</v>
      </c>
      <c r="Y12" s="73">
        <f t="shared" si="0"/>
        <v>21317508</v>
      </c>
      <c r="Z12" s="170">
        <f>+IF(X12&lt;&gt;0,+(Y12/X12)*100,0)</f>
        <v>193.25902265682987</v>
      </c>
      <c r="AA12" s="74">
        <f>SUM(AA6:AA11)</f>
        <v>11030537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13856642</v>
      </c>
      <c r="D17" s="155"/>
      <c r="E17" s="59">
        <v>14996000</v>
      </c>
      <c r="F17" s="60">
        <v>19495841</v>
      </c>
      <c r="G17" s="60">
        <v>14994262</v>
      </c>
      <c r="H17" s="60">
        <v>14992682</v>
      </c>
      <c r="I17" s="60">
        <v>14991103</v>
      </c>
      <c r="J17" s="60">
        <v>14991103</v>
      </c>
      <c r="K17" s="60">
        <v>14989524</v>
      </c>
      <c r="L17" s="60">
        <v>15003191</v>
      </c>
      <c r="M17" s="60">
        <v>15001612</v>
      </c>
      <c r="N17" s="60">
        <v>15001612</v>
      </c>
      <c r="O17" s="60">
        <v>15000032</v>
      </c>
      <c r="P17" s="60">
        <v>14998453</v>
      </c>
      <c r="Q17" s="60"/>
      <c r="R17" s="60"/>
      <c r="S17" s="60">
        <v>14995295</v>
      </c>
      <c r="T17" s="60">
        <v>14993716</v>
      </c>
      <c r="U17" s="60">
        <v>13837691</v>
      </c>
      <c r="V17" s="60">
        <v>13837691</v>
      </c>
      <c r="W17" s="60">
        <v>13837691</v>
      </c>
      <c r="X17" s="60">
        <v>19495841</v>
      </c>
      <c r="Y17" s="60">
        <v>-5658150</v>
      </c>
      <c r="Z17" s="140">
        <v>-29.02</v>
      </c>
      <c r="AA17" s="62">
        <v>19495841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86441698</v>
      </c>
      <c r="D19" s="155"/>
      <c r="E19" s="59">
        <v>101714000</v>
      </c>
      <c r="F19" s="60">
        <v>118699206</v>
      </c>
      <c r="G19" s="60">
        <v>73770110</v>
      </c>
      <c r="H19" s="60">
        <v>74012906</v>
      </c>
      <c r="I19" s="60">
        <v>87168656</v>
      </c>
      <c r="J19" s="60">
        <v>87168656</v>
      </c>
      <c r="K19" s="60">
        <v>87238454</v>
      </c>
      <c r="L19" s="60">
        <v>89305704</v>
      </c>
      <c r="M19" s="60">
        <v>89247346</v>
      </c>
      <c r="N19" s="60">
        <v>89247346</v>
      </c>
      <c r="O19" s="60">
        <v>90940064</v>
      </c>
      <c r="P19" s="60">
        <v>91514347</v>
      </c>
      <c r="Q19" s="60"/>
      <c r="R19" s="60"/>
      <c r="S19" s="60">
        <v>92887176</v>
      </c>
      <c r="T19" s="60">
        <v>94550658</v>
      </c>
      <c r="U19" s="60">
        <v>98621871</v>
      </c>
      <c r="V19" s="60">
        <v>98621871</v>
      </c>
      <c r="W19" s="60">
        <v>98621871</v>
      </c>
      <c r="X19" s="60">
        <v>118699206</v>
      </c>
      <c r="Y19" s="60">
        <v>-20077335</v>
      </c>
      <c r="Z19" s="140">
        <v>-16.91</v>
      </c>
      <c r="AA19" s="62">
        <v>118699206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48578</v>
      </c>
      <c r="D22" s="155"/>
      <c r="E22" s="59">
        <v>68000</v>
      </c>
      <c r="F22" s="60">
        <v>68474</v>
      </c>
      <c r="G22" s="60">
        <v>68474</v>
      </c>
      <c r="H22" s="60">
        <v>68474</v>
      </c>
      <c r="I22" s="60">
        <v>68474</v>
      </c>
      <c r="J22" s="60">
        <v>68474</v>
      </c>
      <c r="K22" s="60">
        <v>68474</v>
      </c>
      <c r="L22" s="60">
        <v>48578</v>
      </c>
      <c r="M22" s="60">
        <v>48578</v>
      </c>
      <c r="N22" s="60">
        <v>48578</v>
      </c>
      <c r="O22" s="60">
        <v>48578</v>
      </c>
      <c r="P22" s="60">
        <v>48578</v>
      </c>
      <c r="Q22" s="60"/>
      <c r="R22" s="60"/>
      <c r="S22" s="60">
        <v>48578</v>
      </c>
      <c r="T22" s="60">
        <v>48578</v>
      </c>
      <c r="U22" s="60">
        <v>48578</v>
      </c>
      <c r="V22" s="60">
        <v>48578</v>
      </c>
      <c r="W22" s="60">
        <v>48578</v>
      </c>
      <c r="X22" s="60">
        <v>68474</v>
      </c>
      <c r="Y22" s="60">
        <v>-19896</v>
      </c>
      <c r="Z22" s="140">
        <v>-29.06</v>
      </c>
      <c r="AA22" s="62">
        <v>68474</v>
      </c>
    </row>
    <row r="23" spans="1:27" ht="13.5">
      <c r="A23" s="249" t="s">
        <v>158</v>
      </c>
      <c r="B23" s="182"/>
      <c r="C23" s="155">
        <v>1435641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101782559</v>
      </c>
      <c r="D24" s="168">
        <f>SUM(D15:D23)</f>
        <v>0</v>
      </c>
      <c r="E24" s="76">
        <f t="shared" si="1"/>
        <v>116778000</v>
      </c>
      <c r="F24" s="77">
        <f t="shared" si="1"/>
        <v>138263521</v>
      </c>
      <c r="G24" s="77">
        <f t="shared" si="1"/>
        <v>88832846</v>
      </c>
      <c r="H24" s="77">
        <f t="shared" si="1"/>
        <v>89074062</v>
      </c>
      <c r="I24" s="77">
        <f t="shared" si="1"/>
        <v>102228233</v>
      </c>
      <c r="J24" s="77">
        <f t="shared" si="1"/>
        <v>102228233</v>
      </c>
      <c r="K24" s="77">
        <f t="shared" si="1"/>
        <v>102296452</v>
      </c>
      <c r="L24" s="77">
        <f t="shared" si="1"/>
        <v>104357473</v>
      </c>
      <c r="M24" s="77">
        <f t="shared" si="1"/>
        <v>104297536</v>
      </c>
      <c r="N24" s="77">
        <f t="shared" si="1"/>
        <v>104297536</v>
      </c>
      <c r="O24" s="77">
        <f t="shared" si="1"/>
        <v>105988674</v>
      </c>
      <c r="P24" s="77">
        <f t="shared" si="1"/>
        <v>106561378</v>
      </c>
      <c r="Q24" s="77">
        <f t="shared" si="1"/>
        <v>0</v>
      </c>
      <c r="R24" s="77">
        <f t="shared" si="1"/>
        <v>0</v>
      </c>
      <c r="S24" s="77">
        <f t="shared" si="1"/>
        <v>107931049</v>
      </c>
      <c r="T24" s="77">
        <f t="shared" si="1"/>
        <v>109592952</v>
      </c>
      <c r="U24" s="77">
        <f t="shared" si="1"/>
        <v>112508140</v>
      </c>
      <c r="V24" s="77">
        <f t="shared" si="1"/>
        <v>112508140</v>
      </c>
      <c r="W24" s="77">
        <f t="shared" si="1"/>
        <v>112508140</v>
      </c>
      <c r="X24" s="77">
        <f t="shared" si="1"/>
        <v>138263521</v>
      </c>
      <c r="Y24" s="77">
        <f t="shared" si="1"/>
        <v>-25755381</v>
      </c>
      <c r="Z24" s="212">
        <f>+IF(X24&lt;&gt;0,+(Y24/X24)*100,0)</f>
        <v>-18.62774852956334</v>
      </c>
      <c r="AA24" s="79">
        <f>SUM(AA15:AA23)</f>
        <v>138263521</v>
      </c>
    </row>
    <row r="25" spans="1:27" ht="13.5">
      <c r="A25" s="250" t="s">
        <v>159</v>
      </c>
      <c r="B25" s="251"/>
      <c r="C25" s="168">
        <f aca="true" t="shared" si="2" ref="C25:Y25">+C12+C24</f>
        <v>117945264</v>
      </c>
      <c r="D25" s="168">
        <f>+D12+D24</f>
        <v>0</v>
      </c>
      <c r="E25" s="72">
        <f t="shared" si="2"/>
        <v>121966000</v>
      </c>
      <c r="F25" s="73">
        <f t="shared" si="2"/>
        <v>149294058</v>
      </c>
      <c r="G25" s="73">
        <f t="shared" si="2"/>
        <v>118780129</v>
      </c>
      <c r="H25" s="73">
        <f t="shared" si="2"/>
        <v>118446612</v>
      </c>
      <c r="I25" s="73">
        <f t="shared" si="2"/>
        <v>129712680</v>
      </c>
      <c r="J25" s="73">
        <f t="shared" si="2"/>
        <v>129712680</v>
      </c>
      <c r="K25" s="73">
        <f t="shared" si="2"/>
        <v>127952396</v>
      </c>
      <c r="L25" s="73">
        <f t="shared" si="2"/>
        <v>134424740</v>
      </c>
      <c r="M25" s="73">
        <f t="shared" si="2"/>
        <v>136251235</v>
      </c>
      <c r="N25" s="73">
        <f t="shared" si="2"/>
        <v>136251235</v>
      </c>
      <c r="O25" s="73">
        <f t="shared" si="2"/>
        <v>136178977</v>
      </c>
      <c r="P25" s="73">
        <f t="shared" si="2"/>
        <v>136048292</v>
      </c>
      <c r="Q25" s="73">
        <f t="shared" si="2"/>
        <v>0</v>
      </c>
      <c r="R25" s="73">
        <f t="shared" si="2"/>
        <v>0</v>
      </c>
      <c r="S25" s="73">
        <f t="shared" si="2"/>
        <v>146786310</v>
      </c>
      <c r="T25" s="73">
        <f t="shared" si="2"/>
        <v>145880476</v>
      </c>
      <c r="U25" s="73">
        <f t="shared" si="2"/>
        <v>144856185</v>
      </c>
      <c r="V25" s="73">
        <f t="shared" si="2"/>
        <v>144856185</v>
      </c>
      <c r="W25" s="73">
        <f t="shared" si="2"/>
        <v>144856185</v>
      </c>
      <c r="X25" s="73">
        <f t="shared" si="2"/>
        <v>149294058</v>
      </c>
      <c r="Y25" s="73">
        <f t="shared" si="2"/>
        <v>-4437873</v>
      </c>
      <c r="Z25" s="170">
        <f>+IF(X25&lt;&gt;0,+(Y25/X25)*100,0)</f>
        <v>-2.9725717549991173</v>
      </c>
      <c r="AA25" s="74">
        <f>+AA12+AA24</f>
        <v>149294058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>
        <v>101926</v>
      </c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60984</v>
      </c>
      <c r="D30" s="155"/>
      <c r="E30" s="59"/>
      <c r="F30" s="60"/>
      <c r="G30" s="60"/>
      <c r="H30" s="60">
        <v>74943</v>
      </c>
      <c r="I30" s="60">
        <v>74943</v>
      </c>
      <c r="J30" s="60">
        <v>74943</v>
      </c>
      <c r="K30" s="60">
        <v>74943</v>
      </c>
      <c r="L30" s="60">
        <v>74943</v>
      </c>
      <c r="M30" s="60">
        <v>74943</v>
      </c>
      <c r="N30" s="60">
        <v>74943</v>
      </c>
      <c r="O30" s="60">
        <v>74943</v>
      </c>
      <c r="P30" s="60">
        <v>74943</v>
      </c>
      <c r="Q30" s="60"/>
      <c r="R30" s="60"/>
      <c r="S30" s="60">
        <v>74943</v>
      </c>
      <c r="T30" s="60">
        <v>79018</v>
      </c>
      <c r="U30" s="60">
        <v>78005</v>
      </c>
      <c r="V30" s="60">
        <v>78005</v>
      </c>
      <c r="W30" s="60">
        <v>78005</v>
      </c>
      <c r="X30" s="60"/>
      <c r="Y30" s="60">
        <v>78005</v>
      </c>
      <c r="Z30" s="140"/>
      <c r="AA30" s="62"/>
    </row>
    <row r="31" spans="1:27" ht="13.5">
      <c r="A31" s="249" t="s">
        <v>163</v>
      </c>
      <c r="B31" s="182"/>
      <c r="C31" s="155">
        <v>394704</v>
      </c>
      <c r="D31" s="155"/>
      <c r="E31" s="59">
        <v>401000</v>
      </c>
      <c r="F31" s="60">
        <v>400918</v>
      </c>
      <c r="G31" s="60">
        <v>399663</v>
      </c>
      <c r="H31" s="60">
        <v>401327</v>
      </c>
      <c r="I31" s="60">
        <v>402507</v>
      </c>
      <c r="J31" s="60">
        <v>402507</v>
      </c>
      <c r="K31" s="60">
        <v>403066</v>
      </c>
      <c r="L31" s="60">
        <v>405897</v>
      </c>
      <c r="M31" s="60">
        <v>406547</v>
      </c>
      <c r="N31" s="60">
        <v>406547</v>
      </c>
      <c r="O31" s="60">
        <v>407345</v>
      </c>
      <c r="P31" s="60">
        <v>409466</v>
      </c>
      <c r="Q31" s="60"/>
      <c r="R31" s="60"/>
      <c r="S31" s="60">
        <v>414219</v>
      </c>
      <c r="T31" s="60">
        <v>404909</v>
      </c>
      <c r="U31" s="60">
        <v>414907</v>
      </c>
      <c r="V31" s="60">
        <v>414907</v>
      </c>
      <c r="W31" s="60">
        <v>414907</v>
      </c>
      <c r="X31" s="60">
        <v>400918</v>
      </c>
      <c r="Y31" s="60">
        <v>13989</v>
      </c>
      <c r="Z31" s="140">
        <v>3.49</v>
      </c>
      <c r="AA31" s="62">
        <v>400918</v>
      </c>
    </row>
    <row r="32" spans="1:27" ht="13.5">
      <c r="A32" s="249" t="s">
        <v>164</v>
      </c>
      <c r="B32" s="182"/>
      <c r="C32" s="155">
        <v>10146475</v>
      </c>
      <c r="D32" s="155"/>
      <c r="E32" s="59">
        <v>1487000</v>
      </c>
      <c r="F32" s="60">
        <v>9871470</v>
      </c>
      <c r="G32" s="60">
        <v>17740661</v>
      </c>
      <c r="H32" s="60">
        <v>18091254</v>
      </c>
      <c r="I32" s="60">
        <v>17119795</v>
      </c>
      <c r="J32" s="60">
        <v>17119795</v>
      </c>
      <c r="K32" s="60">
        <v>17111933</v>
      </c>
      <c r="L32" s="60">
        <v>18689643</v>
      </c>
      <c r="M32" s="60">
        <v>19905043</v>
      </c>
      <c r="N32" s="60">
        <v>19905043</v>
      </c>
      <c r="O32" s="60">
        <v>18010989</v>
      </c>
      <c r="P32" s="60">
        <v>17338002</v>
      </c>
      <c r="Q32" s="60"/>
      <c r="R32" s="60"/>
      <c r="S32" s="60">
        <v>23838862</v>
      </c>
      <c r="T32" s="60">
        <v>20761779</v>
      </c>
      <c r="U32" s="60">
        <v>16493781</v>
      </c>
      <c r="V32" s="60">
        <v>16493781</v>
      </c>
      <c r="W32" s="60">
        <v>16493781</v>
      </c>
      <c r="X32" s="60">
        <v>9871470</v>
      </c>
      <c r="Y32" s="60">
        <v>6622311</v>
      </c>
      <c r="Z32" s="140">
        <v>67.09</v>
      </c>
      <c r="AA32" s="62">
        <v>9871470</v>
      </c>
    </row>
    <row r="33" spans="1:27" ht="13.5">
      <c r="A33" s="249" t="s">
        <v>165</v>
      </c>
      <c r="B33" s="182"/>
      <c r="C33" s="155">
        <v>1844155</v>
      </c>
      <c r="D33" s="155"/>
      <c r="E33" s="59">
        <v>1628000</v>
      </c>
      <c r="F33" s="60">
        <v>1628289</v>
      </c>
      <c r="G33" s="60">
        <v>1736262</v>
      </c>
      <c r="H33" s="60">
        <v>1736262</v>
      </c>
      <c r="I33" s="60">
        <v>1736262</v>
      </c>
      <c r="J33" s="60">
        <v>1736262</v>
      </c>
      <c r="K33" s="60">
        <v>1736262</v>
      </c>
      <c r="L33" s="60">
        <v>1736262</v>
      </c>
      <c r="M33" s="60">
        <v>1736262</v>
      </c>
      <c r="N33" s="60">
        <v>1736262</v>
      </c>
      <c r="O33" s="60">
        <v>1736262</v>
      </c>
      <c r="P33" s="60">
        <v>1736262</v>
      </c>
      <c r="Q33" s="60"/>
      <c r="R33" s="60"/>
      <c r="S33" s="60">
        <v>1736262</v>
      </c>
      <c r="T33" s="60">
        <v>1736262</v>
      </c>
      <c r="U33" s="60">
        <v>1564306</v>
      </c>
      <c r="V33" s="60">
        <v>1564306</v>
      </c>
      <c r="W33" s="60">
        <v>1564306</v>
      </c>
      <c r="X33" s="60">
        <v>1628289</v>
      </c>
      <c r="Y33" s="60">
        <v>-63983</v>
      </c>
      <c r="Z33" s="140">
        <v>-3.93</v>
      </c>
      <c r="AA33" s="62">
        <v>1628289</v>
      </c>
    </row>
    <row r="34" spans="1:27" ht="13.5">
      <c r="A34" s="250" t="s">
        <v>58</v>
      </c>
      <c r="B34" s="251"/>
      <c r="C34" s="168">
        <f aca="true" t="shared" si="3" ref="C34:Y34">SUM(C29:C33)</f>
        <v>12446318</v>
      </c>
      <c r="D34" s="168">
        <f>SUM(D29:D33)</f>
        <v>0</v>
      </c>
      <c r="E34" s="72">
        <f t="shared" si="3"/>
        <v>3516000</v>
      </c>
      <c r="F34" s="73">
        <f t="shared" si="3"/>
        <v>11900677</v>
      </c>
      <c r="G34" s="73">
        <f t="shared" si="3"/>
        <v>19978512</v>
      </c>
      <c r="H34" s="73">
        <f t="shared" si="3"/>
        <v>20303786</v>
      </c>
      <c r="I34" s="73">
        <f t="shared" si="3"/>
        <v>19333507</v>
      </c>
      <c r="J34" s="73">
        <f t="shared" si="3"/>
        <v>19333507</v>
      </c>
      <c r="K34" s="73">
        <f t="shared" si="3"/>
        <v>19326204</v>
      </c>
      <c r="L34" s="73">
        <f t="shared" si="3"/>
        <v>20906745</v>
      </c>
      <c r="M34" s="73">
        <f t="shared" si="3"/>
        <v>22122795</v>
      </c>
      <c r="N34" s="73">
        <f t="shared" si="3"/>
        <v>22122795</v>
      </c>
      <c r="O34" s="73">
        <f t="shared" si="3"/>
        <v>20229539</v>
      </c>
      <c r="P34" s="73">
        <f t="shared" si="3"/>
        <v>19558673</v>
      </c>
      <c r="Q34" s="73">
        <f t="shared" si="3"/>
        <v>0</v>
      </c>
      <c r="R34" s="73">
        <f t="shared" si="3"/>
        <v>0</v>
      </c>
      <c r="S34" s="73">
        <f t="shared" si="3"/>
        <v>26064286</v>
      </c>
      <c r="T34" s="73">
        <f t="shared" si="3"/>
        <v>22981968</v>
      </c>
      <c r="U34" s="73">
        <f t="shared" si="3"/>
        <v>18550999</v>
      </c>
      <c r="V34" s="73">
        <f t="shared" si="3"/>
        <v>18550999</v>
      </c>
      <c r="W34" s="73">
        <f t="shared" si="3"/>
        <v>18550999</v>
      </c>
      <c r="X34" s="73">
        <f t="shared" si="3"/>
        <v>11900677</v>
      </c>
      <c r="Y34" s="73">
        <f t="shared" si="3"/>
        <v>6650322</v>
      </c>
      <c r="Z34" s="170">
        <f>+IF(X34&lt;&gt;0,+(Y34/X34)*100,0)</f>
        <v>55.88187966113188</v>
      </c>
      <c r="AA34" s="74">
        <f>SUM(AA29:AA33)</f>
        <v>11900677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13959</v>
      </c>
      <c r="D37" s="155"/>
      <c r="E37" s="59">
        <v>102000</v>
      </c>
      <c r="F37" s="60">
        <v>101926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101926</v>
      </c>
      <c r="Y37" s="60">
        <v>-101926</v>
      </c>
      <c r="Z37" s="140">
        <v>-100</v>
      </c>
      <c r="AA37" s="62">
        <v>101926</v>
      </c>
    </row>
    <row r="38" spans="1:27" ht="13.5">
      <c r="A38" s="249" t="s">
        <v>165</v>
      </c>
      <c r="B38" s="182"/>
      <c r="C38" s="155">
        <v>12550246</v>
      </c>
      <c r="D38" s="155"/>
      <c r="E38" s="59">
        <v>6617000</v>
      </c>
      <c r="F38" s="60">
        <v>12576092</v>
      </c>
      <c r="G38" s="60">
        <v>7121072</v>
      </c>
      <c r="H38" s="60">
        <v>7106127</v>
      </c>
      <c r="I38" s="60">
        <v>7091182</v>
      </c>
      <c r="J38" s="60">
        <v>7091182</v>
      </c>
      <c r="K38" s="60">
        <v>7076682</v>
      </c>
      <c r="L38" s="60">
        <v>12584305</v>
      </c>
      <c r="M38" s="60">
        <v>12584305</v>
      </c>
      <c r="N38" s="60">
        <v>12584305</v>
      </c>
      <c r="O38" s="60">
        <v>12570368</v>
      </c>
      <c r="P38" s="60">
        <v>12556431</v>
      </c>
      <c r="Q38" s="60"/>
      <c r="R38" s="60"/>
      <c r="S38" s="60">
        <v>12541572</v>
      </c>
      <c r="T38" s="60">
        <v>12496995</v>
      </c>
      <c r="U38" s="60">
        <v>12482136</v>
      </c>
      <c r="V38" s="60">
        <v>12482136</v>
      </c>
      <c r="W38" s="60">
        <v>12482136</v>
      </c>
      <c r="X38" s="60">
        <v>12576092</v>
      </c>
      <c r="Y38" s="60">
        <v>-93956</v>
      </c>
      <c r="Z38" s="140">
        <v>-0.75</v>
      </c>
      <c r="AA38" s="62">
        <v>12576092</v>
      </c>
    </row>
    <row r="39" spans="1:27" ht="13.5">
      <c r="A39" s="250" t="s">
        <v>59</v>
      </c>
      <c r="B39" s="253"/>
      <c r="C39" s="168">
        <f aca="true" t="shared" si="4" ref="C39:Y39">SUM(C37:C38)</f>
        <v>12564205</v>
      </c>
      <c r="D39" s="168">
        <f>SUM(D37:D38)</f>
        <v>0</v>
      </c>
      <c r="E39" s="76">
        <f t="shared" si="4"/>
        <v>6719000</v>
      </c>
      <c r="F39" s="77">
        <f t="shared" si="4"/>
        <v>12678018</v>
      </c>
      <c r="G39" s="77">
        <f t="shared" si="4"/>
        <v>7121072</v>
      </c>
      <c r="H39" s="77">
        <f t="shared" si="4"/>
        <v>7106127</v>
      </c>
      <c r="I39" s="77">
        <f t="shared" si="4"/>
        <v>7091182</v>
      </c>
      <c r="J39" s="77">
        <f t="shared" si="4"/>
        <v>7091182</v>
      </c>
      <c r="K39" s="77">
        <f t="shared" si="4"/>
        <v>7076682</v>
      </c>
      <c r="L39" s="77">
        <f t="shared" si="4"/>
        <v>12584305</v>
      </c>
      <c r="M39" s="77">
        <f t="shared" si="4"/>
        <v>12584305</v>
      </c>
      <c r="N39" s="77">
        <f t="shared" si="4"/>
        <v>12584305</v>
      </c>
      <c r="O39" s="77">
        <f t="shared" si="4"/>
        <v>12570368</v>
      </c>
      <c r="P39" s="77">
        <f t="shared" si="4"/>
        <v>12556431</v>
      </c>
      <c r="Q39" s="77">
        <f t="shared" si="4"/>
        <v>0</v>
      </c>
      <c r="R39" s="77">
        <f t="shared" si="4"/>
        <v>0</v>
      </c>
      <c r="S39" s="77">
        <f t="shared" si="4"/>
        <v>12541572</v>
      </c>
      <c r="T39" s="77">
        <f t="shared" si="4"/>
        <v>12496995</v>
      </c>
      <c r="U39" s="77">
        <f t="shared" si="4"/>
        <v>12482136</v>
      </c>
      <c r="V39" s="77">
        <f t="shared" si="4"/>
        <v>12482136</v>
      </c>
      <c r="W39" s="77">
        <f t="shared" si="4"/>
        <v>12482136</v>
      </c>
      <c r="X39" s="77">
        <f t="shared" si="4"/>
        <v>12678018</v>
      </c>
      <c r="Y39" s="77">
        <f t="shared" si="4"/>
        <v>-195882</v>
      </c>
      <c r="Z39" s="212">
        <f>+IF(X39&lt;&gt;0,+(Y39/X39)*100,0)</f>
        <v>-1.5450522313503576</v>
      </c>
      <c r="AA39" s="79">
        <f>SUM(AA37:AA38)</f>
        <v>12678018</v>
      </c>
    </row>
    <row r="40" spans="1:27" ht="13.5">
      <c r="A40" s="250" t="s">
        <v>167</v>
      </c>
      <c r="B40" s="251"/>
      <c r="C40" s="168">
        <f aca="true" t="shared" si="5" ref="C40:Y40">+C34+C39</f>
        <v>25010523</v>
      </c>
      <c r="D40" s="168">
        <f>+D34+D39</f>
        <v>0</v>
      </c>
      <c r="E40" s="72">
        <f t="shared" si="5"/>
        <v>10235000</v>
      </c>
      <c r="F40" s="73">
        <f t="shared" si="5"/>
        <v>24578695</v>
      </c>
      <c r="G40" s="73">
        <f t="shared" si="5"/>
        <v>27099584</v>
      </c>
      <c r="H40" s="73">
        <f t="shared" si="5"/>
        <v>27409913</v>
      </c>
      <c r="I40" s="73">
        <f t="shared" si="5"/>
        <v>26424689</v>
      </c>
      <c r="J40" s="73">
        <f t="shared" si="5"/>
        <v>26424689</v>
      </c>
      <c r="K40" s="73">
        <f t="shared" si="5"/>
        <v>26402886</v>
      </c>
      <c r="L40" s="73">
        <f t="shared" si="5"/>
        <v>33491050</v>
      </c>
      <c r="M40" s="73">
        <f t="shared" si="5"/>
        <v>34707100</v>
      </c>
      <c r="N40" s="73">
        <f t="shared" si="5"/>
        <v>34707100</v>
      </c>
      <c r="O40" s="73">
        <f t="shared" si="5"/>
        <v>32799907</v>
      </c>
      <c r="P40" s="73">
        <f t="shared" si="5"/>
        <v>32115104</v>
      </c>
      <c r="Q40" s="73">
        <f t="shared" si="5"/>
        <v>0</v>
      </c>
      <c r="R40" s="73">
        <f t="shared" si="5"/>
        <v>0</v>
      </c>
      <c r="S40" s="73">
        <f t="shared" si="5"/>
        <v>38605858</v>
      </c>
      <c r="T40" s="73">
        <f t="shared" si="5"/>
        <v>35478963</v>
      </c>
      <c r="U40" s="73">
        <f t="shared" si="5"/>
        <v>31033135</v>
      </c>
      <c r="V40" s="73">
        <f t="shared" si="5"/>
        <v>31033135</v>
      </c>
      <c r="W40" s="73">
        <f t="shared" si="5"/>
        <v>31033135</v>
      </c>
      <c r="X40" s="73">
        <f t="shared" si="5"/>
        <v>24578695</v>
      </c>
      <c r="Y40" s="73">
        <f t="shared" si="5"/>
        <v>6454440</v>
      </c>
      <c r="Z40" s="170">
        <f>+IF(X40&lt;&gt;0,+(Y40/X40)*100,0)</f>
        <v>26.260303893270166</v>
      </c>
      <c r="AA40" s="74">
        <f>+AA34+AA39</f>
        <v>24578695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92934741</v>
      </c>
      <c r="D42" s="257">
        <f>+D25-D40</f>
        <v>0</v>
      </c>
      <c r="E42" s="258">
        <f t="shared" si="6"/>
        <v>111731000</v>
      </c>
      <c r="F42" s="259">
        <f t="shared" si="6"/>
        <v>124715363</v>
      </c>
      <c r="G42" s="259">
        <f t="shared" si="6"/>
        <v>91680545</v>
      </c>
      <c r="H42" s="259">
        <f t="shared" si="6"/>
        <v>91036699</v>
      </c>
      <c r="I42" s="259">
        <f t="shared" si="6"/>
        <v>103287991</v>
      </c>
      <c r="J42" s="259">
        <f t="shared" si="6"/>
        <v>103287991</v>
      </c>
      <c r="K42" s="259">
        <f t="shared" si="6"/>
        <v>101549510</v>
      </c>
      <c r="L42" s="259">
        <f t="shared" si="6"/>
        <v>100933690</v>
      </c>
      <c r="M42" s="259">
        <f t="shared" si="6"/>
        <v>101544135</v>
      </c>
      <c r="N42" s="259">
        <f t="shared" si="6"/>
        <v>101544135</v>
      </c>
      <c r="O42" s="259">
        <f t="shared" si="6"/>
        <v>103379070</v>
      </c>
      <c r="P42" s="259">
        <f t="shared" si="6"/>
        <v>103933188</v>
      </c>
      <c r="Q42" s="259">
        <f t="shared" si="6"/>
        <v>0</v>
      </c>
      <c r="R42" s="259">
        <f t="shared" si="6"/>
        <v>0</v>
      </c>
      <c r="S42" s="259">
        <f t="shared" si="6"/>
        <v>108180452</v>
      </c>
      <c r="T42" s="259">
        <f t="shared" si="6"/>
        <v>110401513</v>
      </c>
      <c r="U42" s="259">
        <f t="shared" si="6"/>
        <v>113823050</v>
      </c>
      <c r="V42" s="259">
        <f t="shared" si="6"/>
        <v>113823050</v>
      </c>
      <c r="W42" s="259">
        <f t="shared" si="6"/>
        <v>113823050</v>
      </c>
      <c r="X42" s="259">
        <f t="shared" si="6"/>
        <v>124715363</v>
      </c>
      <c r="Y42" s="259">
        <f t="shared" si="6"/>
        <v>-10892313</v>
      </c>
      <c r="Z42" s="260">
        <f>+IF(X42&lt;&gt;0,+(Y42/X42)*100,0)</f>
        <v>-8.733737959773249</v>
      </c>
      <c r="AA42" s="261">
        <f>+AA25-AA40</f>
        <v>124715363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92934741</v>
      </c>
      <c r="D45" s="155"/>
      <c r="E45" s="59">
        <v>111731000</v>
      </c>
      <c r="F45" s="60"/>
      <c r="G45" s="60">
        <v>91680545</v>
      </c>
      <c r="H45" s="60">
        <v>91036699</v>
      </c>
      <c r="I45" s="60">
        <v>103287991</v>
      </c>
      <c r="J45" s="60">
        <v>103287991</v>
      </c>
      <c r="K45" s="60">
        <v>101549508</v>
      </c>
      <c r="L45" s="60">
        <v>100933690</v>
      </c>
      <c r="M45" s="60">
        <v>101544135</v>
      </c>
      <c r="N45" s="60">
        <v>101544135</v>
      </c>
      <c r="O45" s="60">
        <v>103379071</v>
      </c>
      <c r="P45" s="60">
        <v>103933189</v>
      </c>
      <c r="Q45" s="60"/>
      <c r="R45" s="60"/>
      <c r="S45" s="60">
        <v>108180451</v>
      </c>
      <c r="T45" s="60">
        <v>110401512</v>
      </c>
      <c r="U45" s="60">
        <v>113823051</v>
      </c>
      <c r="V45" s="60">
        <v>113823051</v>
      </c>
      <c r="W45" s="60">
        <v>113823051</v>
      </c>
      <c r="X45" s="60"/>
      <c r="Y45" s="60">
        <v>113823051</v>
      </c>
      <c r="Z45" s="139"/>
      <c r="AA45" s="62"/>
    </row>
    <row r="46" spans="1:27" ht="13.5">
      <c r="A46" s="249" t="s">
        <v>171</v>
      </c>
      <c r="B46" s="182"/>
      <c r="C46" s="155"/>
      <c r="D46" s="155"/>
      <c r="E46" s="59"/>
      <c r="F46" s="60">
        <v>124715362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124715362</v>
      </c>
      <c r="Y46" s="60">
        <v>-124715362</v>
      </c>
      <c r="Z46" s="139">
        <v>-100</v>
      </c>
      <c r="AA46" s="62">
        <v>124715362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92934741</v>
      </c>
      <c r="D48" s="217">
        <f>SUM(D45:D47)</f>
        <v>0</v>
      </c>
      <c r="E48" s="264">
        <f t="shared" si="7"/>
        <v>111731000</v>
      </c>
      <c r="F48" s="219">
        <f t="shared" si="7"/>
        <v>124715362</v>
      </c>
      <c r="G48" s="219">
        <f t="shared" si="7"/>
        <v>91680545</v>
      </c>
      <c r="H48" s="219">
        <f t="shared" si="7"/>
        <v>91036699</v>
      </c>
      <c r="I48" s="219">
        <f t="shared" si="7"/>
        <v>103287991</v>
      </c>
      <c r="J48" s="219">
        <f t="shared" si="7"/>
        <v>103287991</v>
      </c>
      <c r="K48" s="219">
        <f t="shared" si="7"/>
        <v>101549508</v>
      </c>
      <c r="L48" s="219">
        <f t="shared" si="7"/>
        <v>100933690</v>
      </c>
      <c r="M48" s="219">
        <f t="shared" si="7"/>
        <v>101544135</v>
      </c>
      <c r="N48" s="219">
        <f t="shared" si="7"/>
        <v>101544135</v>
      </c>
      <c r="O48" s="219">
        <f t="shared" si="7"/>
        <v>103379071</v>
      </c>
      <c r="P48" s="219">
        <f t="shared" si="7"/>
        <v>103933189</v>
      </c>
      <c r="Q48" s="219">
        <f t="shared" si="7"/>
        <v>0</v>
      </c>
      <c r="R48" s="219">
        <f t="shared" si="7"/>
        <v>0</v>
      </c>
      <c r="S48" s="219">
        <f t="shared" si="7"/>
        <v>108180451</v>
      </c>
      <c r="T48" s="219">
        <f t="shared" si="7"/>
        <v>110401512</v>
      </c>
      <c r="U48" s="219">
        <f t="shared" si="7"/>
        <v>113823051</v>
      </c>
      <c r="V48" s="219">
        <f t="shared" si="7"/>
        <v>113823051</v>
      </c>
      <c r="W48" s="219">
        <f t="shared" si="7"/>
        <v>113823051</v>
      </c>
      <c r="X48" s="219">
        <f t="shared" si="7"/>
        <v>124715362</v>
      </c>
      <c r="Y48" s="219">
        <f t="shared" si="7"/>
        <v>-10892311</v>
      </c>
      <c r="Z48" s="265">
        <f>+IF(X48&lt;&gt;0,+(Y48/X48)*100,0)</f>
        <v>-8.733736426150934</v>
      </c>
      <c r="AA48" s="232">
        <f>SUM(AA45:AA47)</f>
        <v>124715362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2462042</v>
      </c>
      <c r="D6" s="155"/>
      <c r="E6" s="59">
        <v>2449000</v>
      </c>
      <c r="F6" s="60">
        <v>2680745</v>
      </c>
      <c r="G6" s="60">
        <v>170947</v>
      </c>
      <c r="H6" s="60">
        <v>359972</v>
      </c>
      <c r="I6" s="60">
        <v>411290</v>
      </c>
      <c r="J6" s="60">
        <v>942209</v>
      </c>
      <c r="K6" s="60">
        <v>187674</v>
      </c>
      <c r="L6" s="60">
        <v>224453</v>
      </c>
      <c r="M6" s="60">
        <v>836568</v>
      </c>
      <c r="N6" s="60">
        <v>1248695</v>
      </c>
      <c r="O6" s="60">
        <v>184864</v>
      </c>
      <c r="P6" s="60">
        <v>127347</v>
      </c>
      <c r="Q6" s="60"/>
      <c r="R6" s="60">
        <v>312211</v>
      </c>
      <c r="S6" s="60">
        <v>154496</v>
      </c>
      <c r="T6" s="60">
        <v>174192</v>
      </c>
      <c r="U6" s="60">
        <v>180918</v>
      </c>
      <c r="V6" s="60">
        <v>509606</v>
      </c>
      <c r="W6" s="60">
        <v>3012721</v>
      </c>
      <c r="X6" s="60">
        <v>2680745</v>
      </c>
      <c r="Y6" s="60">
        <v>331976</v>
      </c>
      <c r="Z6" s="140">
        <v>12.38</v>
      </c>
      <c r="AA6" s="62">
        <v>2680745</v>
      </c>
    </row>
    <row r="7" spans="1:27" ht="13.5">
      <c r="A7" s="249" t="s">
        <v>32</v>
      </c>
      <c r="B7" s="182"/>
      <c r="C7" s="155">
        <v>17541217</v>
      </c>
      <c r="D7" s="155"/>
      <c r="E7" s="59">
        <v>17465000</v>
      </c>
      <c r="F7" s="60">
        <v>18107403</v>
      </c>
      <c r="G7" s="60">
        <v>1250100</v>
      </c>
      <c r="H7" s="60">
        <v>1477781</v>
      </c>
      <c r="I7" s="60">
        <v>1564484</v>
      </c>
      <c r="J7" s="60">
        <v>4292365</v>
      </c>
      <c r="K7" s="60">
        <v>1539921</v>
      </c>
      <c r="L7" s="60">
        <v>1746119</v>
      </c>
      <c r="M7" s="60">
        <v>120198</v>
      </c>
      <c r="N7" s="60">
        <v>3406238</v>
      </c>
      <c r="O7" s="60">
        <v>1107049</v>
      </c>
      <c r="P7" s="60">
        <v>1329769</v>
      </c>
      <c r="Q7" s="60"/>
      <c r="R7" s="60">
        <v>2436818</v>
      </c>
      <c r="S7" s="60">
        <v>1145290</v>
      </c>
      <c r="T7" s="60">
        <v>2218261</v>
      </c>
      <c r="U7" s="60">
        <v>1596422</v>
      </c>
      <c r="V7" s="60">
        <v>4959973</v>
      </c>
      <c r="W7" s="60">
        <v>15095394</v>
      </c>
      <c r="X7" s="60">
        <v>18107403</v>
      </c>
      <c r="Y7" s="60">
        <v>-3012009</v>
      </c>
      <c r="Z7" s="140">
        <v>-16.63</v>
      </c>
      <c r="AA7" s="62">
        <v>18107403</v>
      </c>
    </row>
    <row r="8" spans="1:27" ht="13.5">
      <c r="A8" s="249" t="s">
        <v>178</v>
      </c>
      <c r="B8" s="182"/>
      <c r="C8" s="155">
        <v>6108813</v>
      </c>
      <c r="D8" s="155"/>
      <c r="E8" s="59">
        <v>2642000</v>
      </c>
      <c r="F8" s="60">
        <v>8431302</v>
      </c>
      <c r="G8" s="60">
        <v>393630</v>
      </c>
      <c r="H8" s="60">
        <v>268362</v>
      </c>
      <c r="I8" s="60">
        <v>449638</v>
      </c>
      <c r="J8" s="60">
        <v>1111630</v>
      </c>
      <c r="K8" s="60">
        <v>282229</v>
      </c>
      <c r="L8" s="60">
        <v>272182</v>
      </c>
      <c r="M8" s="60">
        <v>250462</v>
      </c>
      <c r="N8" s="60">
        <v>804873</v>
      </c>
      <c r="O8" s="60">
        <v>-1797419</v>
      </c>
      <c r="P8" s="60">
        <v>-169885</v>
      </c>
      <c r="Q8" s="60"/>
      <c r="R8" s="60">
        <v>-1967304</v>
      </c>
      <c r="S8" s="60">
        <v>149147</v>
      </c>
      <c r="T8" s="60">
        <v>187414</v>
      </c>
      <c r="U8" s="60">
        <v>27143</v>
      </c>
      <c r="V8" s="60">
        <v>363704</v>
      </c>
      <c r="W8" s="60">
        <v>312903</v>
      </c>
      <c r="X8" s="60">
        <v>8431302</v>
      </c>
      <c r="Y8" s="60">
        <v>-8118399</v>
      </c>
      <c r="Z8" s="140">
        <v>-96.29</v>
      </c>
      <c r="AA8" s="62">
        <v>8431302</v>
      </c>
    </row>
    <row r="9" spans="1:27" ht="13.5">
      <c r="A9" s="249" t="s">
        <v>179</v>
      </c>
      <c r="B9" s="182"/>
      <c r="C9" s="155">
        <v>40215645</v>
      </c>
      <c r="D9" s="155"/>
      <c r="E9" s="59">
        <v>23530000</v>
      </c>
      <c r="F9" s="60">
        <v>41483891</v>
      </c>
      <c r="G9" s="60">
        <v>9504618</v>
      </c>
      <c r="H9" s="60">
        <v>472000</v>
      </c>
      <c r="I9" s="60"/>
      <c r="J9" s="60">
        <v>9976618</v>
      </c>
      <c r="K9" s="60">
        <v>379667</v>
      </c>
      <c r="L9" s="60">
        <v>8328124</v>
      </c>
      <c r="M9" s="60">
        <v>81865</v>
      </c>
      <c r="N9" s="60">
        <v>8789656</v>
      </c>
      <c r="O9" s="60">
        <v>237000</v>
      </c>
      <c r="P9" s="60">
        <v>679667</v>
      </c>
      <c r="Q9" s="60"/>
      <c r="R9" s="60">
        <v>916667</v>
      </c>
      <c r="S9" s="60"/>
      <c r="T9" s="60">
        <v>-2620085</v>
      </c>
      <c r="U9" s="60">
        <v>2250781</v>
      </c>
      <c r="V9" s="60">
        <v>-369304</v>
      </c>
      <c r="W9" s="60">
        <v>19313637</v>
      </c>
      <c r="X9" s="60">
        <v>41483891</v>
      </c>
      <c r="Y9" s="60">
        <v>-22170254</v>
      </c>
      <c r="Z9" s="140">
        <v>-53.44</v>
      </c>
      <c r="AA9" s="62">
        <v>41483891</v>
      </c>
    </row>
    <row r="10" spans="1:27" ht="13.5">
      <c r="A10" s="249" t="s">
        <v>180</v>
      </c>
      <c r="B10" s="182"/>
      <c r="C10" s="155">
        <v>12745228</v>
      </c>
      <c r="D10" s="155"/>
      <c r="E10" s="59">
        <v>7293000</v>
      </c>
      <c r="F10" s="60">
        <v>13405701</v>
      </c>
      <c r="G10" s="60">
        <v>6983000</v>
      </c>
      <c r="H10" s="60"/>
      <c r="I10" s="60"/>
      <c r="J10" s="60">
        <v>6983000</v>
      </c>
      <c r="K10" s="60"/>
      <c r="L10" s="60"/>
      <c r="M10" s="60">
        <v>2745000</v>
      </c>
      <c r="N10" s="60">
        <v>2745000</v>
      </c>
      <c r="O10" s="60"/>
      <c r="P10" s="60"/>
      <c r="Q10" s="60"/>
      <c r="R10" s="60"/>
      <c r="S10" s="60">
        <v>5000000</v>
      </c>
      <c r="T10" s="60">
        <v>1760781</v>
      </c>
      <c r="U10" s="60">
        <v>-1760781</v>
      </c>
      <c r="V10" s="60">
        <v>5000000</v>
      </c>
      <c r="W10" s="60">
        <v>14728000</v>
      </c>
      <c r="X10" s="60">
        <v>13405701</v>
      </c>
      <c r="Y10" s="60">
        <v>1322299</v>
      </c>
      <c r="Z10" s="140">
        <v>9.86</v>
      </c>
      <c r="AA10" s="62">
        <v>13405701</v>
      </c>
    </row>
    <row r="11" spans="1:27" ht="13.5">
      <c r="A11" s="249" t="s">
        <v>181</v>
      </c>
      <c r="B11" s="182"/>
      <c r="C11" s="155">
        <v>1523410</v>
      </c>
      <c r="D11" s="155"/>
      <c r="E11" s="59">
        <v>500000</v>
      </c>
      <c r="F11" s="60">
        <v>2310000</v>
      </c>
      <c r="G11" s="60">
        <v>87864</v>
      </c>
      <c r="H11" s="60">
        <v>123760</v>
      </c>
      <c r="I11" s="60">
        <v>112824</v>
      </c>
      <c r="J11" s="60">
        <v>324448</v>
      </c>
      <c r="K11" s="60">
        <v>105589</v>
      </c>
      <c r="L11" s="60">
        <v>111210</v>
      </c>
      <c r="M11" s="60"/>
      <c r="N11" s="60">
        <v>216799</v>
      </c>
      <c r="O11" s="60">
        <v>140807</v>
      </c>
      <c r="P11" s="60">
        <v>129631</v>
      </c>
      <c r="Q11" s="60"/>
      <c r="R11" s="60">
        <v>270438</v>
      </c>
      <c r="S11" s="60">
        <v>189558</v>
      </c>
      <c r="T11" s="60">
        <v>183613</v>
      </c>
      <c r="U11" s="60">
        <v>166061</v>
      </c>
      <c r="V11" s="60">
        <v>539232</v>
      </c>
      <c r="W11" s="60">
        <v>1350917</v>
      </c>
      <c r="X11" s="60">
        <v>2310000</v>
      </c>
      <c r="Y11" s="60">
        <v>-959083</v>
      </c>
      <c r="Z11" s="140">
        <v>-41.52</v>
      </c>
      <c r="AA11" s="62">
        <v>2310000</v>
      </c>
    </row>
    <row r="12" spans="1:27" ht="13.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>
        <v>311150</v>
      </c>
      <c r="N12" s="60">
        <v>311150</v>
      </c>
      <c r="O12" s="60"/>
      <c r="P12" s="60"/>
      <c r="Q12" s="60"/>
      <c r="R12" s="60"/>
      <c r="S12" s="60"/>
      <c r="T12" s="60"/>
      <c r="U12" s="60"/>
      <c r="V12" s="60"/>
      <c r="W12" s="60">
        <v>311150</v>
      </c>
      <c r="X12" s="60"/>
      <c r="Y12" s="60">
        <v>311150</v>
      </c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-64360021</v>
      </c>
      <c r="D14" s="155"/>
      <c r="E14" s="59">
        <v>-41397000</v>
      </c>
      <c r="F14" s="60">
        <v>-53656910</v>
      </c>
      <c r="G14" s="60">
        <v>-5228522</v>
      </c>
      <c r="H14" s="60">
        <v>-3327799</v>
      </c>
      <c r="I14" s="60">
        <v>-3914677</v>
      </c>
      <c r="J14" s="60">
        <v>-12470998</v>
      </c>
      <c r="K14" s="60">
        <v>-4123423</v>
      </c>
      <c r="L14" s="60">
        <v>-5391698</v>
      </c>
      <c r="M14" s="60">
        <v>-3210664</v>
      </c>
      <c r="N14" s="60">
        <v>-12725785</v>
      </c>
      <c r="O14" s="60">
        <v>-167460</v>
      </c>
      <c r="P14" s="60">
        <v>-1601002</v>
      </c>
      <c r="Q14" s="60"/>
      <c r="R14" s="60">
        <v>-1768462</v>
      </c>
      <c r="S14" s="60">
        <v>-2347205</v>
      </c>
      <c r="T14" s="60">
        <v>-2530040</v>
      </c>
      <c r="U14" s="60">
        <v>-3605026</v>
      </c>
      <c r="V14" s="60">
        <v>-8482271</v>
      </c>
      <c r="W14" s="60">
        <v>-35447516</v>
      </c>
      <c r="X14" s="60">
        <v>-53656910</v>
      </c>
      <c r="Y14" s="60">
        <v>18209394</v>
      </c>
      <c r="Z14" s="140">
        <v>-33.94</v>
      </c>
      <c r="AA14" s="62">
        <v>-53656910</v>
      </c>
    </row>
    <row r="15" spans="1:27" ht="13.5">
      <c r="A15" s="249" t="s">
        <v>40</v>
      </c>
      <c r="B15" s="182"/>
      <c r="C15" s="155">
        <v>-562321</v>
      </c>
      <c r="D15" s="155"/>
      <c r="E15" s="59"/>
      <c r="F15" s="60">
        <v>-570000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-570000</v>
      </c>
      <c r="Y15" s="60">
        <v>570000</v>
      </c>
      <c r="Z15" s="140">
        <v>-100</v>
      </c>
      <c r="AA15" s="62">
        <v>-570000</v>
      </c>
    </row>
    <row r="16" spans="1:27" ht="13.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50" t="s">
        <v>185</v>
      </c>
      <c r="B17" s="251"/>
      <c r="C17" s="168">
        <f aca="true" t="shared" si="0" ref="C17:Y17">SUM(C6:C16)</f>
        <v>15674013</v>
      </c>
      <c r="D17" s="168">
        <f t="shared" si="0"/>
        <v>0</v>
      </c>
      <c r="E17" s="72">
        <f t="shared" si="0"/>
        <v>12482000</v>
      </c>
      <c r="F17" s="73">
        <f t="shared" si="0"/>
        <v>32192132</v>
      </c>
      <c r="G17" s="73">
        <f t="shared" si="0"/>
        <v>13161637</v>
      </c>
      <c r="H17" s="73">
        <f t="shared" si="0"/>
        <v>-625924</v>
      </c>
      <c r="I17" s="73">
        <f t="shared" si="0"/>
        <v>-1376441</v>
      </c>
      <c r="J17" s="73">
        <f t="shared" si="0"/>
        <v>11159272</v>
      </c>
      <c r="K17" s="73">
        <f t="shared" si="0"/>
        <v>-1628343</v>
      </c>
      <c r="L17" s="73">
        <f t="shared" si="0"/>
        <v>5290390</v>
      </c>
      <c r="M17" s="73">
        <f t="shared" si="0"/>
        <v>1134579</v>
      </c>
      <c r="N17" s="73">
        <f t="shared" si="0"/>
        <v>4796626</v>
      </c>
      <c r="O17" s="73">
        <f t="shared" si="0"/>
        <v>-295159</v>
      </c>
      <c r="P17" s="73">
        <f t="shared" si="0"/>
        <v>495527</v>
      </c>
      <c r="Q17" s="73">
        <f t="shared" si="0"/>
        <v>0</v>
      </c>
      <c r="R17" s="73">
        <f t="shared" si="0"/>
        <v>200368</v>
      </c>
      <c r="S17" s="73">
        <f t="shared" si="0"/>
        <v>4291286</v>
      </c>
      <c r="T17" s="73">
        <f t="shared" si="0"/>
        <v>-625864</v>
      </c>
      <c r="U17" s="73">
        <f t="shared" si="0"/>
        <v>-1144482</v>
      </c>
      <c r="V17" s="73">
        <f t="shared" si="0"/>
        <v>2520940</v>
      </c>
      <c r="W17" s="73">
        <f t="shared" si="0"/>
        <v>18677206</v>
      </c>
      <c r="X17" s="73">
        <f t="shared" si="0"/>
        <v>32192132</v>
      </c>
      <c r="Y17" s="73">
        <f t="shared" si="0"/>
        <v>-13514926</v>
      </c>
      <c r="Z17" s="170">
        <f>+IF(X17&lt;&gt;0,+(Y17/X17)*100,0)</f>
        <v>-41.98207810529604</v>
      </c>
      <c r="AA17" s="74">
        <f>SUM(AA6:AA16)</f>
        <v>32192132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/>
      <c r="D21" s="155"/>
      <c r="E21" s="59"/>
      <c r="F21" s="60">
        <v>9500000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>
        <v>9500000</v>
      </c>
      <c r="Y21" s="159">
        <v>-9500000</v>
      </c>
      <c r="Z21" s="141">
        <v>-100</v>
      </c>
      <c r="AA21" s="225">
        <v>9500000</v>
      </c>
    </row>
    <row r="22" spans="1:27" ht="13.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>
        <v>-13889877</v>
      </c>
      <c r="D26" s="155"/>
      <c r="E26" s="59">
        <v>-10293000</v>
      </c>
      <c r="F26" s="60">
        <v>-36389078</v>
      </c>
      <c r="G26" s="60"/>
      <c r="H26" s="60"/>
      <c r="I26" s="60"/>
      <c r="J26" s="60"/>
      <c r="K26" s="60"/>
      <c r="L26" s="60"/>
      <c r="M26" s="60">
        <v>-97980</v>
      </c>
      <c r="N26" s="60">
        <v>-97980</v>
      </c>
      <c r="O26" s="60">
        <v>-1849056</v>
      </c>
      <c r="P26" s="60">
        <v>-730622</v>
      </c>
      <c r="Q26" s="60"/>
      <c r="R26" s="60">
        <v>-2579678</v>
      </c>
      <c r="S26" s="60">
        <v>-742401</v>
      </c>
      <c r="T26" s="60">
        <v>-1771820</v>
      </c>
      <c r="U26" s="60">
        <v>-2612662</v>
      </c>
      <c r="V26" s="60">
        <v>-5126883</v>
      </c>
      <c r="W26" s="60">
        <v>-7804541</v>
      </c>
      <c r="X26" s="60">
        <v>-36389078</v>
      </c>
      <c r="Y26" s="60">
        <v>28584537</v>
      </c>
      <c r="Z26" s="140">
        <v>-78.55</v>
      </c>
      <c r="AA26" s="62">
        <v>-36389078</v>
      </c>
    </row>
    <row r="27" spans="1:27" ht="13.5">
      <c r="A27" s="250" t="s">
        <v>192</v>
      </c>
      <c r="B27" s="251"/>
      <c r="C27" s="168">
        <f aca="true" t="shared" si="1" ref="C27:Y27">SUM(C21:C26)</f>
        <v>-13889877</v>
      </c>
      <c r="D27" s="168">
        <f>SUM(D21:D26)</f>
        <v>0</v>
      </c>
      <c r="E27" s="72">
        <f t="shared" si="1"/>
        <v>-10293000</v>
      </c>
      <c r="F27" s="73">
        <f t="shared" si="1"/>
        <v>-26889078</v>
      </c>
      <c r="G27" s="73">
        <f t="shared" si="1"/>
        <v>0</v>
      </c>
      <c r="H27" s="73">
        <f t="shared" si="1"/>
        <v>0</v>
      </c>
      <c r="I27" s="73">
        <f t="shared" si="1"/>
        <v>0</v>
      </c>
      <c r="J27" s="73">
        <f t="shared" si="1"/>
        <v>0</v>
      </c>
      <c r="K27" s="73">
        <f t="shared" si="1"/>
        <v>0</v>
      </c>
      <c r="L27" s="73">
        <f t="shared" si="1"/>
        <v>0</v>
      </c>
      <c r="M27" s="73">
        <f t="shared" si="1"/>
        <v>-97980</v>
      </c>
      <c r="N27" s="73">
        <f t="shared" si="1"/>
        <v>-97980</v>
      </c>
      <c r="O27" s="73">
        <f t="shared" si="1"/>
        <v>-1849056</v>
      </c>
      <c r="P27" s="73">
        <f t="shared" si="1"/>
        <v>-730622</v>
      </c>
      <c r="Q27" s="73">
        <f t="shared" si="1"/>
        <v>0</v>
      </c>
      <c r="R27" s="73">
        <f t="shared" si="1"/>
        <v>-2579678</v>
      </c>
      <c r="S27" s="73">
        <f t="shared" si="1"/>
        <v>-742401</v>
      </c>
      <c r="T27" s="73">
        <f t="shared" si="1"/>
        <v>-1771820</v>
      </c>
      <c r="U27" s="73">
        <f t="shared" si="1"/>
        <v>-2612662</v>
      </c>
      <c r="V27" s="73">
        <f t="shared" si="1"/>
        <v>-5126883</v>
      </c>
      <c r="W27" s="73">
        <f t="shared" si="1"/>
        <v>-7804541</v>
      </c>
      <c r="X27" s="73">
        <f t="shared" si="1"/>
        <v>-26889078</v>
      </c>
      <c r="Y27" s="73">
        <f t="shared" si="1"/>
        <v>19084537</v>
      </c>
      <c r="Z27" s="170">
        <f>+IF(X27&lt;&gt;0,+(Y27/X27)*100,0)</f>
        <v>-70.975051654802</v>
      </c>
      <c r="AA27" s="74">
        <f>SUM(AA21:AA26)</f>
        <v>-26889078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>
        <v>49445</v>
      </c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20303</v>
      </c>
      <c r="D33" s="155"/>
      <c r="E33" s="59"/>
      <c r="F33" s="60"/>
      <c r="G33" s="60">
        <v>4959</v>
      </c>
      <c r="H33" s="159">
        <v>2611</v>
      </c>
      <c r="I33" s="159">
        <v>1653</v>
      </c>
      <c r="J33" s="159">
        <v>9223</v>
      </c>
      <c r="K33" s="60">
        <v>1972</v>
      </c>
      <c r="L33" s="60">
        <v>4286</v>
      </c>
      <c r="M33" s="60">
        <v>650</v>
      </c>
      <c r="N33" s="60">
        <v>6908</v>
      </c>
      <c r="O33" s="159">
        <v>798</v>
      </c>
      <c r="P33" s="159">
        <v>2120</v>
      </c>
      <c r="Q33" s="159"/>
      <c r="R33" s="60">
        <v>2918</v>
      </c>
      <c r="S33" s="60">
        <v>1322</v>
      </c>
      <c r="T33" s="60">
        <v>-9310</v>
      </c>
      <c r="U33" s="60">
        <v>9998</v>
      </c>
      <c r="V33" s="159">
        <v>2010</v>
      </c>
      <c r="W33" s="159">
        <v>21059</v>
      </c>
      <c r="X33" s="159"/>
      <c r="Y33" s="60">
        <v>21059</v>
      </c>
      <c r="Z33" s="140"/>
      <c r="AA33" s="62"/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>
        <v>-68110</v>
      </c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>
        <v>4075</v>
      </c>
      <c r="U35" s="60">
        <v>-1013</v>
      </c>
      <c r="V35" s="60">
        <v>3062</v>
      </c>
      <c r="W35" s="60">
        <v>3062</v>
      </c>
      <c r="X35" s="60"/>
      <c r="Y35" s="60">
        <v>3062</v>
      </c>
      <c r="Z35" s="140"/>
      <c r="AA35" s="62"/>
    </row>
    <row r="36" spans="1:27" ht="13.5">
      <c r="A36" s="250" t="s">
        <v>198</v>
      </c>
      <c r="B36" s="251"/>
      <c r="C36" s="168">
        <f aca="true" t="shared" si="2" ref="C36:Y36">SUM(C31:C35)</f>
        <v>1638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4959</v>
      </c>
      <c r="H36" s="73">
        <f t="shared" si="2"/>
        <v>2611</v>
      </c>
      <c r="I36" s="73">
        <f t="shared" si="2"/>
        <v>1653</v>
      </c>
      <c r="J36" s="73">
        <f t="shared" si="2"/>
        <v>9223</v>
      </c>
      <c r="K36" s="73">
        <f t="shared" si="2"/>
        <v>1972</v>
      </c>
      <c r="L36" s="73">
        <f t="shared" si="2"/>
        <v>4286</v>
      </c>
      <c r="M36" s="73">
        <f t="shared" si="2"/>
        <v>650</v>
      </c>
      <c r="N36" s="73">
        <f t="shared" si="2"/>
        <v>6908</v>
      </c>
      <c r="O36" s="73">
        <f t="shared" si="2"/>
        <v>798</v>
      </c>
      <c r="P36" s="73">
        <f t="shared" si="2"/>
        <v>2120</v>
      </c>
      <c r="Q36" s="73">
        <f t="shared" si="2"/>
        <v>0</v>
      </c>
      <c r="R36" s="73">
        <f t="shared" si="2"/>
        <v>2918</v>
      </c>
      <c r="S36" s="73">
        <f t="shared" si="2"/>
        <v>1322</v>
      </c>
      <c r="T36" s="73">
        <f t="shared" si="2"/>
        <v>-5235</v>
      </c>
      <c r="U36" s="73">
        <f t="shared" si="2"/>
        <v>8985</v>
      </c>
      <c r="V36" s="73">
        <f t="shared" si="2"/>
        <v>5072</v>
      </c>
      <c r="W36" s="73">
        <f t="shared" si="2"/>
        <v>24121</v>
      </c>
      <c r="X36" s="73">
        <f t="shared" si="2"/>
        <v>0</v>
      </c>
      <c r="Y36" s="73">
        <f t="shared" si="2"/>
        <v>24121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1785774</v>
      </c>
      <c r="D38" s="153">
        <f>+D17+D27+D36</f>
        <v>0</v>
      </c>
      <c r="E38" s="99">
        <f t="shared" si="3"/>
        <v>2189000</v>
      </c>
      <c r="F38" s="100">
        <f t="shared" si="3"/>
        <v>5303054</v>
      </c>
      <c r="G38" s="100">
        <f t="shared" si="3"/>
        <v>13166596</v>
      </c>
      <c r="H38" s="100">
        <f t="shared" si="3"/>
        <v>-623313</v>
      </c>
      <c r="I38" s="100">
        <f t="shared" si="3"/>
        <v>-1374788</v>
      </c>
      <c r="J38" s="100">
        <f t="shared" si="3"/>
        <v>11168495</v>
      </c>
      <c r="K38" s="100">
        <f t="shared" si="3"/>
        <v>-1626371</v>
      </c>
      <c r="L38" s="100">
        <f t="shared" si="3"/>
        <v>5294676</v>
      </c>
      <c r="M38" s="100">
        <f t="shared" si="3"/>
        <v>1037249</v>
      </c>
      <c r="N38" s="100">
        <f t="shared" si="3"/>
        <v>4705554</v>
      </c>
      <c r="O38" s="100">
        <f t="shared" si="3"/>
        <v>-2143417</v>
      </c>
      <c r="P38" s="100">
        <f t="shared" si="3"/>
        <v>-232975</v>
      </c>
      <c r="Q38" s="100">
        <f t="shared" si="3"/>
        <v>0</v>
      </c>
      <c r="R38" s="100">
        <f t="shared" si="3"/>
        <v>-2376392</v>
      </c>
      <c r="S38" s="100">
        <f t="shared" si="3"/>
        <v>3550207</v>
      </c>
      <c r="T38" s="100">
        <f t="shared" si="3"/>
        <v>-2402919</v>
      </c>
      <c r="U38" s="100">
        <f t="shared" si="3"/>
        <v>-3748159</v>
      </c>
      <c r="V38" s="100">
        <f t="shared" si="3"/>
        <v>-2600871</v>
      </c>
      <c r="W38" s="100">
        <f t="shared" si="3"/>
        <v>10896786</v>
      </c>
      <c r="X38" s="100">
        <f t="shared" si="3"/>
        <v>5303054</v>
      </c>
      <c r="Y38" s="100">
        <f t="shared" si="3"/>
        <v>5593732</v>
      </c>
      <c r="Z38" s="137">
        <f>+IF(X38&lt;&gt;0,+(Y38/X38)*100,0)</f>
        <v>105.48133207770465</v>
      </c>
      <c r="AA38" s="102">
        <f>+AA17+AA27+AA36</f>
        <v>5303054</v>
      </c>
    </row>
    <row r="39" spans="1:27" ht="13.5">
      <c r="A39" s="249" t="s">
        <v>200</v>
      </c>
      <c r="B39" s="182"/>
      <c r="C39" s="153">
        <v>9754560</v>
      </c>
      <c r="D39" s="153"/>
      <c r="E39" s="99">
        <v>564000</v>
      </c>
      <c r="F39" s="100">
        <v>564237</v>
      </c>
      <c r="G39" s="100">
        <v>10829304</v>
      </c>
      <c r="H39" s="100">
        <v>23995900</v>
      </c>
      <c r="I39" s="100">
        <v>23372587</v>
      </c>
      <c r="J39" s="100">
        <v>10829304</v>
      </c>
      <c r="K39" s="100">
        <v>21997799</v>
      </c>
      <c r="L39" s="100">
        <v>20371428</v>
      </c>
      <c r="M39" s="100">
        <v>25666104</v>
      </c>
      <c r="N39" s="100">
        <v>21997799</v>
      </c>
      <c r="O39" s="100">
        <v>26703353</v>
      </c>
      <c r="P39" s="100">
        <v>24559936</v>
      </c>
      <c r="Q39" s="100">
        <v>24326961</v>
      </c>
      <c r="R39" s="100">
        <v>26703353</v>
      </c>
      <c r="S39" s="100">
        <v>24326961</v>
      </c>
      <c r="T39" s="100">
        <v>27877168</v>
      </c>
      <c r="U39" s="100">
        <v>25474249</v>
      </c>
      <c r="V39" s="100">
        <v>24326961</v>
      </c>
      <c r="W39" s="100">
        <v>10829304</v>
      </c>
      <c r="X39" s="100">
        <v>564237</v>
      </c>
      <c r="Y39" s="100">
        <v>10265067</v>
      </c>
      <c r="Z39" s="137">
        <v>1819.28</v>
      </c>
      <c r="AA39" s="102">
        <v>564237</v>
      </c>
    </row>
    <row r="40" spans="1:27" ht="13.5">
      <c r="A40" s="269" t="s">
        <v>201</v>
      </c>
      <c r="B40" s="256"/>
      <c r="C40" s="257">
        <v>11540334</v>
      </c>
      <c r="D40" s="257"/>
      <c r="E40" s="258">
        <v>2753000</v>
      </c>
      <c r="F40" s="259">
        <v>5867289</v>
      </c>
      <c r="G40" s="259">
        <v>23995900</v>
      </c>
      <c r="H40" s="259">
        <v>23372587</v>
      </c>
      <c r="I40" s="259">
        <v>21997799</v>
      </c>
      <c r="J40" s="259">
        <v>21997799</v>
      </c>
      <c r="K40" s="259">
        <v>20371428</v>
      </c>
      <c r="L40" s="259">
        <v>25666104</v>
      </c>
      <c r="M40" s="259">
        <v>26703353</v>
      </c>
      <c r="N40" s="259">
        <v>26703353</v>
      </c>
      <c r="O40" s="259">
        <v>24559936</v>
      </c>
      <c r="P40" s="259">
        <v>24326961</v>
      </c>
      <c r="Q40" s="259">
        <v>24326961</v>
      </c>
      <c r="R40" s="259">
        <v>24326961</v>
      </c>
      <c r="S40" s="259">
        <v>27877168</v>
      </c>
      <c r="T40" s="259">
        <v>25474249</v>
      </c>
      <c r="U40" s="259">
        <v>21726090</v>
      </c>
      <c r="V40" s="259">
        <v>21726090</v>
      </c>
      <c r="W40" s="259">
        <v>21726090</v>
      </c>
      <c r="X40" s="259">
        <v>5867289</v>
      </c>
      <c r="Y40" s="259">
        <v>15858801</v>
      </c>
      <c r="Z40" s="260">
        <v>270.29</v>
      </c>
      <c r="AA40" s="261">
        <v>5867289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12566554</v>
      </c>
      <c r="D5" s="200">
        <f t="shared" si="0"/>
        <v>0</v>
      </c>
      <c r="E5" s="106">
        <f t="shared" si="0"/>
        <v>10292700</v>
      </c>
      <c r="F5" s="106">
        <f t="shared" si="0"/>
        <v>31340579</v>
      </c>
      <c r="G5" s="106">
        <f t="shared" si="0"/>
        <v>976231</v>
      </c>
      <c r="H5" s="106">
        <f t="shared" si="0"/>
        <v>303732</v>
      </c>
      <c r="I5" s="106">
        <f t="shared" si="0"/>
        <v>640521</v>
      </c>
      <c r="J5" s="106">
        <f t="shared" si="0"/>
        <v>1920484</v>
      </c>
      <c r="K5" s="106">
        <f t="shared" si="0"/>
        <v>225947</v>
      </c>
      <c r="L5" s="106">
        <f t="shared" si="0"/>
        <v>225947</v>
      </c>
      <c r="M5" s="106">
        <f t="shared" si="0"/>
        <v>97979</v>
      </c>
      <c r="N5" s="106">
        <f t="shared" si="0"/>
        <v>549873</v>
      </c>
      <c r="O5" s="106">
        <f t="shared" si="0"/>
        <v>1228831</v>
      </c>
      <c r="P5" s="106">
        <f t="shared" si="0"/>
        <v>730623</v>
      </c>
      <c r="Q5" s="106">
        <f t="shared" si="0"/>
        <v>943103</v>
      </c>
      <c r="R5" s="106">
        <f t="shared" si="0"/>
        <v>2902557</v>
      </c>
      <c r="S5" s="106">
        <f t="shared" si="0"/>
        <v>742401</v>
      </c>
      <c r="T5" s="106">
        <f t="shared" si="0"/>
        <v>1687939</v>
      </c>
      <c r="U5" s="106">
        <f t="shared" si="0"/>
        <v>3037475</v>
      </c>
      <c r="V5" s="106">
        <f t="shared" si="0"/>
        <v>5467815</v>
      </c>
      <c r="W5" s="106">
        <f t="shared" si="0"/>
        <v>10840729</v>
      </c>
      <c r="X5" s="106">
        <f t="shared" si="0"/>
        <v>31340579</v>
      </c>
      <c r="Y5" s="106">
        <f t="shared" si="0"/>
        <v>-20499850</v>
      </c>
      <c r="Z5" s="201">
        <f>+IF(X5&lt;&gt;0,+(Y5/X5)*100,0)</f>
        <v>-65.4099274936816</v>
      </c>
      <c r="AA5" s="199">
        <f>SUM(AA11:AA18)</f>
        <v>31340579</v>
      </c>
    </row>
    <row r="6" spans="1:27" ht="13.5">
      <c r="A6" s="291" t="s">
        <v>205</v>
      </c>
      <c r="B6" s="142"/>
      <c r="C6" s="62"/>
      <c r="D6" s="156"/>
      <c r="E6" s="60">
        <v>829799</v>
      </c>
      <c r="F6" s="60">
        <v>829605</v>
      </c>
      <c r="G6" s="60">
        <v>727796</v>
      </c>
      <c r="H6" s="60"/>
      <c r="I6" s="60">
        <v>25336</v>
      </c>
      <c r="J6" s="60">
        <v>753132</v>
      </c>
      <c r="K6" s="60"/>
      <c r="L6" s="60"/>
      <c r="M6" s="60"/>
      <c r="N6" s="60"/>
      <c r="O6" s="60"/>
      <c r="P6" s="60">
        <v>91019</v>
      </c>
      <c r="Q6" s="60">
        <v>943103</v>
      </c>
      <c r="R6" s="60">
        <v>1034122</v>
      </c>
      <c r="S6" s="60">
        <v>64591</v>
      </c>
      <c r="T6" s="60">
        <v>1141149</v>
      </c>
      <c r="U6" s="60">
        <v>331733</v>
      </c>
      <c r="V6" s="60">
        <v>1537473</v>
      </c>
      <c r="W6" s="60">
        <v>3324727</v>
      </c>
      <c r="X6" s="60">
        <v>829605</v>
      </c>
      <c r="Y6" s="60">
        <v>2495122</v>
      </c>
      <c r="Z6" s="140">
        <v>300.76</v>
      </c>
      <c r="AA6" s="155">
        <v>829605</v>
      </c>
    </row>
    <row r="7" spans="1:27" ht="13.5">
      <c r="A7" s="291" t="s">
        <v>206</v>
      </c>
      <c r="B7" s="142"/>
      <c r="C7" s="62"/>
      <c r="D7" s="156"/>
      <c r="E7" s="60">
        <v>3000000</v>
      </c>
      <c r="F7" s="60">
        <v>3200000</v>
      </c>
      <c r="G7" s="60"/>
      <c r="H7" s="60"/>
      <c r="I7" s="60">
        <v>499600</v>
      </c>
      <c r="J7" s="60">
        <v>499600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499600</v>
      </c>
      <c r="X7" s="60">
        <v>3200000</v>
      </c>
      <c r="Y7" s="60">
        <v>-2700400</v>
      </c>
      <c r="Z7" s="140">
        <v>-84.39</v>
      </c>
      <c r="AA7" s="155">
        <v>3200000</v>
      </c>
    </row>
    <row r="8" spans="1:27" ht="13.5">
      <c r="A8" s="291" t="s">
        <v>207</v>
      </c>
      <c r="B8" s="142"/>
      <c r="C8" s="62">
        <v>6300545</v>
      </c>
      <c r="D8" s="156"/>
      <c r="E8" s="60">
        <v>2158537</v>
      </c>
      <c r="F8" s="60">
        <v>2782035</v>
      </c>
      <c r="G8" s="60">
        <v>74119</v>
      </c>
      <c r="H8" s="60">
        <v>278414</v>
      </c>
      <c r="I8" s="60">
        <v>-224712</v>
      </c>
      <c r="J8" s="60">
        <v>127821</v>
      </c>
      <c r="K8" s="60">
        <v>79010</v>
      </c>
      <c r="L8" s="60">
        <v>79010</v>
      </c>
      <c r="M8" s="60">
        <v>-129967</v>
      </c>
      <c r="N8" s="60">
        <v>28053</v>
      </c>
      <c r="O8" s="60">
        <v>-69084</v>
      </c>
      <c r="P8" s="60">
        <v>76578</v>
      </c>
      <c r="Q8" s="60"/>
      <c r="R8" s="60">
        <v>7494</v>
      </c>
      <c r="S8" s="60">
        <v>123309</v>
      </c>
      <c r="T8" s="60">
        <v>236022</v>
      </c>
      <c r="U8" s="60">
        <v>1472536</v>
      </c>
      <c r="V8" s="60">
        <v>1831867</v>
      </c>
      <c r="W8" s="60">
        <v>1995235</v>
      </c>
      <c r="X8" s="60">
        <v>2782035</v>
      </c>
      <c r="Y8" s="60">
        <v>-786800</v>
      </c>
      <c r="Z8" s="140">
        <v>-28.28</v>
      </c>
      <c r="AA8" s="155">
        <v>2782035</v>
      </c>
    </row>
    <row r="9" spans="1:27" ht="13.5">
      <c r="A9" s="291" t="s">
        <v>208</v>
      </c>
      <c r="B9" s="142"/>
      <c r="C9" s="62"/>
      <c r="D9" s="156"/>
      <c r="E9" s="60">
        <v>1954364</v>
      </c>
      <c r="F9" s="60">
        <v>14677839</v>
      </c>
      <c r="G9" s="60">
        <v>141772</v>
      </c>
      <c r="H9" s="60">
        <v>25318</v>
      </c>
      <c r="I9" s="60"/>
      <c r="J9" s="60">
        <v>167090</v>
      </c>
      <c r="K9" s="60">
        <v>146937</v>
      </c>
      <c r="L9" s="60">
        <v>146937</v>
      </c>
      <c r="M9" s="60">
        <v>166150</v>
      </c>
      <c r="N9" s="60">
        <v>460024</v>
      </c>
      <c r="O9" s="60">
        <v>1297915</v>
      </c>
      <c r="P9" s="60">
        <v>119857</v>
      </c>
      <c r="Q9" s="60"/>
      <c r="R9" s="60">
        <v>1417772</v>
      </c>
      <c r="S9" s="60">
        <v>521301</v>
      </c>
      <c r="T9" s="60">
        <v>31628</v>
      </c>
      <c r="U9" s="60">
        <v>1211081</v>
      </c>
      <c r="V9" s="60">
        <v>1764010</v>
      </c>
      <c r="W9" s="60">
        <v>3808896</v>
      </c>
      <c r="X9" s="60">
        <v>14677839</v>
      </c>
      <c r="Y9" s="60">
        <v>-10868943</v>
      </c>
      <c r="Z9" s="140">
        <v>-74.05</v>
      </c>
      <c r="AA9" s="155">
        <v>14677839</v>
      </c>
    </row>
    <row r="10" spans="1:27" ht="13.5">
      <c r="A10" s="291" t="s">
        <v>209</v>
      </c>
      <c r="B10" s="142"/>
      <c r="C10" s="62">
        <v>4142097</v>
      </c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210</v>
      </c>
      <c r="B11" s="142"/>
      <c r="C11" s="293">
        <f aca="true" t="shared" si="1" ref="C11:Y11">SUM(C6:C10)</f>
        <v>10442642</v>
      </c>
      <c r="D11" s="294">
        <f t="shared" si="1"/>
        <v>0</v>
      </c>
      <c r="E11" s="295">
        <f t="shared" si="1"/>
        <v>7942700</v>
      </c>
      <c r="F11" s="295">
        <f t="shared" si="1"/>
        <v>21489479</v>
      </c>
      <c r="G11" s="295">
        <f t="shared" si="1"/>
        <v>943687</v>
      </c>
      <c r="H11" s="295">
        <f t="shared" si="1"/>
        <v>303732</v>
      </c>
      <c r="I11" s="295">
        <f t="shared" si="1"/>
        <v>300224</v>
      </c>
      <c r="J11" s="295">
        <f t="shared" si="1"/>
        <v>1547643</v>
      </c>
      <c r="K11" s="295">
        <f t="shared" si="1"/>
        <v>225947</v>
      </c>
      <c r="L11" s="295">
        <f t="shared" si="1"/>
        <v>225947</v>
      </c>
      <c r="M11" s="295">
        <f t="shared" si="1"/>
        <v>36183</v>
      </c>
      <c r="N11" s="295">
        <f t="shared" si="1"/>
        <v>488077</v>
      </c>
      <c r="O11" s="295">
        <f t="shared" si="1"/>
        <v>1228831</v>
      </c>
      <c r="P11" s="295">
        <f t="shared" si="1"/>
        <v>287454</v>
      </c>
      <c r="Q11" s="295">
        <f t="shared" si="1"/>
        <v>943103</v>
      </c>
      <c r="R11" s="295">
        <f t="shared" si="1"/>
        <v>2459388</v>
      </c>
      <c r="S11" s="295">
        <f t="shared" si="1"/>
        <v>709201</v>
      </c>
      <c r="T11" s="295">
        <f t="shared" si="1"/>
        <v>1408799</v>
      </c>
      <c r="U11" s="295">
        <f t="shared" si="1"/>
        <v>3015350</v>
      </c>
      <c r="V11" s="295">
        <f t="shared" si="1"/>
        <v>5133350</v>
      </c>
      <c r="W11" s="295">
        <f t="shared" si="1"/>
        <v>9628458</v>
      </c>
      <c r="X11" s="295">
        <f t="shared" si="1"/>
        <v>21489479</v>
      </c>
      <c r="Y11" s="295">
        <f t="shared" si="1"/>
        <v>-11861021</v>
      </c>
      <c r="Z11" s="296">
        <f>+IF(X11&lt;&gt;0,+(Y11/X11)*100,0)</f>
        <v>-55.194548923219585</v>
      </c>
      <c r="AA11" s="297">
        <f>SUM(AA6:AA10)</f>
        <v>21489479</v>
      </c>
    </row>
    <row r="12" spans="1:27" ht="13.5">
      <c r="A12" s="298" t="s">
        <v>211</v>
      </c>
      <c r="B12" s="136"/>
      <c r="C12" s="62">
        <v>1851626</v>
      </c>
      <c r="D12" s="156"/>
      <c r="E12" s="60">
        <v>2150000</v>
      </c>
      <c r="F12" s="60">
        <v>5351100</v>
      </c>
      <c r="G12" s="60">
        <v>32544</v>
      </c>
      <c r="H12" s="60"/>
      <c r="I12" s="60"/>
      <c r="J12" s="60">
        <v>32544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32544</v>
      </c>
      <c r="X12" s="60">
        <v>5351100</v>
      </c>
      <c r="Y12" s="60">
        <v>-5318556</v>
      </c>
      <c r="Z12" s="140">
        <v>-99.39</v>
      </c>
      <c r="AA12" s="155">
        <v>5351100</v>
      </c>
    </row>
    <row r="13" spans="1:27" ht="13.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/>
      <c r="D14" s="156"/>
      <c r="E14" s="60"/>
      <c r="F14" s="60">
        <v>4500000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>
        <v>4500000</v>
      </c>
      <c r="Y14" s="60">
        <v>-4500000</v>
      </c>
      <c r="Z14" s="140">
        <v>-100</v>
      </c>
      <c r="AA14" s="155">
        <v>4500000</v>
      </c>
    </row>
    <row r="15" spans="1:27" ht="13.5">
      <c r="A15" s="298" t="s">
        <v>214</v>
      </c>
      <c r="B15" s="136" t="s">
        <v>138</v>
      </c>
      <c r="C15" s="62">
        <v>269986</v>
      </c>
      <c r="D15" s="156"/>
      <c r="E15" s="60">
        <v>200000</v>
      </c>
      <c r="F15" s="60"/>
      <c r="G15" s="60"/>
      <c r="H15" s="60"/>
      <c r="I15" s="60">
        <v>340297</v>
      </c>
      <c r="J15" s="60">
        <v>340297</v>
      </c>
      <c r="K15" s="60"/>
      <c r="L15" s="60"/>
      <c r="M15" s="60">
        <v>61796</v>
      </c>
      <c r="N15" s="60">
        <v>61796</v>
      </c>
      <c r="O15" s="60"/>
      <c r="P15" s="60">
        <v>443169</v>
      </c>
      <c r="Q15" s="60"/>
      <c r="R15" s="60">
        <v>443169</v>
      </c>
      <c r="S15" s="60">
        <v>33200</v>
      </c>
      <c r="T15" s="60">
        <v>279140</v>
      </c>
      <c r="U15" s="60">
        <v>22125</v>
      </c>
      <c r="V15" s="60">
        <v>334465</v>
      </c>
      <c r="W15" s="60">
        <v>1179727</v>
      </c>
      <c r="X15" s="60"/>
      <c r="Y15" s="60">
        <v>1179727</v>
      </c>
      <c r="Z15" s="140"/>
      <c r="AA15" s="155"/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>
        <v>2300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437000</v>
      </c>
      <c r="G20" s="100">
        <f t="shared" si="2"/>
        <v>0</v>
      </c>
      <c r="H20" s="100">
        <f t="shared" si="2"/>
        <v>0</v>
      </c>
      <c r="I20" s="100">
        <f t="shared" si="2"/>
        <v>4420</v>
      </c>
      <c r="J20" s="100">
        <f t="shared" si="2"/>
        <v>4420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83881</v>
      </c>
      <c r="U20" s="100">
        <f t="shared" si="2"/>
        <v>0</v>
      </c>
      <c r="V20" s="100">
        <f t="shared" si="2"/>
        <v>83881</v>
      </c>
      <c r="W20" s="100">
        <f t="shared" si="2"/>
        <v>88301</v>
      </c>
      <c r="X20" s="100">
        <f t="shared" si="2"/>
        <v>437000</v>
      </c>
      <c r="Y20" s="100">
        <f t="shared" si="2"/>
        <v>-348699</v>
      </c>
      <c r="Z20" s="137">
        <f>+IF(X20&lt;&gt;0,+(Y20/X20)*100,0)</f>
        <v>-79.79382151029748</v>
      </c>
      <c r="AA20" s="153">
        <f>SUM(AA26:AA33)</f>
        <v>437000</v>
      </c>
    </row>
    <row r="21" spans="1:27" ht="13.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207</v>
      </c>
      <c r="B23" s="142"/>
      <c r="C23" s="62"/>
      <c r="D23" s="156"/>
      <c r="E23" s="60"/>
      <c r="F23" s="60">
        <v>237000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237000</v>
      </c>
      <c r="Y23" s="60">
        <v>-237000</v>
      </c>
      <c r="Z23" s="140">
        <v>-100</v>
      </c>
      <c r="AA23" s="155">
        <v>237000</v>
      </c>
    </row>
    <row r="24" spans="1:27" ht="13.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237000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237000</v>
      </c>
      <c r="Y26" s="295">
        <f t="shared" si="3"/>
        <v>-237000</v>
      </c>
      <c r="Z26" s="296">
        <f>+IF(X26&lt;&gt;0,+(Y26/X26)*100,0)</f>
        <v>-100</v>
      </c>
      <c r="AA26" s="297">
        <f>SUM(AA21:AA25)</f>
        <v>237000</v>
      </c>
    </row>
    <row r="27" spans="1:27" ht="13.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>
        <v>74015</v>
      </c>
      <c r="U27" s="60"/>
      <c r="V27" s="60">
        <v>74015</v>
      </c>
      <c r="W27" s="60">
        <v>74015</v>
      </c>
      <c r="X27" s="60"/>
      <c r="Y27" s="60">
        <v>74015</v>
      </c>
      <c r="Z27" s="140"/>
      <c r="AA27" s="155"/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/>
      <c r="D30" s="156"/>
      <c r="E30" s="60"/>
      <c r="F30" s="60">
        <v>200000</v>
      </c>
      <c r="G30" s="60"/>
      <c r="H30" s="60"/>
      <c r="I30" s="60">
        <v>4420</v>
      </c>
      <c r="J30" s="60">
        <v>4420</v>
      </c>
      <c r="K30" s="60"/>
      <c r="L30" s="60"/>
      <c r="M30" s="60"/>
      <c r="N30" s="60"/>
      <c r="O30" s="60"/>
      <c r="P30" s="60"/>
      <c r="Q30" s="60"/>
      <c r="R30" s="60"/>
      <c r="S30" s="60"/>
      <c r="T30" s="60">
        <v>9866</v>
      </c>
      <c r="U30" s="60"/>
      <c r="V30" s="60">
        <v>9866</v>
      </c>
      <c r="W30" s="60">
        <v>14286</v>
      </c>
      <c r="X30" s="60">
        <v>200000</v>
      </c>
      <c r="Y30" s="60">
        <v>-185714</v>
      </c>
      <c r="Z30" s="140">
        <v>-92.86</v>
      </c>
      <c r="AA30" s="155">
        <v>200000</v>
      </c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829799</v>
      </c>
      <c r="F36" s="60">
        <f t="shared" si="4"/>
        <v>829605</v>
      </c>
      <c r="G36" s="60">
        <f t="shared" si="4"/>
        <v>727796</v>
      </c>
      <c r="H36" s="60">
        <f t="shared" si="4"/>
        <v>0</v>
      </c>
      <c r="I36" s="60">
        <f t="shared" si="4"/>
        <v>25336</v>
      </c>
      <c r="J36" s="60">
        <f t="shared" si="4"/>
        <v>753132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91019</v>
      </c>
      <c r="Q36" s="60">
        <f t="shared" si="4"/>
        <v>943103</v>
      </c>
      <c r="R36" s="60">
        <f t="shared" si="4"/>
        <v>1034122</v>
      </c>
      <c r="S36" s="60">
        <f t="shared" si="4"/>
        <v>64591</v>
      </c>
      <c r="T36" s="60">
        <f t="shared" si="4"/>
        <v>1141149</v>
      </c>
      <c r="U36" s="60">
        <f t="shared" si="4"/>
        <v>331733</v>
      </c>
      <c r="V36" s="60">
        <f t="shared" si="4"/>
        <v>1537473</v>
      </c>
      <c r="W36" s="60">
        <f t="shared" si="4"/>
        <v>3324727</v>
      </c>
      <c r="X36" s="60">
        <f t="shared" si="4"/>
        <v>829605</v>
      </c>
      <c r="Y36" s="60">
        <f t="shared" si="4"/>
        <v>2495122</v>
      </c>
      <c r="Z36" s="140">
        <f aca="true" t="shared" si="5" ref="Z36:Z49">+IF(X36&lt;&gt;0,+(Y36/X36)*100,0)</f>
        <v>300.76024131966415</v>
      </c>
      <c r="AA36" s="155">
        <f>AA6+AA21</f>
        <v>829605</v>
      </c>
    </row>
    <row r="37" spans="1:27" ht="13.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3000000</v>
      </c>
      <c r="F37" s="60">
        <f t="shared" si="4"/>
        <v>3200000</v>
      </c>
      <c r="G37" s="60">
        <f t="shared" si="4"/>
        <v>0</v>
      </c>
      <c r="H37" s="60">
        <f t="shared" si="4"/>
        <v>0</v>
      </c>
      <c r="I37" s="60">
        <f t="shared" si="4"/>
        <v>499600</v>
      </c>
      <c r="J37" s="60">
        <f t="shared" si="4"/>
        <v>499600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499600</v>
      </c>
      <c r="X37" s="60">
        <f t="shared" si="4"/>
        <v>3200000</v>
      </c>
      <c r="Y37" s="60">
        <f t="shared" si="4"/>
        <v>-2700400</v>
      </c>
      <c r="Z37" s="140">
        <f t="shared" si="5"/>
        <v>-84.3875</v>
      </c>
      <c r="AA37" s="155">
        <f>AA7+AA22</f>
        <v>3200000</v>
      </c>
    </row>
    <row r="38" spans="1:27" ht="13.5">
      <c r="A38" s="291" t="s">
        <v>207</v>
      </c>
      <c r="B38" s="142"/>
      <c r="C38" s="62">
        <f t="shared" si="4"/>
        <v>6300545</v>
      </c>
      <c r="D38" s="156">
        <f t="shared" si="4"/>
        <v>0</v>
      </c>
      <c r="E38" s="60">
        <f t="shared" si="4"/>
        <v>2158537</v>
      </c>
      <c r="F38" s="60">
        <f t="shared" si="4"/>
        <v>3019035</v>
      </c>
      <c r="G38" s="60">
        <f t="shared" si="4"/>
        <v>74119</v>
      </c>
      <c r="H38" s="60">
        <f t="shared" si="4"/>
        <v>278414</v>
      </c>
      <c r="I38" s="60">
        <f t="shared" si="4"/>
        <v>-224712</v>
      </c>
      <c r="J38" s="60">
        <f t="shared" si="4"/>
        <v>127821</v>
      </c>
      <c r="K38" s="60">
        <f t="shared" si="4"/>
        <v>79010</v>
      </c>
      <c r="L38" s="60">
        <f t="shared" si="4"/>
        <v>79010</v>
      </c>
      <c r="M38" s="60">
        <f t="shared" si="4"/>
        <v>-129967</v>
      </c>
      <c r="N38" s="60">
        <f t="shared" si="4"/>
        <v>28053</v>
      </c>
      <c r="O38" s="60">
        <f t="shared" si="4"/>
        <v>-69084</v>
      </c>
      <c r="P38" s="60">
        <f t="shared" si="4"/>
        <v>76578</v>
      </c>
      <c r="Q38" s="60">
        <f t="shared" si="4"/>
        <v>0</v>
      </c>
      <c r="R38" s="60">
        <f t="shared" si="4"/>
        <v>7494</v>
      </c>
      <c r="S38" s="60">
        <f t="shared" si="4"/>
        <v>123309</v>
      </c>
      <c r="T38" s="60">
        <f t="shared" si="4"/>
        <v>236022</v>
      </c>
      <c r="U38" s="60">
        <f t="shared" si="4"/>
        <v>1472536</v>
      </c>
      <c r="V38" s="60">
        <f t="shared" si="4"/>
        <v>1831867</v>
      </c>
      <c r="W38" s="60">
        <f t="shared" si="4"/>
        <v>1995235</v>
      </c>
      <c r="X38" s="60">
        <f t="shared" si="4"/>
        <v>3019035</v>
      </c>
      <c r="Y38" s="60">
        <f t="shared" si="4"/>
        <v>-1023800</v>
      </c>
      <c r="Z38" s="140">
        <f t="shared" si="5"/>
        <v>-33.91149821052091</v>
      </c>
      <c r="AA38" s="155">
        <f>AA8+AA23</f>
        <v>3019035</v>
      </c>
    </row>
    <row r="39" spans="1:27" ht="13.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1954364</v>
      </c>
      <c r="F39" s="60">
        <f t="shared" si="4"/>
        <v>14677839</v>
      </c>
      <c r="G39" s="60">
        <f t="shared" si="4"/>
        <v>141772</v>
      </c>
      <c r="H39" s="60">
        <f t="shared" si="4"/>
        <v>25318</v>
      </c>
      <c r="I39" s="60">
        <f t="shared" si="4"/>
        <v>0</v>
      </c>
      <c r="J39" s="60">
        <f t="shared" si="4"/>
        <v>167090</v>
      </c>
      <c r="K39" s="60">
        <f t="shared" si="4"/>
        <v>146937</v>
      </c>
      <c r="L39" s="60">
        <f t="shared" si="4"/>
        <v>146937</v>
      </c>
      <c r="M39" s="60">
        <f t="shared" si="4"/>
        <v>166150</v>
      </c>
      <c r="N39" s="60">
        <f t="shared" si="4"/>
        <v>460024</v>
      </c>
      <c r="O39" s="60">
        <f t="shared" si="4"/>
        <v>1297915</v>
      </c>
      <c r="P39" s="60">
        <f t="shared" si="4"/>
        <v>119857</v>
      </c>
      <c r="Q39" s="60">
        <f t="shared" si="4"/>
        <v>0</v>
      </c>
      <c r="R39" s="60">
        <f t="shared" si="4"/>
        <v>1417772</v>
      </c>
      <c r="S39" s="60">
        <f t="shared" si="4"/>
        <v>521301</v>
      </c>
      <c r="T39" s="60">
        <f t="shared" si="4"/>
        <v>31628</v>
      </c>
      <c r="U39" s="60">
        <f t="shared" si="4"/>
        <v>1211081</v>
      </c>
      <c r="V39" s="60">
        <f t="shared" si="4"/>
        <v>1764010</v>
      </c>
      <c r="W39" s="60">
        <f t="shared" si="4"/>
        <v>3808896</v>
      </c>
      <c r="X39" s="60">
        <f t="shared" si="4"/>
        <v>14677839</v>
      </c>
      <c r="Y39" s="60">
        <f t="shared" si="4"/>
        <v>-10868943</v>
      </c>
      <c r="Z39" s="140">
        <f t="shared" si="5"/>
        <v>-74.0500219412408</v>
      </c>
      <c r="AA39" s="155">
        <f>AA9+AA24</f>
        <v>14677839</v>
      </c>
    </row>
    <row r="40" spans="1:27" ht="13.5">
      <c r="A40" s="291" t="s">
        <v>209</v>
      </c>
      <c r="B40" s="142"/>
      <c r="C40" s="62">
        <f t="shared" si="4"/>
        <v>4142097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210</v>
      </c>
      <c r="B41" s="142"/>
      <c r="C41" s="293">
        <f aca="true" t="shared" si="6" ref="C41:Y41">SUM(C36:C40)</f>
        <v>10442642</v>
      </c>
      <c r="D41" s="294">
        <f t="shared" si="6"/>
        <v>0</v>
      </c>
      <c r="E41" s="295">
        <f t="shared" si="6"/>
        <v>7942700</v>
      </c>
      <c r="F41" s="295">
        <f t="shared" si="6"/>
        <v>21726479</v>
      </c>
      <c r="G41" s="295">
        <f t="shared" si="6"/>
        <v>943687</v>
      </c>
      <c r="H41" s="295">
        <f t="shared" si="6"/>
        <v>303732</v>
      </c>
      <c r="I41" s="295">
        <f t="shared" si="6"/>
        <v>300224</v>
      </c>
      <c r="J41" s="295">
        <f t="shared" si="6"/>
        <v>1547643</v>
      </c>
      <c r="K41" s="295">
        <f t="shared" si="6"/>
        <v>225947</v>
      </c>
      <c r="L41" s="295">
        <f t="shared" si="6"/>
        <v>225947</v>
      </c>
      <c r="M41" s="295">
        <f t="shared" si="6"/>
        <v>36183</v>
      </c>
      <c r="N41" s="295">
        <f t="shared" si="6"/>
        <v>488077</v>
      </c>
      <c r="O41" s="295">
        <f t="shared" si="6"/>
        <v>1228831</v>
      </c>
      <c r="P41" s="295">
        <f t="shared" si="6"/>
        <v>287454</v>
      </c>
      <c r="Q41" s="295">
        <f t="shared" si="6"/>
        <v>943103</v>
      </c>
      <c r="R41" s="295">
        <f t="shared" si="6"/>
        <v>2459388</v>
      </c>
      <c r="S41" s="295">
        <f t="shared" si="6"/>
        <v>709201</v>
      </c>
      <c r="T41" s="295">
        <f t="shared" si="6"/>
        <v>1408799</v>
      </c>
      <c r="U41" s="295">
        <f t="shared" si="6"/>
        <v>3015350</v>
      </c>
      <c r="V41" s="295">
        <f t="shared" si="6"/>
        <v>5133350</v>
      </c>
      <c r="W41" s="295">
        <f t="shared" si="6"/>
        <v>9628458</v>
      </c>
      <c r="X41" s="295">
        <f t="shared" si="6"/>
        <v>21726479</v>
      </c>
      <c r="Y41" s="295">
        <f t="shared" si="6"/>
        <v>-12098021</v>
      </c>
      <c r="Z41" s="296">
        <f t="shared" si="5"/>
        <v>-55.68330238875797</v>
      </c>
      <c r="AA41" s="297">
        <f>SUM(AA36:AA40)</f>
        <v>21726479</v>
      </c>
    </row>
    <row r="42" spans="1:27" ht="13.5">
      <c r="A42" s="298" t="s">
        <v>211</v>
      </c>
      <c r="B42" s="136"/>
      <c r="C42" s="95">
        <f aca="true" t="shared" si="7" ref="C42:Y48">C12+C27</f>
        <v>1851626</v>
      </c>
      <c r="D42" s="129">
        <f t="shared" si="7"/>
        <v>0</v>
      </c>
      <c r="E42" s="54">
        <f t="shared" si="7"/>
        <v>2150000</v>
      </c>
      <c r="F42" s="54">
        <f t="shared" si="7"/>
        <v>5351100</v>
      </c>
      <c r="G42" s="54">
        <f t="shared" si="7"/>
        <v>32544</v>
      </c>
      <c r="H42" s="54">
        <f t="shared" si="7"/>
        <v>0</v>
      </c>
      <c r="I42" s="54">
        <f t="shared" si="7"/>
        <v>0</v>
      </c>
      <c r="J42" s="54">
        <f t="shared" si="7"/>
        <v>32544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74015</v>
      </c>
      <c r="U42" s="54">
        <f t="shared" si="7"/>
        <v>0</v>
      </c>
      <c r="V42" s="54">
        <f t="shared" si="7"/>
        <v>74015</v>
      </c>
      <c r="W42" s="54">
        <f t="shared" si="7"/>
        <v>106559</v>
      </c>
      <c r="X42" s="54">
        <f t="shared" si="7"/>
        <v>5351100</v>
      </c>
      <c r="Y42" s="54">
        <f t="shared" si="7"/>
        <v>-5244541</v>
      </c>
      <c r="Z42" s="184">
        <f t="shared" si="5"/>
        <v>-98.00865242660387</v>
      </c>
      <c r="AA42" s="130">
        <f aca="true" t="shared" si="8" ref="AA42:AA48">AA12+AA27</f>
        <v>5351100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4500000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4500000</v>
      </c>
      <c r="Y44" s="54">
        <f t="shared" si="7"/>
        <v>-4500000</v>
      </c>
      <c r="Z44" s="184">
        <f t="shared" si="5"/>
        <v>-100</v>
      </c>
      <c r="AA44" s="130">
        <f t="shared" si="8"/>
        <v>4500000</v>
      </c>
    </row>
    <row r="45" spans="1:27" ht="13.5">
      <c r="A45" s="298" t="s">
        <v>214</v>
      </c>
      <c r="B45" s="136" t="s">
        <v>138</v>
      </c>
      <c r="C45" s="95">
        <f t="shared" si="7"/>
        <v>269986</v>
      </c>
      <c r="D45" s="129">
        <f t="shared" si="7"/>
        <v>0</v>
      </c>
      <c r="E45" s="54">
        <f t="shared" si="7"/>
        <v>200000</v>
      </c>
      <c r="F45" s="54">
        <f t="shared" si="7"/>
        <v>200000</v>
      </c>
      <c r="G45" s="54">
        <f t="shared" si="7"/>
        <v>0</v>
      </c>
      <c r="H45" s="54">
        <f t="shared" si="7"/>
        <v>0</v>
      </c>
      <c r="I45" s="54">
        <f t="shared" si="7"/>
        <v>344717</v>
      </c>
      <c r="J45" s="54">
        <f t="shared" si="7"/>
        <v>344717</v>
      </c>
      <c r="K45" s="54">
        <f t="shared" si="7"/>
        <v>0</v>
      </c>
      <c r="L45" s="54">
        <f t="shared" si="7"/>
        <v>0</v>
      </c>
      <c r="M45" s="54">
        <f t="shared" si="7"/>
        <v>61796</v>
      </c>
      <c r="N45" s="54">
        <f t="shared" si="7"/>
        <v>61796</v>
      </c>
      <c r="O45" s="54">
        <f t="shared" si="7"/>
        <v>0</v>
      </c>
      <c r="P45" s="54">
        <f t="shared" si="7"/>
        <v>443169</v>
      </c>
      <c r="Q45" s="54">
        <f t="shared" si="7"/>
        <v>0</v>
      </c>
      <c r="R45" s="54">
        <f t="shared" si="7"/>
        <v>443169</v>
      </c>
      <c r="S45" s="54">
        <f t="shared" si="7"/>
        <v>33200</v>
      </c>
      <c r="T45" s="54">
        <f t="shared" si="7"/>
        <v>289006</v>
      </c>
      <c r="U45" s="54">
        <f t="shared" si="7"/>
        <v>22125</v>
      </c>
      <c r="V45" s="54">
        <f t="shared" si="7"/>
        <v>344331</v>
      </c>
      <c r="W45" s="54">
        <f t="shared" si="7"/>
        <v>1194013</v>
      </c>
      <c r="X45" s="54">
        <f t="shared" si="7"/>
        <v>200000</v>
      </c>
      <c r="Y45" s="54">
        <f t="shared" si="7"/>
        <v>994013</v>
      </c>
      <c r="Z45" s="184">
        <f t="shared" si="5"/>
        <v>497.0065</v>
      </c>
      <c r="AA45" s="130">
        <f t="shared" si="8"/>
        <v>200000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2300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220</v>
      </c>
      <c r="B49" s="149"/>
      <c r="C49" s="239">
        <f aca="true" t="shared" si="9" ref="C49:Y49">SUM(C41:C48)</f>
        <v>12566554</v>
      </c>
      <c r="D49" s="218">
        <f t="shared" si="9"/>
        <v>0</v>
      </c>
      <c r="E49" s="220">
        <f t="shared" si="9"/>
        <v>10292700</v>
      </c>
      <c r="F49" s="220">
        <f t="shared" si="9"/>
        <v>31777579</v>
      </c>
      <c r="G49" s="220">
        <f t="shared" si="9"/>
        <v>976231</v>
      </c>
      <c r="H49" s="220">
        <f t="shared" si="9"/>
        <v>303732</v>
      </c>
      <c r="I49" s="220">
        <f t="shared" si="9"/>
        <v>644941</v>
      </c>
      <c r="J49" s="220">
        <f t="shared" si="9"/>
        <v>1924904</v>
      </c>
      <c r="K49" s="220">
        <f t="shared" si="9"/>
        <v>225947</v>
      </c>
      <c r="L49" s="220">
        <f t="shared" si="9"/>
        <v>225947</v>
      </c>
      <c r="M49" s="220">
        <f t="shared" si="9"/>
        <v>97979</v>
      </c>
      <c r="N49" s="220">
        <f t="shared" si="9"/>
        <v>549873</v>
      </c>
      <c r="O49" s="220">
        <f t="shared" si="9"/>
        <v>1228831</v>
      </c>
      <c r="P49" s="220">
        <f t="shared" si="9"/>
        <v>730623</v>
      </c>
      <c r="Q49" s="220">
        <f t="shared" si="9"/>
        <v>943103</v>
      </c>
      <c r="R49" s="220">
        <f t="shared" si="9"/>
        <v>2902557</v>
      </c>
      <c r="S49" s="220">
        <f t="shared" si="9"/>
        <v>742401</v>
      </c>
      <c r="T49" s="220">
        <f t="shared" si="9"/>
        <v>1771820</v>
      </c>
      <c r="U49" s="220">
        <f t="shared" si="9"/>
        <v>3037475</v>
      </c>
      <c r="V49" s="220">
        <f t="shared" si="9"/>
        <v>5551696</v>
      </c>
      <c r="W49" s="220">
        <f t="shared" si="9"/>
        <v>10929030</v>
      </c>
      <c r="X49" s="220">
        <f t="shared" si="9"/>
        <v>31777579</v>
      </c>
      <c r="Y49" s="220">
        <f t="shared" si="9"/>
        <v>-20848549</v>
      </c>
      <c r="Z49" s="221">
        <f t="shared" si="5"/>
        <v>-65.60773242039616</v>
      </c>
      <c r="AA49" s="222">
        <f>SUM(AA41:AA48)</f>
        <v>31777579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1190000</v>
      </c>
      <c r="F51" s="54">
        <f t="shared" si="10"/>
        <v>1511500</v>
      </c>
      <c r="G51" s="54">
        <f t="shared" si="10"/>
        <v>18722</v>
      </c>
      <c r="H51" s="54">
        <f t="shared" si="10"/>
        <v>64457</v>
      </c>
      <c r="I51" s="54">
        <f t="shared" si="10"/>
        <v>136710</v>
      </c>
      <c r="J51" s="54">
        <f t="shared" si="10"/>
        <v>219889</v>
      </c>
      <c r="K51" s="54">
        <f t="shared" si="10"/>
        <v>123237</v>
      </c>
      <c r="L51" s="54">
        <f t="shared" si="10"/>
        <v>123237</v>
      </c>
      <c r="M51" s="54">
        <f t="shared" si="10"/>
        <v>56858</v>
      </c>
      <c r="N51" s="54">
        <f t="shared" si="10"/>
        <v>303332</v>
      </c>
      <c r="O51" s="54">
        <f t="shared" si="10"/>
        <v>85843</v>
      </c>
      <c r="P51" s="54">
        <f t="shared" si="10"/>
        <v>66248</v>
      </c>
      <c r="Q51" s="54">
        <f t="shared" si="10"/>
        <v>85859</v>
      </c>
      <c r="R51" s="54">
        <f t="shared" si="10"/>
        <v>237950</v>
      </c>
      <c r="S51" s="54">
        <f t="shared" si="10"/>
        <v>22975</v>
      </c>
      <c r="T51" s="54">
        <f t="shared" si="10"/>
        <v>-63290</v>
      </c>
      <c r="U51" s="54">
        <f t="shared" si="10"/>
        <v>24626</v>
      </c>
      <c r="V51" s="54">
        <f t="shared" si="10"/>
        <v>-15689</v>
      </c>
      <c r="W51" s="54">
        <f t="shared" si="10"/>
        <v>745482</v>
      </c>
      <c r="X51" s="54">
        <f t="shared" si="10"/>
        <v>1511500</v>
      </c>
      <c r="Y51" s="54">
        <f t="shared" si="10"/>
        <v>-766018</v>
      </c>
      <c r="Z51" s="184">
        <f>+IF(X51&lt;&gt;0,+(Y51/X51)*100,0)</f>
        <v>-50.679325173668545</v>
      </c>
      <c r="AA51" s="130">
        <f>SUM(AA57:AA61)</f>
        <v>1511500</v>
      </c>
    </row>
    <row r="52" spans="1:27" ht="13.5">
      <c r="A52" s="310" t="s">
        <v>205</v>
      </c>
      <c r="B52" s="142"/>
      <c r="C52" s="62"/>
      <c r="D52" s="156"/>
      <c r="E52" s="60">
        <v>18000</v>
      </c>
      <c r="F52" s="60">
        <v>138000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>
        <v>26430</v>
      </c>
      <c r="U52" s="60"/>
      <c r="V52" s="60">
        <v>26430</v>
      </c>
      <c r="W52" s="60">
        <v>26430</v>
      </c>
      <c r="X52" s="60">
        <v>138000</v>
      </c>
      <c r="Y52" s="60">
        <v>-111570</v>
      </c>
      <c r="Z52" s="140">
        <v>-80.85</v>
      </c>
      <c r="AA52" s="155">
        <v>138000</v>
      </c>
    </row>
    <row r="53" spans="1:27" ht="13.5">
      <c r="A53" s="310" t="s">
        <v>206</v>
      </c>
      <c r="B53" s="142"/>
      <c r="C53" s="62"/>
      <c r="D53" s="156"/>
      <c r="E53" s="60">
        <v>42500</v>
      </c>
      <c r="F53" s="60">
        <v>64000</v>
      </c>
      <c r="G53" s="60">
        <v>3693</v>
      </c>
      <c r="H53" s="60"/>
      <c r="I53" s="60"/>
      <c r="J53" s="60">
        <v>3693</v>
      </c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>
        <v>3693</v>
      </c>
      <c r="X53" s="60">
        <v>64000</v>
      </c>
      <c r="Y53" s="60">
        <v>-60307</v>
      </c>
      <c r="Z53" s="140">
        <v>-94.23</v>
      </c>
      <c r="AA53" s="155">
        <v>64000</v>
      </c>
    </row>
    <row r="54" spans="1:27" ht="13.5">
      <c r="A54" s="310" t="s">
        <v>207</v>
      </c>
      <c r="B54" s="142"/>
      <c r="C54" s="62"/>
      <c r="D54" s="156"/>
      <c r="E54" s="60">
        <v>141500</v>
      </c>
      <c r="F54" s="60">
        <v>141500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141500</v>
      </c>
      <c r="Y54" s="60">
        <v>-141500</v>
      </c>
      <c r="Z54" s="140">
        <v>-100</v>
      </c>
      <c r="AA54" s="155">
        <v>141500</v>
      </c>
    </row>
    <row r="55" spans="1:27" ht="13.5">
      <c r="A55" s="310" t="s">
        <v>208</v>
      </c>
      <c r="B55" s="142"/>
      <c r="C55" s="62"/>
      <c r="D55" s="156"/>
      <c r="E55" s="60">
        <v>55000</v>
      </c>
      <c r="F55" s="60">
        <v>55000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55000</v>
      </c>
      <c r="Y55" s="60">
        <v>-55000</v>
      </c>
      <c r="Z55" s="140">
        <v>-100</v>
      </c>
      <c r="AA55" s="155">
        <v>55000</v>
      </c>
    </row>
    <row r="56" spans="1:27" ht="13.5">
      <c r="A56" s="310" t="s">
        <v>209</v>
      </c>
      <c r="B56" s="142"/>
      <c r="C56" s="62"/>
      <c r="D56" s="156"/>
      <c r="E56" s="60">
        <v>30000</v>
      </c>
      <c r="F56" s="60">
        <v>40000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40000</v>
      </c>
      <c r="Y56" s="60">
        <v>-40000</v>
      </c>
      <c r="Z56" s="140">
        <v>-100</v>
      </c>
      <c r="AA56" s="155">
        <v>40000</v>
      </c>
    </row>
    <row r="57" spans="1:27" ht="13.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287000</v>
      </c>
      <c r="F57" s="295">
        <f t="shared" si="11"/>
        <v>438500</v>
      </c>
      <c r="G57" s="295">
        <f t="shared" si="11"/>
        <v>3693</v>
      </c>
      <c r="H57" s="295">
        <f t="shared" si="11"/>
        <v>0</v>
      </c>
      <c r="I57" s="295">
        <f t="shared" si="11"/>
        <v>0</v>
      </c>
      <c r="J57" s="295">
        <f t="shared" si="11"/>
        <v>3693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26430</v>
      </c>
      <c r="U57" s="295">
        <f t="shared" si="11"/>
        <v>0</v>
      </c>
      <c r="V57" s="295">
        <f t="shared" si="11"/>
        <v>26430</v>
      </c>
      <c r="W57" s="295">
        <f t="shared" si="11"/>
        <v>30123</v>
      </c>
      <c r="X57" s="295">
        <f t="shared" si="11"/>
        <v>438500</v>
      </c>
      <c r="Y57" s="295">
        <f t="shared" si="11"/>
        <v>-408377</v>
      </c>
      <c r="Z57" s="296">
        <f>+IF(X57&lt;&gt;0,+(Y57/X57)*100,0)</f>
        <v>-93.13044469783352</v>
      </c>
      <c r="AA57" s="297">
        <f>SUM(AA52:AA56)</f>
        <v>438500</v>
      </c>
    </row>
    <row r="58" spans="1:27" ht="13.5">
      <c r="A58" s="311" t="s">
        <v>211</v>
      </c>
      <c r="B58" s="136"/>
      <c r="C58" s="62"/>
      <c r="D58" s="156"/>
      <c r="E58" s="60">
        <v>242500</v>
      </c>
      <c r="F58" s="60"/>
      <c r="G58" s="60"/>
      <c r="H58" s="60">
        <v>8940</v>
      </c>
      <c r="I58" s="60">
        <v>5148</v>
      </c>
      <c r="J58" s="60">
        <v>14088</v>
      </c>
      <c r="K58" s="60">
        <v>673</v>
      </c>
      <c r="L58" s="60">
        <v>673</v>
      </c>
      <c r="M58" s="60"/>
      <c r="N58" s="60">
        <v>1346</v>
      </c>
      <c r="O58" s="60"/>
      <c r="P58" s="60"/>
      <c r="Q58" s="60">
        <v>3115</v>
      </c>
      <c r="R58" s="60">
        <v>3115</v>
      </c>
      <c r="S58" s="60"/>
      <c r="T58" s="60">
        <v>-6628</v>
      </c>
      <c r="U58" s="60">
        <v>61</v>
      </c>
      <c r="V58" s="60">
        <v>-6567</v>
      </c>
      <c r="W58" s="60">
        <v>11982</v>
      </c>
      <c r="X58" s="60"/>
      <c r="Y58" s="60">
        <v>11982</v>
      </c>
      <c r="Z58" s="140"/>
      <c r="AA58" s="155"/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>
        <v>668</v>
      </c>
      <c r="N60" s="60">
        <v>668</v>
      </c>
      <c r="O60" s="60"/>
      <c r="P60" s="60"/>
      <c r="Q60" s="60">
        <v>5395</v>
      </c>
      <c r="R60" s="60">
        <v>5395</v>
      </c>
      <c r="S60" s="60"/>
      <c r="T60" s="60">
        <v>577</v>
      </c>
      <c r="U60" s="60">
        <v>20915</v>
      </c>
      <c r="V60" s="60">
        <v>21492</v>
      </c>
      <c r="W60" s="60">
        <v>27555</v>
      </c>
      <c r="X60" s="60"/>
      <c r="Y60" s="60">
        <v>27555</v>
      </c>
      <c r="Z60" s="140"/>
      <c r="AA60" s="155"/>
    </row>
    <row r="61" spans="1:27" ht="13.5">
      <c r="A61" s="311" t="s">
        <v>214</v>
      </c>
      <c r="B61" s="136" t="s">
        <v>222</v>
      </c>
      <c r="C61" s="62"/>
      <c r="D61" s="156"/>
      <c r="E61" s="60">
        <v>660500</v>
      </c>
      <c r="F61" s="60">
        <v>1073000</v>
      </c>
      <c r="G61" s="60">
        <v>15029</v>
      </c>
      <c r="H61" s="60">
        <v>55517</v>
      </c>
      <c r="I61" s="60">
        <v>131562</v>
      </c>
      <c r="J61" s="60">
        <v>202108</v>
      </c>
      <c r="K61" s="60">
        <v>122564</v>
      </c>
      <c r="L61" s="60">
        <v>122564</v>
      </c>
      <c r="M61" s="60">
        <v>56190</v>
      </c>
      <c r="N61" s="60">
        <v>301318</v>
      </c>
      <c r="O61" s="60">
        <v>85843</v>
      </c>
      <c r="P61" s="60">
        <v>66248</v>
      </c>
      <c r="Q61" s="60">
        <v>77349</v>
      </c>
      <c r="R61" s="60">
        <v>229440</v>
      </c>
      <c r="S61" s="60">
        <v>22975</v>
      </c>
      <c r="T61" s="60">
        <v>-83669</v>
      </c>
      <c r="U61" s="60">
        <v>3650</v>
      </c>
      <c r="V61" s="60">
        <v>-57044</v>
      </c>
      <c r="W61" s="60">
        <v>675822</v>
      </c>
      <c r="X61" s="60">
        <v>1073000</v>
      </c>
      <c r="Y61" s="60">
        <v>-397178</v>
      </c>
      <c r="Z61" s="140">
        <v>-37.02</v>
      </c>
      <c r="AA61" s="155">
        <v>1073000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225</v>
      </c>
      <c r="B67" s="316"/>
      <c r="C67" s="62">
        <v>1173770</v>
      </c>
      <c r="D67" s="156">
        <v>1511500</v>
      </c>
      <c r="E67" s="60">
        <v>1190000</v>
      </c>
      <c r="F67" s="60">
        <v>1511500</v>
      </c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>
        <v>1511500</v>
      </c>
      <c r="Y67" s="60">
        <v>-1511500</v>
      </c>
      <c r="Z67" s="140">
        <v>-100</v>
      </c>
      <c r="AA67" s="155"/>
    </row>
    <row r="68" spans="1:27" ht="13.5">
      <c r="A68" s="311" t="s">
        <v>43</v>
      </c>
      <c r="B68" s="316"/>
      <c r="C68" s="62">
        <v>1173770</v>
      </c>
      <c r="D68" s="156">
        <v>1511500</v>
      </c>
      <c r="E68" s="60">
        <v>1190000</v>
      </c>
      <c r="F68" s="60">
        <v>1511500</v>
      </c>
      <c r="G68" s="60">
        <v>31513</v>
      </c>
      <c r="H68" s="60">
        <v>64771</v>
      </c>
      <c r="I68" s="60">
        <v>140669</v>
      </c>
      <c r="J68" s="60">
        <v>236953</v>
      </c>
      <c r="K68" s="60">
        <v>127457</v>
      </c>
      <c r="L68" s="60">
        <v>89598</v>
      </c>
      <c r="M68" s="60">
        <v>56858</v>
      </c>
      <c r="N68" s="60">
        <v>273913</v>
      </c>
      <c r="O68" s="60">
        <v>85844</v>
      </c>
      <c r="P68" s="60">
        <v>66247</v>
      </c>
      <c r="Q68" s="60"/>
      <c r="R68" s="60">
        <v>152091</v>
      </c>
      <c r="S68" s="60">
        <v>22975</v>
      </c>
      <c r="T68" s="60"/>
      <c r="U68" s="60">
        <v>53942</v>
      </c>
      <c r="V68" s="60">
        <v>76917</v>
      </c>
      <c r="W68" s="60">
        <v>739874</v>
      </c>
      <c r="X68" s="60">
        <v>1511500</v>
      </c>
      <c r="Y68" s="60">
        <v>-771626</v>
      </c>
      <c r="Z68" s="140">
        <v>-51.05</v>
      </c>
      <c r="AA68" s="155"/>
    </row>
    <row r="69" spans="1:27" ht="13.5">
      <c r="A69" s="238" t="s">
        <v>226</v>
      </c>
      <c r="B69" s="149"/>
      <c r="C69" s="239">
        <f aca="true" t="shared" si="12" ref="C69:Y69">SUM(C65:C68)</f>
        <v>2347540</v>
      </c>
      <c r="D69" s="218">
        <f t="shared" si="12"/>
        <v>3023000</v>
      </c>
      <c r="E69" s="220">
        <f t="shared" si="12"/>
        <v>2380000</v>
      </c>
      <c r="F69" s="220">
        <f t="shared" si="12"/>
        <v>3023000</v>
      </c>
      <c r="G69" s="220">
        <f t="shared" si="12"/>
        <v>31513</v>
      </c>
      <c r="H69" s="220">
        <f t="shared" si="12"/>
        <v>64771</v>
      </c>
      <c r="I69" s="220">
        <f t="shared" si="12"/>
        <v>140669</v>
      </c>
      <c r="J69" s="220">
        <f t="shared" si="12"/>
        <v>236953</v>
      </c>
      <c r="K69" s="220">
        <f t="shared" si="12"/>
        <v>127457</v>
      </c>
      <c r="L69" s="220">
        <f t="shared" si="12"/>
        <v>89598</v>
      </c>
      <c r="M69" s="220">
        <f t="shared" si="12"/>
        <v>56858</v>
      </c>
      <c r="N69" s="220">
        <f t="shared" si="12"/>
        <v>273913</v>
      </c>
      <c r="O69" s="220">
        <f t="shared" si="12"/>
        <v>85844</v>
      </c>
      <c r="P69" s="220">
        <f t="shared" si="12"/>
        <v>66247</v>
      </c>
      <c r="Q69" s="220">
        <f t="shared" si="12"/>
        <v>0</v>
      </c>
      <c r="R69" s="220">
        <f t="shared" si="12"/>
        <v>152091</v>
      </c>
      <c r="S69" s="220">
        <f t="shared" si="12"/>
        <v>22975</v>
      </c>
      <c r="T69" s="220">
        <f t="shared" si="12"/>
        <v>0</v>
      </c>
      <c r="U69" s="220">
        <f t="shared" si="12"/>
        <v>53942</v>
      </c>
      <c r="V69" s="220">
        <f t="shared" si="12"/>
        <v>76917</v>
      </c>
      <c r="W69" s="220">
        <f t="shared" si="12"/>
        <v>739874</v>
      </c>
      <c r="X69" s="220">
        <f t="shared" si="12"/>
        <v>3023000</v>
      </c>
      <c r="Y69" s="220">
        <f t="shared" si="12"/>
        <v>-2283126</v>
      </c>
      <c r="Z69" s="221">
        <f>+IF(X69&lt;&gt;0,+(Y69/X69)*100,0)</f>
        <v>-75.52517366854119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5742187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10442642</v>
      </c>
      <c r="D5" s="357">
        <f t="shared" si="0"/>
        <v>0</v>
      </c>
      <c r="E5" s="356">
        <f t="shared" si="0"/>
        <v>7942700</v>
      </c>
      <c r="F5" s="358">
        <f t="shared" si="0"/>
        <v>21489479</v>
      </c>
      <c r="G5" s="358">
        <f t="shared" si="0"/>
        <v>943687</v>
      </c>
      <c r="H5" s="356">
        <f t="shared" si="0"/>
        <v>303732</v>
      </c>
      <c r="I5" s="356">
        <f t="shared" si="0"/>
        <v>300224</v>
      </c>
      <c r="J5" s="358">
        <f t="shared" si="0"/>
        <v>1547643</v>
      </c>
      <c r="K5" s="358">
        <f t="shared" si="0"/>
        <v>225947</v>
      </c>
      <c r="L5" s="356">
        <f t="shared" si="0"/>
        <v>225947</v>
      </c>
      <c r="M5" s="356">
        <f t="shared" si="0"/>
        <v>36183</v>
      </c>
      <c r="N5" s="358">
        <f t="shared" si="0"/>
        <v>488077</v>
      </c>
      <c r="O5" s="358">
        <f t="shared" si="0"/>
        <v>1228831</v>
      </c>
      <c r="P5" s="356">
        <f t="shared" si="0"/>
        <v>287454</v>
      </c>
      <c r="Q5" s="356">
        <f t="shared" si="0"/>
        <v>943103</v>
      </c>
      <c r="R5" s="358">
        <f t="shared" si="0"/>
        <v>2459388</v>
      </c>
      <c r="S5" s="358">
        <f t="shared" si="0"/>
        <v>709201</v>
      </c>
      <c r="T5" s="356">
        <f t="shared" si="0"/>
        <v>1408799</v>
      </c>
      <c r="U5" s="356">
        <f t="shared" si="0"/>
        <v>3015350</v>
      </c>
      <c r="V5" s="358">
        <f t="shared" si="0"/>
        <v>5133350</v>
      </c>
      <c r="W5" s="358">
        <f t="shared" si="0"/>
        <v>9628458</v>
      </c>
      <c r="X5" s="356">
        <f t="shared" si="0"/>
        <v>21489479</v>
      </c>
      <c r="Y5" s="358">
        <f t="shared" si="0"/>
        <v>-11861021</v>
      </c>
      <c r="Z5" s="359">
        <f>+IF(X5&lt;&gt;0,+(Y5/X5)*100,0)</f>
        <v>-55.194548923219585</v>
      </c>
      <c r="AA5" s="360">
        <f>+AA6+AA8+AA11+AA13+AA15</f>
        <v>21489479</v>
      </c>
    </row>
    <row r="6" spans="1:27" ht="13.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829799</v>
      </c>
      <c r="F6" s="59">
        <f t="shared" si="1"/>
        <v>829605</v>
      </c>
      <c r="G6" s="59">
        <f t="shared" si="1"/>
        <v>727796</v>
      </c>
      <c r="H6" s="60">
        <f t="shared" si="1"/>
        <v>0</v>
      </c>
      <c r="I6" s="60">
        <f t="shared" si="1"/>
        <v>25336</v>
      </c>
      <c r="J6" s="59">
        <f t="shared" si="1"/>
        <v>753132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91019</v>
      </c>
      <c r="Q6" s="60">
        <f t="shared" si="1"/>
        <v>943103</v>
      </c>
      <c r="R6" s="59">
        <f t="shared" si="1"/>
        <v>1034122</v>
      </c>
      <c r="S6" s="59">
        <f t="shared" si="1"/>
        <v>64591</v>
      </c>
      <c r="T6" s="60">
        <f t="shared" si="1"/>
        <v>1141149</v>
      </c>
      <c r="U6" s="60">
        <f t="shared" si="1"/>
        <v>331733</v>
      </c>
      <c r="V6" s="59">
        <f t="shared" si="1"/>
        <v>1537473</v>
      </c>
      <c r="W6" s="59">
        <f t="shared" si="1"/>
        <v>3324727</v>
      </c>
      <c r="X6" s="60">
        <f t="shared" si="1"/>
        <v>829605</v>
      </c>
      <c r="Y6" s="59">
        <f t="shared" si="1"/>
        <v>2495122</v>
      </c>
      <c r="Z6" s="61">
        <f>+IF(X6&lt;&gt;0,+(Y6/X6)*100,0)</f>
        <v>300.76024131966415</v>
      </c>
      <c r="AA6" s="62">
        <f t="shared" si="1"/>
        <v>829605</v>
      </c>
    </row>
    <row r="7" spans="1:27" ht="13.5">
      <c r="A7" s="291" t="s">
        <v>229</v>
      </c>
      <c r="B7" s="142"/>
      <c r="C7" s="60"/>
      <c r="D7" s="340"/>
      <c r="E7" s="60">
        <v>829799</v>
      </c>
      <c r="F7" s="59">
        <v>829605</v>
      </c>
      <c r="G7" s="59">
        <v>727796</v>
      </c>
      <c r="H7" s="60"/>
      <c r="I7" s="60">
        <v>25336</v>
      </c>
      <c r="J7" s="59">
        <v>753132</v>
      </c>
      <c r="K7" s="59"/>
      <c r="L7" s="60"/>
      <c r="M7" s="60"/>
      <c r="N7" s="59"/>
      <c r="O7" s="59"/>
      <c r="P7" s="60">
        <v>91019</v>
      </c>
      <c r="Q7" s="60">
        <v>943103</v>
      </c>
      <c r="R7" s="59">
        <v>1034122</v>
      </c>
      <c r="S7" s="59">
        <v>64591</v>
      </c>
      <c r="T7" s="60">
        <v>1141149</v>
      </c>
      <c r="U7" s="60">
        <v>331733</v>
      </c>
      <c r="V7" s="59">
        <v>1537473</v>
      </c>
      <c r="W7" s="59">
        <v>3324727</v>
      </c>
      <c r="X7" s="60">
        <v>829605</v>
      </c>
      <c r="Y7" s="59">
        <v>2495122</v>
      </c>
      <c r="Z7" s="61">
        <v>300.76</v>
      </c>
      <c r="AA7" s="62">
        <v>829605</v>
      </c>
    </row>
    <row r="8" spans="1:27" ht="13.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3000000</v>
      </c>
      <c r="F8" s="59">
        <f t="shared" si="2"/>
        <v>3200000</v>
      </c>
      <c r="G8" s="59">
        <f t="shared" si="2"/>
        <v>0</v>
      </c>
      <c r="H8" s="60">
        <f t="shared" si="2"/>
        <v>0</v>
      </c>
      <c r="I8" s="60">
        <f t="shared" si="2"/>
        <v>499600</v>
      </c>
      <c r="J8" s="59">
        <f t="shared" si="2"/>
        <v>499600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499600</v>
      </c>
      <c r="X8" s="60">
        <f t="shared" si="2"/>
        <v>3200000</v>
      </c>
      <c r="Y8" s="59">
        <f t="shared" si="2"/>
        <v>-2700400</v>
      </c>
      <c r="Z8" s="61">
        <f>+IF(X8&lt;&gt;0,+(Y8/X8)*100,0)</f>
        <v>-84.3875</v>
      </c>
      <c r="AA8" s="62">
        <f>SUM(AA9:AA10)</f>
        <v>3200000</v>
      </c>
    </row>
    <row r="9" spans="1:27" ht="13.5">
      <c r="A9" s="291" t="s">
        <v>230</v>
      </c>
      <c r="B9" s="142"/>
      <c r="C9" s="60"/>
      <c r="D9" s="340"/>
      <c r="E9" s="60">
        <v>3000000</v>
      </c>
      <c r="F9" s="59">
        <v>3200000</v>
      </c>
      <c r="G9" s="59"/>
      <c r="H9" s="60"/>
      <c r="I9" s="60">
        <v>499600</v>
      </c>
      <c r="J9" s="59">
        <v>499600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499600</v>
      </c>
      <c r="X9" s="60">
        <v>3200000</v>
      </c>
      <c r="Y9" s="59">
        <v>-2700400</v>
      </c>
      <c r="Z9" s="61">
        <v>-84.39</v>
      </c>
      <c r="AA9" s="62">
        <v>3200000</v>
      </c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6300545</v>
      </c>
      <c r="D11" s="363">
        <f aca="true" t="shared" si="3" ref="D11:AA11">+D12</f>
        <v>0</v>
      </c>
      <c r="E11" s="362">
        <f t="shared" si="3"/>
        <v>2158537</v>
      </c>
      <c r="F11" s="364">
        <f t="shared" si="3"/>
        <v>2782035</v>
      </c>
      <c r="G11" s="364">
        <f t="shared" si="3"/>
        <v>74119</v>
      </c>
      <c r="H11" s="362">
        <f t="shared" si="3"/>
        <v>278414</v>
      </c>
      <c r="I11" s="362">
        <f t="shared" si="3"/>
        <v>-224712</v>
      </c>
      <c r="J11" s="364">
        <f t="shared" si="3"/>
        <v>127821</v>
      </c>
      <c r="K11" s="364">
        <f t="shared" si="3"/>
        <v>79010</v>
      </c>
      <c r="L11" s="362">
        <f t="shared" si="3"/>
        <v>79010</v>
      </c>
      <c r="M11" s="362">
        <f t="shared" si="3"/>
        <v>-129967</v>
      </c>
      <c r="N11" s="364">
        <f t="shared" si="3"/>
        <v>28053</v>
      </c>
      <c r="O11" s="364">
        <f t="shared" si="3"/>
        <v>-69084</v>
      </c>
      <c r="P11" s="362">
        <f t="shared" si="3"/>
        <v>76578</v>
      </c>
      <c r="Q11" s="362">
        <f t="shared" si="3"/>
        <v>0</v>
      </c>
      <c r="R11" s="364">
        <f t="shared" si="3"/>
        <v>7494</v>
      </c>
      <c r="S11" s="364">
        <f t="shared" si="3"/>
        <v>123309</v>
      </c>
      <c r="T11" s="362">
        <f t="shared" si="3"/>
        <v>236022</v>
      </c>
      <c r="U11" s="362">
        <f t="shared" si="3"/>
        <v>1472536</v>
      </c>
      <c r="V11" s="364">
        <f t="shared" si="3"/>
        <v>1831867</v>
      </c>
      <c r="W11" s="364">
        <f t="shared" si="3"/>
        <v>1995235</v>
      </c>
      <c r="X11" s="362">
        <f t="shared" si="3"/>
        <v>2782035</v>
      </c>
      <c r="Y11" s="364">
        <f t="shared" si="3"/>
        <v>-786800</v>
      </c>
      <c r="Z11" s="365">
        <f>+IF(X11&lt;&gt;0,+(Y11/X11)*100,0)</f>
        <v>-28.281455840778424</v>
      </c>
      <c r="AA11" s="366">
        <f t="shared" si="3"/>
        <v>2782035</v>
      </c>
    </row>
    <row r="12" spans="1:27" ht="13.5">
      <c r="A12" s="291" t="s">
        <v>232</v>
      </c>
      <c r="B12" s="136"/>
      <c r="C12" s="60">
        <v>6300545</v>
      </c>
      <c r="D12" s="340"/>
      <c r="E12" s="60">
        <v>2158537</v>
      </c>
      <c r="F12" s="59">
        <v>2782035</v>
      </c>
      <c r="G12" s="59">
        <v>74119</v>
      </c>
      <c r="H12" s="60">
        <v>278414</v>
      </c>
      <c r="I12" s="60">
        <v>-224712</v>
      </c>
      <c r="J12" s="59">
        <v>127821</v>
      </c>
      <c r="K12" s="59">
        <v>79010</v>
      </c>
      <c r="L12" s="60">
        <v>79010</v>
      </c>
      <c r="M12" s="60">
        <v>-129967</v>
      </c>
      <c r="N12" s="59">
        <v>28053</v>
      </c>
      <c r="O12" s="59">
        <v>-69084</v>
      </c>
      <c r="P12" s="60">
        <v>76578</v>
      </c>
      <c r="Q12" s="60"/>
      <c r="R12" s="59">
        <v>7494</v>
      </c>
      <c r="S12" s="59">
        <v>123309</v>
      </c>
      <c r="T12" s="60">
        <v>236022</v>
      </c>
      <c r="U12" s="60">
        <v>1472536</v>
      </c>
      <c r="V12" s="59">
        <v>1831867</v>
      </c>
      <c r="W12" s="59">
        <v>1995235</v>
      </c>
      <c r="X12" s="60">
        <v>2782035</v>
      </c>
      <c r="Y12" s="59">
        <v>-786800</v>
      </c>
      <c r="Z12" s="61">
        <v>-28.28</v>
      </c>
      <c r="AA12" s="62">
        <v>2782035</v>
      </c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1954364</v>
      </c>
      <c r="F13" s="342">
        <f t="shared" si="4"/>
        <v>14677839</v>
      </c>
      <c r="G13" s="342">
        <f t="shared" si="4"/>
        <v>141772</v>
      </c>
      <c r="H13" s="275">
        <f t="shared" si="4"/>
        <v>25318</v>
      </c>
      <c r="I13" s="275">
        <f t="shared" si="4"/>
        <v>0</v>
      </c>
      <c r="J13" s="342">
        <f t="shared" si="4"/>
        <v>167090</v>
      </c>
      <c r="K13" s="342">
        <f t="shared" si="4"/>
        <v>146937</v>
      </c>
      <c r="L13" s="275">
        <f t="shared" si="4"/>
        <v>146937</v>
      </c>
      <c r="M13" s="275">
        <f t="shared" si="4"/>
        <v>166150</v>
      </c>
      <c r="N13" s="342">
        <f t="shared" si="4"/>
        <v>460024</v>
      </c>
      <c r="O13" s="342">
        <f t="shared" si="4"/>
        <v>1297915</v>
      </c>
      <c r="P13" s="275">
        <f t="shared" si="4"/>
        <v>119857</v>
      </c>
      <c r="Q13" s="275">
        <f t="shared" si="4"/>
        <v>0</v>
      </c>
      <c r="R13" s="342">
        <f t="shared" si="4"/>
        <v>1417772</v>
      </c>
      <c r="S13" s="342">
        <f t="shared" si="4"/>
        <v>521301</v>
      </c>
      <c r="T13" s="275">
        <f t="shared" si="4"/>
        <v>31628</v>
      </c>
      <c r="U13" s="275">
        <f t="shared" si="4"/>
        <v>1211081</v>
      </c>
      <c r="V13" s="342">
        <f t="shared" si="4"/>
        <v>1764010</v>
      </c>
      <c r="W13" s="342">
        <f t="shared" si="4"/>
        <v>3808896</v>
      </c>
      <c r="X13" s="275">
        <f t="shared" si="4"/>
        <v>14677839</v>
      </c>
      <c r="Y13" s="342">
        <f t="shared" si="4"/>
        <v>-10868943</v>
      </c>
      <c r="Z13" s="335">
        <f>+IF(X13&lt;&gt;0,+(Y13/X13)*100,0)</f>
        <v>-74.0500219412408</v>
      </c>
      <c r="AA13" s="273">
        <f t="shared" si="4"/>
        <v>14677839</v>
      </c>
    </row>
    <row r="14" spans="1:27" ht="13.5">
      <c r="A14" s="291" t="s">
        <v>233</v>
      </c>
      <c r="B14" s="136"/>
      <c r="C14" s="60"/>
      <c r="D14" s="340"/>
      <c r="E14" s="60">
        <v>1954364</v>
      </c>
      <c r="F14" s="59">
        <v>14677839</v>
      </c>
      <c r="G14" s="59">
        <v>141772</v>
      </c>
      <c r="H14" s="60">
        <v>25318</v>
      </c>
      <c r="I14" s="60"/>
      <c r="J14" s="59">
        <v>167090</v>
      </c>
      <c r="K14" s="59">
        <v>146937</v>
      </c>
      <c r="L14" s="60">
        <v>146937</v>
      </c>
      <c r="M14" s="60">
        <v>166150</v>
      </c>
      <c r="N14" s="59">
        <v>460024</v>
      </c>
      <c r="O14" s="59">
        <v>1297915</v>
      </c>
      <c r="P14" s="60">
        <v>119857</v>
      </c>
      <c r="Q14" s="60"/>
      <c r="R14" s="59">
        <v>1417772</v>
      </c>
      <c r="S14" s="59">
        <v>521301</v>
      </c>
      <c r="T14" s="60">
        <v>31628</v>
      </c>
      <c r="U14" s="60">
        <v>1211081</v>
      </c>
      <c r="V14" s="59">
        <v>1764010</v>
      </c>
      <c r="W14" s="59">
        <v>3808896</v>
      </c>
      <c r="X14" s="60">
        <v>14677839</v>
      </c>
      <c r="Y14" s="59">
        <v>-10868943</v>
      </c>
      <c r="Z14" s="61">
        <v>-74.05</v>
      </c>
      <c r="AA14" s="62">
        <v>14677839</v>
      </c>
    </row>
    <row r="15" spans="1:27" ht="13.5">
      <c r="A15" s="361" t="s">
        <v>209</v>
      </c>
      <c r="B15" s="136"/>
      <c r="C15" s="60">
        <f aca="true" t="shared" si="5" ref="C15:Y15">SUM(C16:C20)</f>
        <v>4142097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4142097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1851626</v>
      </c>
      <c r="D22" s="344">
        <f t="shared" si="6"/>
        <v>0</v>
      </c>
      <c r="E22" s="343">
        <f t="shared" si="6"/>
        <v>2150000</v>
      </c>
      <c r="F22" s="345">
        <f t="shared" si="6"/>
        <v>5351100</v>
      </c>
      <c r="G22" s="345">
        <f t="shared" si="6"/>
        <v>32544</v>
      </c>
      <c r="H22" s="343">
        <f t="shared" si="6"/>
        <v>0</v>
      </c>
      <c r="I22" s="343">
        <f t="shared" si="6"/>
        <v>0</v>
      </c>
      <c r="J22" s="345">
        <f t="shared" si="6"/>
        <v>32544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32544</v>
      </c>
      <c r="X22" s="343">
        <f t="shared" si="6"/>
        <v>5351100</v>
      </c>
      <c r="Y22" s="345">
        <f t="shared" si="6"/>
        <v>-5318556</v>
      </c>
      <c r="Z22" s="336">
        <f>+IF(X22&lt;&gt;0,+(Y22/X22)*100,0)</f>
        <v>-99.3918259797051</v>
      </c>
      <c r="AA22" s="350">
        <f>SUM(AA23:AA32)</f>
        <v>5351100</v>
      </c>
    </row>
    <row r="23" spans="1:27" ht="13.5">
      <c r="A23" s="361" t="s">
        <v>237</v>
      </c>
      <c r="B23" s="142"/>
      <c r="C23" s="60"/>
      <c r="D23" s="340"/>
      <c r="E23" s="60"/>
      <c r="F23" s="59">
        <v>5000000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5000000</v>
      </c>
      <c r="Y23" s="59">
        <v>-5000000</v>
      </c>
      <c r="Z23" s="61">
        <v>-100</v>
      </c>
      <c r="AA23" s="62">
        <v>5000000</v>
      </c>
    </row>
    <row r="24" spans="1:27" ht="13.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239</v>
      </c>
      <c r="B25" s="142"/>
      <c r="C25" s="60"/>
      <c r="D25" s="340"/>
      <c r="E25" s="60"/>
      <c r="F25" s="59">
        <v>200000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200000</v>
      </c>
      <c r="Y25" s="59">
        <v>-200000</v>
      </c>
      <c r="Z25" s="61">
        <v>-100</v>
      </c>
      <c r="AA25" s="62">
        <v>200000</v>
      </c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>
        <v>2150000</v>
      </c>
      <c r="F27" s="59">
        <v>151100</v>
      </c>
      <c r="G27" s="59">
        <v>32544</v>
      </c>
      <c r="H27" s="60"/>
      <c r="I27" s="60"/>
      <c r="J27" s="59">
        <v>32544</v>
      </c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>
        <v>32544</v>
      </c>
      <c r="X27" s="60">
        <v>151100</v>
      </c>
      <c r="Y27" s="59">
        <v>-118556</v>
      </c>
      <c r="Z27" s="61">
        <v>-78.46</v>
      </c>
      <c r="AA27" s="62">
        <v>151100</v>
      </c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1851626</v>
      </c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4500000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4500000</v>
      </c>
      <c r="Y37" s="345">
        <f t="shared" si="8"/>
        <v>-4500000</v>
      </c>
      <c r="Z37" s="336">
        <f>+IF(X37&lt;&gt;0,+(Y37/X37)*100,0)</f>
        <v>-100</v>
      </c>
      <c r="AA37" s="350">
        <f t="shared" si="8"/>
        <v>4500000</v>
      </c>
    </row>
    <row r="38" spans="1:27" ht="13.5">
      <c r="A38" s="361" t="s">
        <v>213</v>
      </c>
      <c r="B38" s="142"/>
      <c r="C38" s="60"/>
      <c r="D38" s="340"/>
      <c r="E38" s="60"/>
      <c r="F38" s="59">
        <v>4500000</v>
      </c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>
        <v>4500000</v>
      </c>
      <c r="Y38" s="59">
        <v>-4500000</v>
      </c>
      <c r="Z38" s="61">
        <v>-100</v>
      </c>
      <c r="AA38" s="62">
        <v>4500000</v>
      </c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269986</v>
      </c>
      <c r="D40" s="344">
        <f t="shared" si="9"/>
        <v>0</v>
      </c>
      <c r="E40" s="343">
        <f t="shared" si="9"/>
        <v>200000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340297</v>
      </c>
      <c r="J40" s="345">
        <f t="shared" si="9"/>
        <v>340297</v>
      </c>
      <c r="K40" s="345">
        <f t="shared" si="9"/>
        <v>0</v>
      </c>
      <c r="L40" s="343">
        <f t="shared" si="9"/>
        <v>0</v>
      </c>
      <c r="M40" s="343">
        <f t="shared" si="9"/>
        <v>61796</v>
      </c>
      <c r="N40" s="345">
        <f t="shared" si="9"/>
        <v>61796</v>
      </c>
      <c r="O40" s="345">
        <f t="shared" si="9"/>
        <v>0</v>
      </c>
      <c r="P40" s="343">
        <f t="shared" si="9"/>
        <v>443169</v>
      </c>
      <c r="Q40" s="343">
        <f t="shared" si="9"/>
        <v>0</v>
      </c>
      <c r="R40" s="345">
        <f t="shared" si="9"/>
        <v>443169</v>
      </c>
      <c r="S40" s="345">
        <f t="shared" si="9"/>
        <v>33200</v>
      </c>
      <c r="T40" s="343">
        <f t="shared" si="9"/>
        <v>279140</v>
      </c>
      <c r="U40" s="343">
        <f t="shared" si="9"/>
        <v>22125</v>
      </c>
      <c r="V40" s="345">
        <f t="shared" si="9"/>
        <v>334465</v>
      </c>
      <c r="W40" s="345">
        <f t="shared" si="9"/>
        <v>1179727</v>
      </c>
      <c r="X40" s="343">
        <f t="shared" si="9"/>
        <v>0</v>
      </c>
      <c r="Y40" s="345">
        <f t="shared" si="9"/>
        <v>1179727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248</v>
      </c>
      <c r="B41" s="142"/>
      <c r="C41" s="362">
        <v>99332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>
        <v>443169</v>
      </c>
      <c r="Q41" s="362"/>
      <c r="R41" s="364">
        <v>443169</v>
      </c>
      <c r="S41" s="364">
        <v>33200</v>
      </c>
      <c r="T41" s="362">
        <v>180402</v>
      </c>
      <c r="U41" s="362"/>
      <c r="V41" s="364">
        <v>213602</v>
      </c>
      <c r="W41" s="364">
        <v>656771</v>
      </c>
      <c r="X41" s="362"/>
      <c r="Y41" s="364">
        <v>656771</v>
      </c>
      <c r="Z41" s="365"/>
      <c r="AA41" s="366"/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>
        <v>25611</v>
      </c>
      <c r="D43" s="369"/>
      <c r="E43" s="305">
        <v>200000</v>
      </c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>
        <v>98470</v>
      </c>
      <c r="U43" s="305"/>
      <c r="V43" s="370">
        <v>98470</v>
      </c>
      <c r="W43" s="370">
        <v>98470</v>
      </c>
      <c r="X43" s="305"/>
      <c r="Y43" s="370">
        <v>98470</v>
      </c>
      <c r="Z43" s="371"/>
      <c r="AA43" s="303"/>
    </row>
    <row r="44" spans="1:27" ht="13.5">
      <c r="A44" s="361" t="s">
        <v>251</v>
      </c>
      <c r="B44" s="136"/>
      <c r="C44" s="60">
        <v>145043</v>
      </c>
      <c r="D44" s="368"/>
      <c r="E44" s="54"/>
      <c r="F44" s="53"/>
      <c r="G44" s="53"/>
      <c r="H44" s="54"/>
      <c r="I44" s="54">
        <v>159421</v>
      </c>
      <c r="J44" s="53">
        <v>159421</v>
      </c>
      <c r="K44" s="53"/>
      <c r="L44" s="54"/>
      <c r="M44" s="54"/>
      <c r="N44" s="53"/>
      <c r="O44" s="53"/>
      <c r="P44" s="54"/>
      <c r="Q44" s="54"/>
      <c r="R44" s="53"/>
      <c r="S44" s="53"/>
      <c r="T44" s="54">
        <v>268</v>
      </c>
      <c r="U44" s="54">
        <v>22125</v>
      </c>
      <c r="V44" s="53">
        <v>22393</v>
      </c>
      <c r="W44" s="53">
        <v>181814</v>
      </c>
      <c r="X44" s="54"/>
      <c r="Y44" s="53">
        <v>181814</v>
      </c>
      <c r="Z44" s="94"/>
      <c r="AA44" s="95"/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/>
      <c r="D48" s="368"/>
      <c r="E48" s="54"/>
      <c r="F48" s="53"/>
      <c r="G48" s="53"/>
      <c r="H48" s="54"/>
      <c r="I48" s="54">
        <v>180876</v>
      </c>
      <c r="J48" s="53">
        <v>180876</v>
      </c>
      <c r="K48" s="53"/>
      <c r="L48" s="54"/>
      <c r="M48" s="54">
        <v>61796</v>
      </c>
      <c r="N48" s="53">
        <v>61796</v>
      </c>
      <c r="O48" s="53"/>
      <c r="P48" s="54"/>
      <c r="Q48" s="54"/>
      <c r="R48" s="53"/>
      <c r="S48" s="53"/>
      <c r="T48" s="54"/>
      <c r="U48" s="54"/>
      <c r="V48" s="53"/>
      <c r="W48" s="53">
        <v>242672</v>
      </c>
      <c r="X48" s="54"/>
      <c r="Y48" s="53">
        <v>242672</v>
      </c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2300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>
        <v>2300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12566554</v>
      </c>
      <c r="D60" s="346">
        <f t="shared" si="14"/>
        <v>0</v>
      </c>
      <c r="E60" s="219">
        <f t="shared" si="14"/>
        <v>10292700</v>
      </c>
      <c r="F60" s="264">
        <f t="shared" si="14"/>
        <v>31340579</v>
      </c>
      <c r="G60" s="264">
        <f t="shared" si="14"/>
        <v>976231</v>
      </c>
      <c r="H60" s="219">
        <f t="shared" si="14"/>
        <v>303732</v>
      </c>
      <c r="I60" s="219">
        <f t="shared" si="14"/>
        <v>640521</v>
      </c>
      <c r="J60" s="264">
        <f t="shared" si="14"/>
        <v>1920484</v>
      </c>
      <c r="K60" s="264">
        <f t="shared" si="14"/>
        <v>225947</v>
      </c>
      <c r="L60" s="219">
        <f t="shared" si="14"/>
        <v>225947</v>
      </c>
      <c r="M60" s="219">
        <f t="shared" si="14"/>
        <v>97979</v>
      </c>
      <c r="N60" s="264">
        <f t="shared" si="14"/>
        <v>549873</v>
      </c>
      <c r="O60" s="264">
        <f t="shared" si="14"/>
        <v>1228831</v>
      </c>
      <c r="P60" s="219">
        <f t="shared" si="14"/>
        <v>730623</v>
      </c>
      <c r="Q60" s="219">
        <f t="shared" si="14"/>
        <v>943103</v>
      </c>
      <c r="R60" s="264">
        <f t="shared" si="14"/>
        <v>2902557</v>
      </c>
      <c r="S60" s="264">
        <f t="shared" si="14"/>
        <v>742401</v>
      </c>
      <c r="T60" s="219">
        <f t="shared" si="14"/>
        <v>1687939</v>
      </c>
      <c r="U60" s="219">
        <f t="shared" si="14"/>
        <v>3037475</v>
      </c>
      <c r="V60" s="264">
        <f t="shared" si="14"/>
        <v>5467815</v>
      </c>
      <c r="W60" s="264">
        <f t="shared" si="14"/>
        <v>10840729</v>
      </c>
      <c r="X60" s="219">
        <f t="shared" si="14"/>
        <v>31340579</v>
      </c>
      <c r="Y60" s="264">
        <f t="shared" si="14"/>
        <v>-20499850</v>
      </c>
      <c r="Z60" s="337">
        <f>+IF(X60&lt;&gt;0,+(Y60/X60)*100,0)</f>
        <v>-65.4099274936816</v>
      </c>
      <c r="AA60" s="232">
        <f>+AA57+AA54+AA51+AA40+AA37+AA34+AA22+AA5</f>
        <v>31340579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237000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237000</v>
      </c>
      <c r="Y5" s="358">
        <f t="shared" si="0"/>
        <v>-237000</v>
      </c>
      <c r="Z5" s="359">
        <f>+IF(X5&lt;&gt;0,+(Y5/X5)*100,0)</f>
        <v>-100</v>
      </c>
      <c r="AA5" s="360">
        <f>+AA6+AA8+AA11+AA13+AA15</f>
        <v>237000</v>
      </c>
    </row>
    <row r="6" spans="1:27" ht="13.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237000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237000</v>
      </c>
      <c r="Y11" s="364">
        <f t="shared" si="3"/>
        <v>-237000</v>
      </c>
      <c r="Z11" s="365">
        <f>+IF(X11&lt;&gt;0,+(Y11/X11)*100,0)</f>
        <v>-100</v>
      </c>
      <c r="AA11" s="366">
        <f t="shared" si="3"/>
        <v>237000</v>
      </c>
    </row>
    <row r="12" spans="1:27" ht="13.5">
      <c r="A12" s="291" t="s">
        <v>232</v>
      </c>
      <c r="B12" s="136"/>
      <c r="C12" s="60"/>
      <c r="D12" s="340"/>
      <c r="E12" s="60"/>
      <c r="F12" s="59">
        <v>237000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237000</v>
      </c>
      <c r="Y12" s="59">
        <v>-237000</v>
      </c>
      <c r="Z12" s="61">
        <v>-100</v>
      </c>
      <c r="AA12" s="62">
        <v>237000</v>
      </c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74015</v>
      </c>
      <c r="U22" s="343">
        <f t="shared" si="6"/>
        <v>0</v>
      </c>
      <c r="V22" s="345">
        <f t="shared" si="6"/>
        <v>74015</v>
      </c>
      <c r="W22" s="345">
        <f t="shared" si="6"/>
        <v>74015</v>
      </c>
      <c r="X22" s="343">
        <f t="shared" si="6"/>
        <v>0</v>
      </c>
      <c r="Y22" s="345">
        <f t="shared" si="6"/>
        <v>74015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>
        <v>74015</v>
      </c>
      <c r="U27" s="60"/>
      <c r="V27" s="59">
        <v>74015</v>
      </c>
      <c r="W27" s="59">
        <v>74015</v>
      </c>
      <c r="X27" s="60"/>
      <c r="Y27" s="59">
        <v>74015</v>
      </c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200000</v>
      </c>
      <c r="G40" s="345">
        <f t="shared" si="9"/>
        <v>0</v>
      </c>
      <c r="H40" s="343">
        <f t="shared" si="9"/>
        <v>0</v>
      </c>
      <c r="I40" s="343">
        <f t="shared" si="9"/>
        <v>4420</v>
      </c>
      <c r="J40" s="345">
        <f t="shared" si="9"/>
        <v>4420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9866</v>
      </c>
      <c r="U40" s="343">
        <f t="shared" si="9"/>
        <v>0</v>
      </c>
      <c r="V40" s="345">
        <f t="shared" si="9"/>
        <v>9866</v>
      </c>
      <c r="W40" s="345">
        <f t="shared" si="9"/>
        <v>14286</v>
      </c>
      <c r="X40" s="343">
        <f t="shared" si="9"/>
        <v>200000</v>
      </c>
      <c r="Y40" s="345">
        <f t="shared" si="9"/>
        <v>-185714</v>
      </c>
      <c r="Z40" s="336">
        <f>+IF(X40&lt;&gt;0,+(Y40/X40)*100,0)</f>
        <v>-92.857</v>
      </c>
      <c r="AA40" s="350">
        <f>SUM(AA41:AA49)</f>
        <v>200000</v>
      </c>
    </row>
    <row r="41" spans="1:27" ht="13.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>
        <v>9866</v>
      </c>
      <c r="U43" s="305"/>
      <c r="V43" s="370">
        <v>9866</v>
      </c>
      <c r="W43" s="370">
        <v>9866</v>
      </c>
      <c r="X43" s="305"/>
      <c r="Y43" s="370">
        <v>9866</v>
      </c>
      <c r="Z43" s="371"/>
      <c r="AA43" s="303"/>
    </row>
    <row r="44" spans="1:27" ht="13.5">
      <c r="A44" s="361" t="s">
        <v>251</v>
      </c>
      <c r="B44" s="136"/>
      <c r="C44" s="60"/>
      <c r="D44" s="368"/>
      <c r="E44" s="54"/>
      <c r="F44" s="53">
        <v>200000</v>
      </c>
      <c r="G44" s="53"/>
      <c r="H44" s="54"/>
      <c r="I44" s="54">
        <v>4420</v>
      </c>
      <c r="J44" s="53">
        <v>4420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4420</v>
      </c>
      <c r="X44" s="54">
        <v>200000</v>
      </c>
      <c r="Y44" s="53">
        <v>-195580</v>
      </c>
      <c r="Z44" s="94">
        <v>-97.79</v>
      </c>
      <c r="AA44" s="95">
        <v>200000</v>
      </c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437000</v>
      </c>
      <c r="G60" s="264">
        <f t="shared" si="14"/>
        <v>0</v>
      </c>
      <c r="H60" s="219">
        <f t="shared" si="14"/>
        <v>0</v>
      </c>
      <c r="I60" s="219">
        <f t="shared" si="14"/>
        <v>4420</v>
      </c>
      <c r="J60" s="264">
        <f t="shared" si="14"/>
        <v>4420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83881</v>
      </c>
      <c r="U60" s="219">
        <f t="shared" si="14"/>
        <v>0</v>
      </c>
      <c r="V60" s="264">
        <f t="shared" si="14"/>
        <v>83881</v>
      </c>
      <c r="W60" s="264">
        <f t="shared" si="14"/>
        <v>88301</v>
      </c>
      <c r="X60" s="219">
        <f t="shared" si="14"/>
        <v>437000</v>
      </c>
      <c r="Y60" s="264">
        <f t="shared" si="14"/>
        <v>-348699</v>
      </c>
      <c r="Z60" s="337">
        <f>+IF(X60&lt;&gt;0,+(Y60/X60)*100,0)</f>
        <v>-79.79382151029748</v>
      </c>
      <c r="AA60" s="232">
        <f>+AA57+AA54+AA51+AA40+AA37+AA34+AA22+AA5</f>
        <v>437000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2016-08-11T09:07:25Z</dcterms:created>
  <dcterms:modified xsi:type="dcterms:W3CDTF">2016-08-11T09:07:33Z</dcterms:modified>
  <cp:category/>
  <cp:version/>
  <cp:contentType/>
  <cp:contentStatus/>
</cp:coreProperties>
</file>