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<sst xmlns="http://schemas.openxmlformats.org/spreadsheetml/2006/main" count="857" uniqueCount="303">
  <si>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Beaufort West(WC053) - Table C1 Schedule Quarterly Budget Statement Summary for 4th Quarter ended 30 June 2016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</si>
  <si>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</si>
  <si>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</si>
  <si>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</si>
  <si>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</si>
  <si>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</si>
  <si>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</si>
  <si>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</si>
  <si>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</si>
  <si>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</si>
  <si>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</si>
  <si>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</si>
  <si>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</si>
  <si>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</si>
  <si>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</si>
  <si>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</si>
  <si>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</si>
  <si>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</si>
  <si>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</si>
  <si>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</si>
  <si>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</si>
  <si>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</si>
  <si>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</si>
  <si>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</si>
  <si>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</si>
  <si>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</si>
  <si>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</si>
  <si>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</si>
  <si>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</si>
  <si>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</si>
  <si>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</si>
  <si>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</si>
  <si>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</si>
  <si>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</si>
  <si>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</si>
  <si>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</si>
  <si>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</si>
  <si>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</si>
  <si>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</si>
  <si>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</si>
  <si>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</si>
  <si>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</si>
  <si>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</si>
  <si>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</si>
  <si>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</si>
  <si>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</si>
  <si>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</si>
  <si>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</si>
  <si>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</si>
  <si>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</si>
  <si>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</si>
  <si>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</si>
  <si>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</si>
  <si>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</si>
  <si>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</si>
  <si>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</si>
  <si>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</si>
  <si>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</si>
  <si>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</si>
  <si>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</si>
  <si>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</si>
  <si>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</si>
  <si>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</si>
  <si>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</si>
  <si>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</si>
  <si>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</si>
  <si>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</si>
  <si>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</si>
  <si>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</si>
  <si>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</si>
  <si>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Beaufort West(WC053) - Table C2 Quarterly Budget Statement - Financial Performance (standard classification) for 4th Quarter ended 30 June 2016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</si>
  <si>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</si>
  <si>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</si>
  <si>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</si>
  <si>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</si>
  <si>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</si>
  <si>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</si>
  <si>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</si>
  <si>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</si>
  <si>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</si>
  <si>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</si>
  <si>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</si>
  <si>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</si>
  <si>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</si>
  <si>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</si>
  <si>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</si>
  <si>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</si>
  <si>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</si>
  <si>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</si>
  <si>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</si>
  <si>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</si>
  <si>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</si>
  <si>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</si>
  <si>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</si>
  <si>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</si>
  <si>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</si>
  <si>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</si>
  <si>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</si>
  <si>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</si>
  <si>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</si>
  <si>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Beaufort West(WC053) - Table C4 Quarterly Budget Statement - Financial Performance (revenue and expenditure) for 4th Quarter ended 30 June 2016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</si>
  <si>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</si>
  <si>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</si>
  <si>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</si>
  <si>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</si>
  <si>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</si>
  <si>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</si>
  <si>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</si>
  <si>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</si>
  <si>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</si>
  <si>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</si>
  <si>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</si>
  <si>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</si>
  <si>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</si>
  <si>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</si>
  <si>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</si>
  <si>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</si>
  <si>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</si>
  <si>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</si>
  <si>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</si>
  <si>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</si>
  <si>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</si>
  <si>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</si>
  <si>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</si>
  <si>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</si>
  <si>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</si>
  <si>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</si>
  <si>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</si>
  <si>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</si>
  <si>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Beaufort West(WC053) - Table C5 Quarterly Budget Statement - Capital Expenditure by Standard Classification and Funding for 4th Quarter ended 30 June 2016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</si>
  <si>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</si>
  <si>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</si>
  <si>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</si>
  <si>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</si>
  <si>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</si>
  <si>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</si>
  <si>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</si>
  <si>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</si>
  <si>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</si>
  <si>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</si>
  <si>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Beaufort West(WC053) - Table C6 Quarterly Budget Statement - Financial Position for 4th Quarter ended 30 June 2016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</si>
  <si>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</si>
  <si>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</si>
  <si>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</si>
  <si>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</si>
  <si>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</si>
  <si>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</si>
  <si>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</si>
  <si>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</si>
  <si>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</si>
  <si>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</si>
  <si>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</si>
  <si>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</si>
  <si>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</si>
  <si>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</si>
  <si>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</si>
  <si>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</si>
  <si>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</si>
  <si>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</si>
  <si>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</si>
  <si>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</si>
  <si>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</si>
  <si>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</si>
  <si>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</si>
  <si>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</si>
  <si>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</si>
  <si>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</si>
  <si>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</si>
  <si>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</si>
  <si>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</si>
  <si>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</si>
  <si>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</si>
  <si>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</si>
  <si>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</si>
  <si>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Beaufort West(WC053) - Table C7 Quarterly Budget Statement - Cash Flows for 4th Quarter ended 30 June 2016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</si>
  <si>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</si>
  <si>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</si>
  <si>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</si>
  <si>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</si>
  <si>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</si>
  <si>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</si>
  <si>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</si>
  <si>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</si>
  <si>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</si>
  <si>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</si>
  <si>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</si>
  <si>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</si>
  <si>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</si>
  <si>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</si>
  <si>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</si>
  <si>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</si>
  <si>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</si>
  <si>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</si>
  <si>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</si>
  <si>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</si>
  <si>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</si>
  <si>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</si>
  <si>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</si>
  <si>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</si>
  <si>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</si>
  <si>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</si>
  <si>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</si>
  <si>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Beaufort West(WC053) - Table C9 Quarterly Budget Statement - Capital Expenditure by Asset Clas for 4th Quarter ended 30 June 2016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</si>
  <si>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</si>
  <si>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</si>
  <si>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</si>
  <si>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</si>
  <si>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</si>
  <si>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</si>
  <si>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</si>
  <si>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</si>
  <si>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</si>
  <si>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</si>
  <si>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</si>
  <si>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</si>
  <si>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</si>
  <si>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</si>
  <si>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</si>
  <si>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</si>
  <si>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</si>
  <si>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</si>
  <si>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</si>
  <si>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</si>
  <si>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</si>
  <si>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</si>
  <si>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</si>
  <si>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</si>
  <si>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Beaufort West(WC053) - Table SC13a Quarterly Budget Statement - Capital Expenditure on New Assets by Asset Class for 4th Quarter ended 30 June 2016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</si>
  <si>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</si>
  <si>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</si>
  <si>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</si>
  <si>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</si>
  <si>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</si>
  <si>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</si>
  <si>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</si>
  <si>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</si>
  <si>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</si>
  <si>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</si>
  <si>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</si>
  <si>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</si>
  <si>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</si>
  <si>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</si>
  <si>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</si>
  <si>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</si>
  <si>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</si>
  <si>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</si>
  <si>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</si>
  <si>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</si>
  <si>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</si>
  <si>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</si>
  <si>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</si>
  <si>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</si>
  <si>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</si>
  <si>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</si>
  <si>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</si>
  <si>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</si>
  <si>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</si>
  <si>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</si>
  <si>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</si>
  <si>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</si>
  <si>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</si>
  <si>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</si>
  <si>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</si>
  <si>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Beaufort West(WC053) - Table SC13B Quarterly Budget Statement - Capital Expenditure on Renewal of existing assets by Asset Class for 4th Quarter ended 30 June 2016</t>
  </si>
  <si>
    <t>Capital Expenditure on Renewal of Existing Assets by Asset Class/Sub-class</t>
  </si>
  <si>
    <t>Total Capital Expenditure on Renewal of Existing Assets</t>
  </si>
  <si>
    <t>Western Cape: Beaufort West(WC053) - Table SC13C Quarterly Budget Statement - Repairs and Maintenance Expenditure by Asset Class for 4th Quarter ended 30 June 2016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</si>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</sst>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25056833</v>
      </c>
      <c r="C5" s="19">
        <v>0</v>
      </c>
      <c r="D5" s="59">
        <v>26806768</v>
      </c>
      <c r="E5" s="60">
        <v>26806768</v>
      </c>
      <c r="F5" s="60">
        <v>26306745</v>
      </c>
      <c r="G5" s="60">
        <v>-176647</v>
      </c>
      <c r="H5" s="60">
        <v>-24504</v>
      </c>
      <c r="I5" s="60">
        <v>26105594</v>
      </c>
      <c r="J5" s="60">
        <v>54950</v>
      </c>
      <c r="K5" s="60">
        <v>-16168</v>
      </c>
      <c r="L5" s="60">
        <v>43856</v>
      </c>
      <c r="M5" s="60">
        <v>82638</v>
      </c>
      <c r="N5" s="60">
        <v>46200</v>
      </c>
      <c r="O5" s="60">
        <v>5748</v>
      </c>
      <c r="P5" s="60">
        <v>49235</v>
      </c>
      <c r="Q5" s="60">
        <v>101183</v>
      </c>
      <c r="R5" s="60">
        <v>194698</v>
      </c>
      <c r="S5" s="60">
        <v>53032</v>
      </c>
      <c r="T5" s="60">
        <v>-22114</v>
      </c>
      <c r="U5" s="60">
        <v>225616</v>
      </c>
      <c r="V5" s="60">
        <v>26515031</v>
      </c>
      <c r="W5" s="60">
        <v>26806768</v>
      </c>
      <c r="X5" s="60">
        <v>-291737</v>
      </c>
      <c r="Y5" s="61">
        <v>-1.09</v>
      </c>
      <c r="Z5" s="62">
        <v>26806768</v>
      </c>
    </row>
    <row r="6" spans="1:26" ht="13.5">
      <c r="A6" s="58" t="s">
        <v>32</v>
      </c>
      <c r="B6" s="19">
        <v>88399264</v>
      </c>
      <c r="C6" s="19">
        <v>0</v>
      </c>
      <c r="D6" s="59">
        <v>103838449</v>
      </c>
      <c r="E6" s="60">
        <v>105871925</v>
      </c>
      <c r="F6" s="60">
        <v>6914533</v>
      </c>
      <c r="G6" s="60">
        <v>9210579</v>
      </c>
      <c r="H6" s="60">
        <v>9230114</v>
      </c>
      <c r="I6" s="60">
        <v>25355226</v>
      </c>
      <c r="J6" s="60">
        <v>8263332</v>
      </c>
      <c r="K6" s="60">
        <v>8199282</v>
      </c>
      <c r="L6" s="60">
        <v>8972045</v>
      </c>
      <c r="M6" s="60">
        <v>25434659</v>
      </c>
      <c r="N6" s="60">
        <v>9828491</v>
      </c>
      <c r="O6" s="60">
        <v>8620755</v>
      </c>
      <c r="P6" s="60">
        <v>8889432</v>
      </c>
      <c r="Q6" s="60">
        <v>27338678</v>
      </c>
      <c r="R6" s="60">
        <v>8078786</v>
      </c>
      <c r="S6" s="60">
        <v>17162152</v>
      </c>
      <c r="T6" s="60">
        <v>1676087</v>
      </c>
      <c r="U6" s="60">
        <v>26917025</v>
      </c>
      <c r="V6" s="60">
        <v>105045588</v>
      </c>
      <c r="W6" s="60">
        <v>103838449</v>
      </c>
      <c r="X6" s="60">
        <v>1207139</v>
      </c>
      <c r="Y6" s="61">
        <v>1.16</v>
      </c>
      <c r="Z6" s="62">
        <v>105871925</v>
      </c>
    </row>
    <row r="7" spans="1:26" ht="13.5">
      <c r="A7" s="58" t="s">
        <v>33</v>
      </c>
      <c r="B7" s="19">
        <v>1892682</v>
      </c>
      <c r="C7" s="19">
        <v>0</v>
      </c>
      <c r="D7" s="59">
        <v>1240000</v>
      </c>
      <c r="E7" s="60">
        <v>1240000</v>
      </c>
      <c r="F7" s="60">
        <v>0</v>
      </c>
      <c r="G7" s="60">
        <v>0</v>
      </c>
      <c r="H7" s="60">
        <v>0</v>
      </c>
      <c r="I7" s="60">
        <v>0</v>
      </c>
      <c r="J7" s="60">
        <v>291977</v>
      </c>
      <c r="K7" s="60">
        <v>0</v>
      </c>
      <c r="L7" s="60">
        <v>24822</v>
      </c>
      <c r="M7" s="60">
        <v>316799</v>
      </c>
      <c r="N7" s="60">
        <v>553469</v>
      </c>
      <c r="O7" s="60">
        <v>-35376</v>
      </c>
      <c r="P7" s="60">
        <v>3074</v>
      </c>
      <c r="Q7" s="60">
        <v>521167</v>
      </c>
      <c r="R7" s="60">
        <v>0</v>
      </c>
      <c r="S7" s="60">
        <v>520694</v>
      </c>
      <c r="T7" s="60">
        <v>235922</v>
      </c>
      <c r="U7" s="60">
        <v>756616</v>
      </c>
      <c r="V7" s="60">
        <v>1594582</v>
      </c>
      <c r="W7" s="60">
        <v>1240000</v>
      </c>
      <c r="X7" s="60">
        <v>354582</v>
      </c>
      <c r="Y7" s="61">
        <v>28.6</v>
      </c>
      <c r="Z7" s="62">
        <v>1240000</v>
      </c>
    </row>
    <row r="8" spans="1:26" ht="13.5">
      <c r="A8" s="58" t="s">
        <v>34</v>
      </c>
      <c r="B8" s="19">
        <v>76782411</v>
      </c>
      <c r="C8" s="19">
        <v>0</v>
      </c>
      <c r="D8" s="59">
        <v>98681000</v>
      </c>
      <c r="E8" s="60">
        <v>95975961</v>
      </c>
      <c r="F8" s="60">
        <v>18975168</v>
      </c>
      <c r="G8" s="60">
        <v>621965</v>
      </c>
      <c r="H8" s="60">
        <v>848378</v>
      </c>
      <c r="I8" s="60">
        <v>20445511</v>
      </c>
      <c r="J8" s="60">
        <v>3295438</v>
      </c>
      <c r="K8" s="60">
        <v>23641847</v>
      </c>
      <c r="L8" s="60">
        <v>7113359</v>
      </c>
      <c r="M8" s="60">
        <v>34050644</v>
      </c>
      <c r="N8" s="60">
        <v>933285</v>
      </c>
      <c r="O8" s="60">
        <v>4657773</v>
      </c>
      <c r="P8" s="60">
        <v>17606654</v>
      </c>
      <c r="Q8" s="60">
        <v>23197712</v>
      </c>
      <c r="R8" s="60">
        <v>1151055</v>
      </c>
      <c r="S8" s="60">
        <v>6622521</v>
      </c>
      <c r="T8" s="60">
        <v>6949845</v>
      </c>
      <c r="U8" s="60">
        <v>14723421</v>
      </c>
      <c r="V8" s="60">
        <v>92417288</v>
      </c>
      <c r="W8" s="60">
        <v>98681000</v>
      </c>
      <c r="X8" s="60">
        <v>-6263712</v>
      </c>
      <c r="Y8" s="61">
        <v>-6.35</v>
      </c>
      <c r="Z8" s="62">
        <v>95975961</v>
      </c>
    </row>
    <row r="9" spans="1:26" ht="13.5">
      <c r="A9" s="58" t="s">
        <v>35</v>
      </c>
      <c r="B9" s="19">
        <v>112438297</v>
      </c>
      <c r="C9" s="19">
        <v>0</v>
      </c>
      <c r="D9" s="59">
        <v>26611096</v>
      </c>
      <c r="E9" s="60">
        <v>57989720</v>
      </c>
      <c r="F9" s="60">
        <v>1666235</v>
      </c>
      <c r="G9" s="60">
        <v>929398</v>
      </c>
      <c r="H9" s="60">
        <v>1537550</v>
      </c>
      <c r="I9" s="60">
        <v>4133183</v>
      </c>
      <c r="J9" s="60">
        <v>1836999</v>
      </c>
      <c r="K9" s="60">
        <v>2310169</v>
      </c>
      <c r="L9" s="60">
        <v>1601590</v>
      </c>
      <c r="M9" s="60">
        <v>5748758</v>
      </c>
      <c r="N9" s="60">
        <v>1798763</v>
      </c>
      <c r="O9" s="60">
        <v>2283801</v>
      </c>
      <c r="P9" s="60">
        <v>2801913</v>
      </c>
      <c r="Q9" s="60">
        <v>6884477</v>
      </c>
      <c r="R9" s="60">
        <v>2944461</v>
      </c>
      <c r="S9" s="60">
        <v>1963395</v>
      </c>
      <c r="T9" s="60">
        <v>2997360</v>
      </c>
      <c r="U9" s="60">
        <v>7905216</v>
      </c>
      <c r="V9" s="60">
        <v>24671634</v>
      </c>
      <c r="W9" s="60">
        <v>26611096</v>
      </c>
      <c r="X9" s="60">
        <v>-1939462</v>
      </c>
      <c r="Y9" s="61">
        <v>-7.29</v>
      </c>
      <c r="Z9" s="62">
        <v>57989720</v>
      </c>
    </row>
    <row r="10" spans="1:26" ht="25.5">
      <c r="A10" s="63" t="s">
        <v>278</v>
      </c>
      <c r="B10" s="64">
        <f>SUM(B5:B9)</f>
        <v>304569487</v>
      </c>
      <c r="C10" s="64">
        <f>SUM(C5:C9)</f>
        <v>0</v>
      </c>
      <c r="D10" s="65">
        <f aca="true" t="shared" si="0" ref="D10:Z10">SUM(D5:D9)</f>
        <v>257177313</v>
      </c>
      <c r="E10" s="66">
        <f t="shared" si="0"/>
        <v>287884374</v>
      </c>
      <c r="F10" s="66">
        <f t="shared" si="0"/>
        <v>53862681</v>
      </c>
      <c r="G10" s="66">
        <f t="shared" si="0"/>
        <v>10585295</v>
      </c>
      <c r="H10" s="66">
        <f t="shared" si="0"/>
        <v>11591538</v>
      </c>
      <c r="I10" s="66">
        <f t="shared" si="0"/>
        <v>76039514</v>
      </c>
      <c r="J10" s="66">
        <f t="shared" si="0"/>
        <v>13742696</v>
      </c>
      <c r="K10" s="66">
        <f t="shared" si="0"/>
        <v>34135130</v>
      </c>
      <c r="L10" s="66">
        <f t="shared" si="0"/>
        <v>17755672</v>
      </c>
      <c r="M10" s="66">
        <f t="shared" si="0"/>
        <v>65633498</v>
      </c>
      <c r="N10" s="66">
        <f t="shared" si="0"/>
        <v>13160208</v>
      </c>
      <c r="O10" s="66">
        <f t="shared" si="0"/>
        <v>15532701</v>
      </c>
      <c r="P10" s="66">
        <f t="shared" si="0"/>
        <v>29350308</v>
      </c>
      <c r="Q10" s="66">
        <f t="shared" si="0"/>
        <v>58043217</v>
      </c>
      <c r="R10" s="66">
        <f t="shared" si="0"/>
        <v>12369000</v>
      </c>
      <c r="S10" s="66">
        <f t="shared" si="0"/>
        <v>26321794</v>
      </c>
      <c r="T10" s="66">
        <f t="shared" si="0"/>
        <v>11837100</v>
      </c>
      <c r="U10" s="66">
        <f t="shared" si="0"/>
        <v>50527894</v>
      </c>
      <c r="V10" s="66">
        <f t="shared" si="0"/>
        <v>250244123</v>
      </c>
      <c r="W10" s="66">
        <f t="shared" si="0"/>
        <v>257177313</v>
      </c>
      <c r="X10" s="66">
        <f t="shared" si="0"/>
        <v>-6933190</v>
      </c>
      <c r="Y10" s="67">
        <f>+IF(W10&lt;&gt;0,(X10/W10)*100,0)</f>
        <v>-2.6958793212059105</v>
      </c>
      <c r="Z10" s="68">
        <f t="shared" si="0"/>
        <v>287884374</v>
      </c>
    </row>
    <row r="11" spans="1:26" ht="13.5">
      <c r="A11" s="58" t="s">
        <v>37</v>
      </c>
      <c r="B11" s="19">
        <v>73425608</v>
      </c>
      <c r="C11" s="19">
        <v>0</v>
      </c>
      <c r="D11" s="59">
        <v>81529399</v>
      </c>
      <c r="E11" s="60">
        <v>81281167</v>
      </c>
      <c r="F11" s="60">
        <v>5376259</v>
      </c>
      <c r="G11" s="60">
        <v>5306661</v>
      </c>
      <c r="H11" s="60">
        <v>6458529</v>
      </c>
      <c r="I11" s="60">
        <v>17141449</v>
      </c>
      <c r="J11" s="60">
        <v>5741702</v>
      </c>
      <c r="K11" s="60">
        <v>9136517</v>
      </c>
      <c r="L11" s="60">
        <v>6302725</v>
      </c>
      <c r="M11" s="60">
        <v>21180944</v>
      </c>
      <c r="N11" s="60">
        <v>7185401</v>
      </c>
      <c r="O11" s="60">
        <v>6001515</v>
      </c>
      <c r="P11" s="60">
        <v>5902982</v>
      </c>
      <c r="Q11" s="60">
        <v>19089898</v>
      </c>
      <c r="R11" s="60">
        <v>6588316</v>
      </c>
      <c r="S11" s="60">
        <v>5888566</v>
      </c>
      <c r="T11" s="60">
        <v>6036786</v>
      </c>
      <c r="U11" s="60">
        <v>18513668</v>
      </c>
      <c r="V11" s="60">
        <v>75925959</v>
      </c>
      <c r="W11" s="60">
        <v>81529399</v>
      </c>
      <c r="X11" s="60">
        <v>-5603440</v>
      </c>
      <c r="Y11" s="61">
        <v>-6.87</v>
      </c>
      <c r="Z11" s="62">
        <v>81281167</v>
      </c>
    </row>
    <row r="12" spans="1:26" ht="13.5">
      <c r="A12" s="58" t="s">
        <v>38</v>
      </c>
      <c r="B12" s="19">
        <v>4355922</v>
      </c>
      <c r="C12" s="19">
        <v>0</v>
      </c>
      <c r="D12" s="59">
        <v>4775884</v>
      </c>
      <c r="E12" s="60">
        <v>4775884</v>
      </c>
      <c r="F12" s="60">
        <v>365692</v>
      </c>
      <c r="G12" s="60">
        <v>365692</v>
      </c>
      <c r="H12" s="60">
        <v>365692</v>
      </c>
      <c r="I12" s="60">
        <v>1097076</v>
      </c>
      <c r="J12" s="60">
        <v>365692</v>
      </c>
      <c r="K12" s="60">
        <v>365692</v>
      </c>
      <c r="L12" s="60">
        <v>354033</v>
      </c>
      <c r="M12" s="60">
        <v>1085417</v>
      </c>
      <c r="N12" s="60">
        <v>500692</v>
      </c>
      <c r="O12" s="60">
        <v>385097</v>
      </c>
      <c r="P12" s="60">
        <v>385104</v>
      </c>
      <c r="Q12" s="60">
        <v>1270893</v>
      </c>
      <c r="R12" s="60">
        <v>320691</v>
      </c>
      <c r="S12" s="60">
        <v>370797</v>
      </c>
      <c r="T12" s="60">
        <v>377374</v>
      </c>
      <c r="U12" s="60">
        <v>1068862</v>
      </c>
      <c r="V12" s="60">
        <v>4522248</v>
      </c>
      <c r="W12" s="60">
        <v>4775884</v>
      </c>
      <c r="X12" s="60">
        <v>-253636</v>
      </c>
      <c r="Y12" s="61">
        <v>-5.31</v>
      </c>
      <c r="Z12" s="62">
        <v>4775884</v>
      </c>
    </row>
    <row r="13" spans="1:26" ht="13.5">
      <c r="A13" s="58" t="s">
        <v>279</v>
      </c>
      <c r="B13" s="19">
        <v>18215149</v>
      </c>
      <c r="C13" s="19">
        <v>0</v>
      </c>
      <c r="D13" s="59">
        <v>16064002</v>
      </c>
      <c r="E13" s="60">
        <v>16064002</v>
      </c>
      <c r="F13" s="60">
        <v>1338667</v>
      </c>
      <c r="G13" s="60">
        <v>1338667</v>
      </c>
      <c r="H13" s="60">
        <v>1338667</v>
      </c>
      <c r="I13" s="60">
        <v>4016001</v>
      </c>
      <c r="J13" s="60">
        <v>1338667</v>
      </c>
      <c r="K13" s="60">
        <v>1338667</v>
      </c>
      <c r="L13" s="60">
        <v>1338667</v>
      </c>
      <c r="M13" s="60">
        <v>4016001</v>
      </c>
      <c r="N13" s="60">
        <v>1338667</v>
      </c>
      <c r="O13" s="60">
        <v>1338667</v>
      </c>
      <c r="P13" s="60">
        <v>1338667</v>
      </c>
      <c r="Q13" s="60">
        <v>4016001</v>
      </c>
      <c r="R13" s="60">
        <v>1338667</v>
      </c>
      <c r="S13" s="60">
        <v>1338667</v>
      </c>
      <c r="T13" s="60">
        <v>1338667</v>
      </c>
      <c r="U13" s="60">
        <v>4016001</v>
      </c>
      <c r="V13" s="60">
        <v>16064004</v>
      </c>
      <c r="W13" s="60">
        <v>16064002</v>
      </c>
      <c r="X13" s="60">
        <v>2</v>
      </c>
      <c r="Y13" s="61">
        <v>0</v>
      </c>
      <c r="Z13" s="62">
        <v>16064002</v>
      </c>
    </row>
    <row r="14" spans="1:26" ht="13.5">
      <c r="A14" s="58" t="s">
        <v>40</v>
      </c>
      <c r="B14" s="19">
        <v>4453389</v>
      </c>
      <c r="C14" s="19">
        <v>0</v>
      </c>
      <c r="D14" s="59">
        <v>1538883</v>
      </c>
      <c r="E14" s="60">
        <v>1538883</v>
      </c>
      <c r="F14" s="60">
        <v>97946</v>
      </c>
      <c r="G14" s="60">
        <v>24037</v>
      </c>
      <c r="H14" s="60">
        <v>132682</v>
      </c>
      <c r="I14" s="60">
        <v>254665</v>
      </c>
      <c r="J14" s="60">
        <v>21713</v>
      </c>
      <c r="K14" s="60">
        <v>1162</v>
      </c>
      <c r="L14" s="60">
        <v>603689</v>
      </c>
      <c r="M14" s="60">
        <v>626564</v>
      </c>
      <c r="N14" s="60">
        <v>10332</v>
      </c>
      <c r="O14" s="60">
        <v>25441</v>
      </c>
      <c r="P14" s="60">
        <v>100583</v>
      </c>
      <c r="Q14" s="60">
        <v>136356</v>
      </c>
      <c r="R14" s="60">
        <v>157389</v>
      </c>
      <c r="S14" s="60">
        <v>-27523</v>
      </c>
      <c r="T14" s="60">
        <v>513519</v>
      </c>
      <c r="U14" s="60">
        <v>643385</v>
      </c>
      <c r="V14" s="60">
        <v>1660970</v>
      </c>
      <c r="W14" s="60">
        <v>1538883</v>
      </c>
      <c r="X14" s="60">
        <v>122087</v>
      </c>
      <c r="Y14" s="61">
        <v>7.93</v>
      </c>
      <c r="Z14" s="62">
        <v>1538883</v>
      </c>
    </row>
    <row r="15" spans="1:26" ht="13.5">
      <c r="A15" s="58" t="s">
        <v>41</v>
      </c>
      <c r="B15" s="19">
        <v>61501464</v>
      </c>
      <c r="C15" s="19">
        <v>0</v>
      </c>
      <c r="D15" s="59">
        <v>85609144</v>
      </c>
      <c r="E15" s="60">
        <v>83864544</v>
      </c>
      <c r="F15" s="60">
        <v>670106</v>
      </c>
      <c r="G15" s="60">
        <v>8100918</v>
      </c>
      <c r="H15" s="60">
        <v>6934684</v>
      </c>
      <c r="I15" s="60">
        <v>15705708</v>
      </c>
      <c r="J15" s="60">
        <v>6980064</v>
      </c>
      <c r="K15" s="60">
        <v>5015015</v>
      </c>
      <c r="L15" s="60">
        <v>6641237</v>
      </c>
      <c r="M15" s="60">
        <v>18636316</v>
      </c>
      <c r="N15" s="60">
        <v>4716619</v>
      </c>
      <c r="O15" s="60">
        <v>5734511</v>
      </c>
      <c r="P15" s="60">
        <v>4732132</v>
      </c>
      <c r="Q15" s="60">
        <v>15183262</v>
      </c>
      <c r="R15" s="60">
        <v>5098613</v>
      </c>
      <c r="S15" s="60">
        <v>6114724</v>
      </c>
      <c r="T15" s="60">
        <v>9773526</v>
      </c>
      <c r="U15" s="60">
        <v>20986863</v>
      </c>
      <c r="V15" s="60">
        <v>70512149</v>
      </c>
      <c r="W15" s="60">
        <v>85609144</v>
      </c>
      <c r="X15" s="60">
        <v>-15096995</v>
      </c>
      <c r="Y15" s="61">
        <v>-17.63</v>
      </c>
      <c r="Z15" s="62">
        <v>83864544</v>
      </c>
    </row>
    <row r="16" spans="1:26" ht="13.5">
      <c r="A16" s="69" t="s">
        <v>42</v>
      </c>
      <c r="B16" s="19">
        <v>64452</v>
      </c>
      <c r="C16" s="19">
        <v>0</v>
      </c>
      <c r="D16" s="59">
        <v>60000</v>
      </c>
      <c r="E16" s="60">
        <v>60000</v>
      </c>
      <c r="F16" s="60">
        <v>1200</v>
      </c>
      <c r="G16" s="60">
        <v>10500</v>
      </c>
      <c r="H16" s="60">
        <v>17578</v>
      </c>
      <c r="I16" s="60">
        <v>29278</v>
      </c>
      <c r="J16" s="60">
        <v>600</v>
      </c>
      <c r="K16" s="60">
        <v>0</v>
      </c>
      <c r="L16" s="60">
        <v>0</v>
      </c>
      <c r="M16" s="60">
        <v>600</v>
      </c>
      <c r="N16" s="60">
        <v>0</v>
      </c>
      <c r="O16" s="60">
        <v>5000</v>
      </c>
      <c r="P16" s="60">
        <v>0</v>
      </c>
      <c r="Q16" s="60">
        <v>5000</v>
      </c>
      <c r="R16" s="60">
        <v>0</v>
      </c>
      <c r="S16" s="60">
        <v>0</v>
      </c>
      <c r="T16" s="60">
        <v>0</v>
      </c>
      <c r="U16" s="60">
        <v>0</v>
      </c>
      <c r="V16" s="60">
        <v>34878</v>
      </c>
      <c r="W16" s="60">
        <v>60000</v>
      </c>
      <c r="X16" s="60">
        <v>-25122</v>
      </c>
      <c r="Y16" s="61">
        <v>-41.87</v>
      </c>
      <c r="Z16" s="62">
        <v>60000</v>
      </c>
    </row>
    <row r="17" spans="1:26" ht="13.5">
      <c r="A17" s="58" t="s">
        <v>43</v>
      </c>
      <c r="B17" s="19">
        <v>96844925</v>
      </c>
      <c r="C17" s="19">
        <v>0</v>
      </c>
      <c r="D17" s="59">
        <v>79137587</v>
      </c>
      <c r="E17" s="60">
        <v>112720569</v>
      </c>
      <c r="F17" s="60">
        <v>3252398</v>
      </c>
      <c r="G17" s="60">
        <v>3895392</v>
      </c>
      <c r="H17" s="60">
        <v>4508442</v>
      </c>
      <c r="I17" s="60">
        <v>11656232</v>
      </c>
      <c r="J17" s="60">
        <v>6039558</v>
      </c>
      <c r="K17" s="60">
        <v>12039807</v>
      </c>
      <c r="L17" s="60">
        <v>10206111</v>
      </c>
      <c r="M17" s="60">
        <v>28285476</v>
      </c>
      <c r="N17" s="60">
        <v>3696197</v>
      </c>
      <c r="O17" s="60">
        <v>7397809</v>
      </c>
      <c r="P17" s="60">
        <v>11497938</v>
      </c>
      <c r="Q17" s="60">
        <v>22591944</v>
      </c>
      <c r="R17" s="60">
        <v>5222832</v>
      </c>
      <c r="S17" s="60">
        <v>10544948</v>
      </c>
      <c r="T17" s="60">
        <v>6965402</v>
      </c>
      <c r="U17" s="60">
        <v>22733182</v>
      </c>
      <c r="V17" s="60">
        <v>85266834</v>
      </c>
      <c r="W17" s="60">
        <v>79137587</v>
      </c>
      <c r="X17" s="60">
        <v>6129247</v>
      </c>
      <c r="Y17" s="61">
        <v>7.75</v>
      </c>
      <c r="Z17" s="62">
        <v>112720569</v>
      </c>
    </row>
    <row r="18" spans="1:26" ht="13.5">
      <c r="A18" s="70" t="s">
        <v>44</v>
      </c>
      <c r="B18" s="71">
        <f>SUM(B11:B17)</f>
        <v>258860909</v>
      </c>
      <c r="C18" s="71">
        <f>SUM(C11:C17)</f>
        <v>0</v>
      </c>
      <c r="D18" s="72">
        <f aca="true" t="shared" si="1" ref="D18:Z18">SUM(D11:D17)</f>
        <v>268714899</v>
      </c>
      <c r="E18" s="73">
        <f t="shared" si="1"/>
        <v>300305049</v>
      </c>
      <c r="F18" s="73">
        <f t="shared" si="1"/>
        <v>11102268</v>
      </c>
      <c r="G18" s="73">
        <f t="shared" si="1"/>
        <v>19041867</v>
      </c>
      <c r="H18" s="73">
        <f t="shared" si="1"/>
        <v>19756274</v>
      </c>
      <c r="I18" s="73">
        <f t="shared" si="1"/>
        <v>49900409</v>
      </c>
      <c r="J18" s="73">
        <f t="shared" si="1"/>
        <v>20487996</v>
      </c>
      <c r="K18" s="73">
        <f t="shared" si="1"/>
        <v>27896860</v>
      </c>
      <c r="L18" s="73">
        <f t="shared" si="1"/>
        <v>25446462</v>
      </c>
      <c r="M18" s="73">
        <f t="shared" si="1"/>
        <v>73831318</v>
      </c>
      <c r="N18" s="73">
        <f t="shared" si="1"/>
        <v>17447908</v>
      </c>
      <c r="O18" s="73">
        <f t="shared" si="1"/>
        <v>20888040</v>
      </c>
      <c r="P18" s="73">
        <f t="shared" si="1"/>
        <v>23957406</v>
      </c>
      <c r="Q18" s="73">
        <f t="shared" si="1"/>
        <v>62293354</v>
      </c>
      <c r="R18" s="73">
        <f t="shared" si="1"/>
        <v>18726508</v>
      </c>
      <c r="S18" s="73">
        <f t="shared" si="1"/>
        <v>24230179</v>
      </c>
      <c r="T18" s="73">
        <f t="shared" si="1"/>
        <v>25005274</v>
      </c>
      <c r="U18" s="73">
        <f t="shared" si="1"/>
        <v>67961961</v>
      </c>
      <c r="V18" s="73">
        <f t="shared" si="1"/>
        <v>253987042</v>
      </c>
      <c r="W18" s="73">
        <f t="shared" si="1"/>
        <v>268714899</v>
      </c>
      <c r="X18" s="73">
        <f t="shared" si="1"/>
        <v>-14727857</v>
      </c>
      <c r="Y18" s="67">
        <f>+IF(W18&lt;&gt;0,(X18/W18)*100,0)</f>
        <v>-5.480848681933337</v>
      </c>
      <c r="Z18" s="74">
        <f t="shared" si="1"/>
        <v>300305049</v>
      </c>
    </row>
    <row r="19" spans="1:26" ht="13.5">
      <c r="A19" s="70" t="s">
        <v>45</v>
      </c>
      <c r="B19" s="75">
        <f>+B10-B18</f>
        <v>45708578</v>
      </c>
      <c r="C19" s="75">
        <f>+C10-C18</f>
        <v>0</v>
      </c>
      <c r="D19" s="76">
        <f aca="true" t="shared" si="2" ref="D19:Z19">+D10-D18</f>
        <v>-11537586</v>
      </c>
      <c r="E19" s="77">
        <f t="shared" si="2"/>
        <v>-12420675</v>
      </c>
      <c r="F19" s="77">
        <f t="shared" si="2"/>
        <v>42760413</v>
      </c>
      <c r="G19" s="77">
        <f t="shared" si="2"/>
        <v>-8456572</v>
      </c>
      <c r="H19" s="77">
        <f t="shared" si="2"/>
        <v>-8164736</v>
      </c>
      <c r="I19" s="77">
        <f t="shared" si="2"/>
        <v>26139105</v>
      </c>
      <c r="J19" s="77">
        <f t="shared" si="2"/>
        <v>-6745300</v>
      </c>
      <c r="K19" s="77">
        <f t="shared" si="2"/>
        <v>6238270</v>
      </c>
      <c r="L19" s="77">
        <f t="shared" si="2"/>
        <v>-7690790</v>
      </c>
      <c r="M19" s="77">
        <f t="shared" si="2"/>
        <v>-8197820</v>
      </c>
      <c r="N19" s="77">
        <f t="shared" si="2"/>
        <v>-4287700</v>
      </c>
      <c r="O19" s="77">
        <f t="shared" si="2"/>
        <v>-5355339</v>
      </c>
      <c r="P19" s="77">
        <f t="shared" si="2"/>
        <v>5392902</v>
      </c>
      <c r="Q19" s="77">
        <f t="shared" si="2"/>
        <v>-4250137</v>
      </c>
      <c r="R19" s="77">
        <f t="shared" si="2"/>
        <v>-6357508</v>
      </c>
      <c r="S19" s="77">
        <f t="shared" si="2"/>
        <v>2091615</v>
      </c>
      <c r="T19" s="77">
        <f t="shared" si="2"/>
        <v>-13168174</v>
      </c>
      <c r="U19" s="77">
        <f t="shared" si="2"/>
        <v>-17434067</v>
      </c>
      <c r="V19" s="77">
        <f t="shared" si="2"/>
        <v>-3742919</v>
      </c>
      <c r="W19" s="77">
        <f>IF(E10=E18,0,W10-W18)</f>
        <v>-11537586</v>
      </c>
      <c r="X19" s="77">
        <f t="shared" si="2"/>
        <v>7794667</v>
      </c>
      <c r="Y19" s="78">
        <f>+IF(W19&lt;&gt;0,(X19/W19)*100,0)</f>
        <v>-67.5589070365326</v>
      </c>
      <c r="Z19" s="79">
        <f t="shared" si="2"/>
        <v>-12420675</v>
      </c>
    </row>
    <row r="20" spans="1:26" ht="13.5">
      <c r="A20" s="58" t="s">
        <v>46</v>
      </c>
      <c r="B20" s="19">
        <v>37652483</v>
      </c>
      <c r="C20" s="19">
        <v>0</v>
      </c>
      <c r="D20" s="59">
        <v>16643000</v>
      </c>
      <c r="E20" s="60">
        <v>28651161</v>
      </c>
      <c r="F20" s="60">
        <v>2531573</v>
      </c>
      <c r="G20" s="60">
        <v>1255990</v>
      </c>
      <c r="H20" s="60">
        <v>79976</v>
      </c>
      <c r="I20" s="60">
        <v>3867539</v>
      </c>
      <c r="J20" s="60">
        <v>1270372</v>
      </c>
      <c r="K20" s="60">
        <v>1186237</v>
      </c>
      <c r="L20" s="60">
        <v>510899</v>
      </c>
      <c r="M20" s="60">
        <v>2967508</v>
      </c>
      <c r="N20" s="60">
        <v>0</v>
      </c>
      <c r="O20" s="60">
        <v>1774635</v>
      </c>
      <c r="P20" s="60">
        <v>0</v>
      </c>
      <c r="Q20" s="60">
        <v>1774635</v>
      </c>
      <c r="R20" s="60">
        <v>0</v>
      </c>
      <c r="S20" s="60">
        <v>1504948</v>
      </c>
      <c r="T20" s="60">
        <v>1871407</v>
      </c>
      <c r="U20" s="60">
        <v>3376355</v>
      </c>
      <c r="V20" s="60">
        <v>11986037</v>
      </c>
      <c r="W20" s="60">
        <v>16643000</v>
      </c>
      <c r="X20" s="60">
        <v>-4656963</v>
      </c>
      <c r="Y20" s="61">
        <v>-27.98</v>
      </c>
      <c r="Z20" s="62">
        <v>28651161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83361061</v>
      </c>
      <c r="C22" s="86">
        <f>SUM(C19:C21)</f>
        <v>0</v>
      </c>
      <c r="D22" s="87">
        <f aca="true" t="shared" si="3" ref="D22:Z22">SUM(D19:D21)</f>
        <v>5105414</v>
      </c>
      <c r="E22" s="88">
        <f t="shared" si="3"/>
        <v>16230486</v>
      </c>
      <c r="F22" s="88">
        <f t="shared" si="3"/>
        <v>45291986</v>
      </c>
      <c r="G22" s="88">
        <f t="shared" si="3"/>
        <v>-7200582</v>
      </c>
      <c r="H22" s="88">
        <f t="shared" si="3"/>
        <v>-8084760</v>
      </c>
      <c r="I22" s="88">
        <f t="shared" si="3"/>
        <v>30006644</v>
      </c>
      <c r="J22" s="88">
        <f t="shared" si="3"/>
        <v>-5474928</v>
      </c>
      <c r="K22" s="88">
        <f t="shared" si="3"/>
        <v>7424507</v>
      </c>
      <c r="L22" s="88">
        <f t="shared" si="3"/>
        <v>-7179891</v>
      </c>
      <c r="M22" s="88">
        <f t="shared" si="3"/>
        <v>-5230312</v>
      </c>
      <c r="N22" s="88">
        <f t="shared" si="3"/>
        <v>-4287700</v>
      </c>
      <c r="O22" s="88">
        <f t="shared" si="3"/>
        <v>-3580704</v>
      </c>
      <c r="P22" s="88">
        <f t="shared" si="3"/>
        <v>5392902</v>
      </c>
      <c r="Q22" s="88">
        <f t="shared" si="3"/>
        <v>-2475502</v>
      </c>
      <c r="R22" s="88">
        <f t="shared" si="3"/>
        <v>-6357508</v>
      </c>
      <c r="S22" s="88">
        <f t="shared" si="3"/>
        <v>3596563</v>
      </c>
      <c r="T22" s="88">
        <f t="shared" si="3"/>
        <v>-11296767</v>
      </c>
      <c r="U22" s="88">
        <f t="shared" si="3"/>
        <v>-14057712</v>
      </c>
      <c r="V22" s="88">
        <f t="shared" si="3"/>
        <v>8243118</v>
      </c>
      <c r="W22" s="88">
        <f t="shared" si="3"/>
        <v>5105414</v>
      </c>
      <c r="X22" s="88">
        <f t="shared" si="3"/>
        <v>3137704</v>
      </c>
      <c r="Y22" s="89">
        <f>+IF(W22&lt;&gt;0,(X22/W22)*100,0)</f>
        <v>61.45836557035336</v>
      </c>
      <c r="Z22" s="90">
        <f t="shared" si="3"/>
        <v>16230486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83361061</v>
      </c>
      <c r="C24" s="75">
        <f>SUM(C22:C23)</f>
        <v>0</v>
      </c>
      <c r="D24" s="76">
        <f aca="true" t="shared" si="4" ref="D24:Z24">SUM(D22:D23)</f>
        <v>5105414</v>
      </c>
      <c r="E24" s="77">
        <f t="shared" si="4"/>
        <v>16230486</v>
      </c>
      <c r="F24" s="77">
        <f t="shared" si="4"/>
        <v>45291986</v>
      </c>
      <c r="G24" s="77">
        <f t="shared" si="4"/>
        <v>-7200582</v>
      </c>
      <c r="H24" s="77">
        <f t="shared" si="4"/>
        <v>-8084760</v>
      </c>
      <c r="I24" s="77">
        <f t="shared" si="4"/>
        <v>30006644</v>
      </c>
      <c r="J24" s="77">
        <f t="shared" si="4"/>
        <v>-5474928</v>
      </c>
      <c r="K24" s="77">
        <f t="shared" si="4"/>
        <v>7424507</v>
      </c>
      <c r="L24" s="77">
        <f t="shared" si="4"/>
        <v>-7179891</v>
      </c>
      <c r="M24" s="77">
        <f t="shared" si="4"/>
        <v>-5230312</v>
      </c>
      <c r="N24" s="77">
        <f t="shared" si="4"/>
        <v>-4287700</v>
      </c>
      <c r="O24" s="77">
        <f t="shared" si="4"/>
        <v>-3580704</v>
      </c>
      <c r="P24" s="77">
        <f t="shared" si="4"/>
        <v>5392902</v>
      </c>
      <c r="Q24" s="77">
        <f t="shared" si="4"/>
        <v>-2475502</v>
      </c>
      <c r="R24" s="77">
        <f t="shared" si="4"/>
        <v>-6357508</v>
      </c>
      <c r="S24" s="77">
        <f t="shared" si="4"/>
        <v>3596563</v>
      </c>
      <c r="T24" s="77">
        <f t="shared" si="4"/>
        <v>-11296767</v>
      </c>
      <c r="U24" s="77">
        <f t="shared" si="4"/>
        <v>-14057712</v>
      </c>
      <c r="V24" s="77">
        <f t="shared" si="4"/>
        <v>8243118</v>
      </c>
      <c r="W24" s="77">
        <f t="shared" si="4"/>
        <v>5105414</v>
      </c>
      <c r="X24" s="77">
        <f t="shared" si="4"/>
        <v>3137704</v>
      </c>
      <c r="Y24" s="78">
        <f>+IF(W24&lt;&gt;0,(X24/W24)*100,0)</f>
        <v>61.45836557035336</v>
      </c>
      <c r="Z24" s="79">
        <f t="shared" si="4"/>
        <v>16230486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92796504</v>
      </c>
      <c r="C27" s="22">
        <v>0</v>
      </c>
      <c r="D27" s="99">
        <v>20024200</v>
      </c>
      <c r="E27" s="100">
        <v>36428829</v>
      </c>
      <c r="F27" s="100">
        <v>2878330</v>
      </c>
      <c r="G27" s="100">
        <v>1315966</v>
      </c>
      <c r="H27" s="100">
        <v>97096</v>
      </c>
      <c r="I27" s="100">
        <v>4291392</v>
      </c>
      <c r="J27" s="100">
        <v>1547067</v>
      </c>
      <c r="K27" s="100">
        <v>1297759</v>
      </c>
      <c r="L27" s="100">
        <v>559266</v>
      </c>
      <c r="M27" s="100">
        <v>3404092</v>
      </c>
      <c r="N27" s="100">
        <v>1718384</v>
      </c>
      <c r="O27" s="100">
        <v>1919709</v>
      </c>
      <c r="P27" s="100">
        <v>1736583</v>
      </c>
      <c r="Q27" s="100">
        <v>5374676</v>
      </c>
      <c r="R27" s="100">
        <v>2069784</v>
      </c>
      <c r="S27" s="100">
        <v>2820869</v>
      </c>
      <c r="T27" s="100">
        <v>4366396</v>
      </c>
      <c r="U27" s="100">
        <v>9257049</v>
      </c>
      <c r="V27" s="100">
        <v>22327209</v>
      </c>
      <c r="W27" s="100">
        <v>20024200</v>
      </c>
      <c r="X27" s="100">
        <v>2303009</v>
      </c>
      <c r="Y27" s="101">
        <v>11.5</v>
      </c>
      <c r="Z27" s="102">
        <v>36428829</v>
      </c>
    </row>
    <row r="28" spans="1:26" ht="13.5">
      <c r="A28" s="103" t="s">
        <v>46</v>
      </c>
      <c r="B28" s="19">
        <v>37594864</v>
      </c>
      <c r="C28" s="19">
        <v>0</v>
      </c>
      <c r="D28" s="59">
        <v>16643000</v>
      </c>
      <c r="E28" s="60">
        <v>28500121</v>
      </c>
      <c r="F28" s="60">
        <v>2531573</v>
      </c>
      <c r="G28" s="60">
        <v>1255990</v>
      </c>
      <c r="H28" s="60">
        <v>79977</v>
      </c>
      <c r="I28" s="60">
        <v>3867540</v>
      </c>
      <c r="J28" s="60">
        <v>1270372</v>
      </c>
      <c r="K28" s="60">
        <v>1186237</v>
      </c>
      <c r="L28" s="60">
        <v>510899</v>
      </c>
      <c r="M28" s="60">
        <v>2967508</v>
      </c>
      <c r="N28" s="60">
        <v>1516122</v>
      </c>
      <c r="O28" s="60">
        <v>1774636</v>
      </c>
      <c r="P28" s="60">
        <v>1633712</v>
      </c>
      <c r="Q28" s="60">
        <v>4924470</v>
      </c>
      <c r="R28" s="60">
        <v>2068148</v>
      </c>
      <c r="S28" s="60">
        <v>1504948</v>
      </c>
      <c r="T28" s="60">
        <v>1859213</v>
      </c>
      <c r="U28" s="60">
        <v>5432309</v>
      </c>
      <c r="V28" s="60">
        <v>17191827</v>
      </c>
      <c r="W28" s="60">
        <v>16643000</v>
      </c>
      <c r="X28" s="60">
        <v>548827</v>
      </c>
      <c r="Y28" s="61">
        <v>3.3</v>
      </c>
      <c r="Z28" s="62">
        <v>28500121</v>
      </c>
    </row>
    <row r="29" spans="1:26" ht="13.5">
      <c r="A29" s="58" t="s">
        <v>283</v>
      </c>
      <c r="B29" s="19">
        <v>52296307</v>
      </c>
      <c r="C29" s="19">
        <v>0</v>
      </c>
      <c r="D29" s="59">
        <v>0</v>
      </c>
      <c r="E29" s="60">
        <v>151040</v>
      </c>
      <c r="F29" s="60">
        <v>0</v>
      </c>
      <c r="G29" s="60">
        <v>18000</v>
      </c>
      <c r="H29" s="60">
        <v>0</v>
      </c>
      <c r="I29" s="60">
        <v>18000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58050</v>
      </c>
      <c r="Q29" s="60">
        <v>58050</v>
      </c>
      <c r="R29" s="60">
        <v>0</v>
      </c>
      <c r="S29" s="60">
        <v>0</v>
      </c>
      <c r="T29" s="60">
        <v>12193</v>
      </c>
      <c r="U29" s="60">
        <v>12193</v>
      </c>
      <c r="V29" s="60">
        <v>88243</v>
      </c>
      <c r="W29" s="60">
        <v>0</v>
      </c>
      <c r="X29" s="60">
        <v>88243</v>
      </c>
      <c r="Y29" s="61">
        <v>0</v>
      </c>
      <c r="Z29" s="62">
        <v>151040</v>
      </c>
    </row>
    <row r="30" spans="1:26" ht="13.5">
      <c r="A30" s="58" t="s">
        <v>52</v>
      </c>
      <c r="B30" s="19">
        <v>789593</v>
      </c>
      <c r="C30" s="19">
        <v>0</v>
      </c>
      <c r="D30" s="59">
        <v>0</v>
      </c>
      <c r="E30" s="60">
        <v>2460000</v>
      </c>
      <c r="F30" s="60">
        <v>346757</v>
      </c>
      <c r="G30" s="60">
        <v>0</v>
      </c>
      <c r="H30" s="60">
        <v>0</v>
      </c>
      <c r="I30" s="60">
        <v>346757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971352</v>
      </c>
      <c r="T30" s="60">
        <v>1141891</v>
      </c>
      <c r="U30" s="60">
        <v>2113243</v>
      </c>
      <c r="V30" s="60">
        <v>2460000</v>
      </c>
      <c r="W30" s="60">
        <v>0</v>
      </c>
      <c r="X30" s="60">
        <v>2460000</v>
      </c>
      <c r="Y30" s="61">
        <v>0</v>
      </c>
      <c r="Z30" s="62">
        <v>2460000</v>
      </c>
    </row>
    <row r="31" spans="1:26" ht="13.5">
      <c r="A31" s="58" t="s">
        <v>53</v>
      </c>
      <c r="B31" s="19">
        <v>2115740</v>
      </c>
      <c r="C31" s="19">
        <v>0</v>
      </c>
      <c r="D31" s="59">
        <v>3381200</v>
      </c>
      <c r="E31" s="60">
        <v>5317668</v>
      </c>
      <c r="F31" s="60">
        <v>0</v>
      </c>
      <c r="G31" s="60">
        <v>41976</v>
      </c>
      <c r="H31" s="60">
        <v>17119</v>
      </c>
      <c r="I31" s="60">
        <v>59095</v>
      </c>
      <c r="J31" s="60">
        <v>276695</v>
      </c>
      <c r="K31" s="60">
        <v>111522</v>
      </c>
      <c r="L31" s="60">
        <v>48367</v>
      </c>
      <c r="M31" s="60">
        <v>436584</v>
      </c>
      <c r="N31" s="60">
        <v>202262</v>
      </c>
      <c r="O31" s="60">
        <v>145073</v>
      </c>
      <c r="P31" s="60">
        <v>44821</v>
      </c>
      <c r="Q31" s="60">
        <v>392156</v>
      </c>
      <c r="R31" s="60">
        <v>1636</v>
      </c>
      <c r="S31" s="60">
        <v>344569</v>
      </c>
      <c r="T31" s="60">
        <v>1353099</v>
      </c>
      <c r="U31" s="60">
        <v>1699304</v>
      </c>
      <c r="V31" s="60">
        <v>2587139</v>
      </c>
      <c r="W31" s="60">
        <v>3381200</v>
      </c>
      <c r="X31" s="60">
        <v>-794061</v>
      </c>
      <c r="Y31" s="61">
        <v>-23.48</v>
      </c>
      <c r="Z31" s="62">
        <v>5317668</v>
      </c>
    </row>
    <row r="32" spans="1:26" ht="13.5">
      <c r="A32" s="70" t="s">
        <v>54</v>
      </c>
      <c r="B32" s="22">
        <f>SUM(B28:B31)</f>
        <v>92796504</v>
      </c>
      <c r="C32" s="22">
        <f>SUM(C28:C31)</f>
        <v>0</v>
      </c>
      <c r="D32" s="99">
        <f aca="true" t="shared" si="5" ref="D32:Z32">SUM(D28:D31)</f>
        <v>20024200</v>
      </c>
      <c r="E32" s="100">
        <f t="shared" si="5"/>
        <v>36428829</v>
      </c>
      <c r="F32" s="100">
        <f t="shared" si="5"/>
        <v>2878330</v>
      </c>
      <c r="G32" s="100">
        <f t="shared" si="5"/>
        <v>1315966</v>
      </c>
      <c r="H32" s="100">
        <f t="shared" si="5"/>
        <v>97096</v>
      </c>
      <c r="I32" s="100">
        <f t="shared" si="5"/>
        <v>4291392</v>
      </c>
      <c r="J32" s="100">
        <f t="shared" si="5"/>
        <v>1547067</v>
      </c>
      <c r="K32" s="100">
        <f t="shared" si="5"/>
        <v>1297759</v>
      </c>
      <c r="L32" s="100">
        <f t="shared" si="5"/>
        <v>559266</v>
      </c>
      <c r="M32" s="100">
        <f t="shared" si="5"/>
        <v>3404092</v>
      </c>
      <c r="N32" s="100">
        <f t="shared" si="5"/>
        <v>1718384</v>
      </c>
      <c r="O32" s="100">
        <f t="shared" si="5"/>
        <v>1919709</v>
      </c>
      <c r="P32" s="100">
        <f t="shared" si="5"/>
        <v>1736583</v>
      </c>
      <c r="Q32" s="100">
        <f t="shared" si="5"/>
        <v>5374676</v>
      </c>
      <c r="R32" s="100">
        <f t="shared" si="5"/>
        <v>2069784</v>
      </c>
      <c r="S32" s="100">
        <f t="shared" si="5"/>
        <v>2820869</v>
      </c>
      <c r="T32" s="100">
        <f t="shared" si="5"/>
        <v>4366396</v>
      </c>
      <c r="U32" s="100">
        <f t="shared" si="5"/>
        <v>9257049</v>
      </c>
      <c r="V32" s="100">
        <f t="shared" si="5"/>
        <v>22327209</v>
      </c>
      <c r="W32" s="100">
        <f t="shared" si="5"/>
        <v>20024200</v>
      </c>
      <c r="X32" s="100">
        <f t="shared" si="5"/>
        <v>2303009</v>
      </c>
      <c r="Y32" s="101">
        <f>+IF(W32&lt;&gt;0,(X32/W32)*100,0)</f>
        <v>11.501128634352433</v>
      </c>
      <c r="Z32" s="102">
        <f t="shared" si="5"/>
        <v>36428829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67387581</v>
      </c>
      <c r="C35" s="19">
        <v>0</v>
      </c>
      <c r="D35" s="59">
        <v>44659619</v>
      </c>
      <c r="E35" s="60">
        <v>60077540</v>
      </c>
      <c r="F35" s="60">
        <v>126061239</v>
      </c>
      <c r="G35" s="60">
        <v>99709994</v>
      </c>
      <c r="H35" s="60">
        <v>110767515</v>
      </c>
      <c r="I35" s="60">
        <v>110767515</v>
      </c>
      <c r="J35" s="60">
        <v>188693292</v>
      </c>
      <c r="K35" s="60">
        <v>189399779</v>
      </c>
      <c r="L35" s="60">
        <v>196678298</v>
      </c>
      <c r="M35" s="60">
        <v>196678298</v>
      </c>
      <c r="N35" s="60">
        <v>195435267</v>
      </c>
      <c r="O35" s="60">
        <v>185777737</v>
      </c>
      <c r="P35" s="60">
        <v>196138802</v>
      </c>
      <c r="Q35" s="60">
        <v>196138802</v>
      </c>
      <c r="R35" s="60">
        <v>191895406</v>
      </c>
      <c r="S35" s="60">
        <v>195686564</v>
      </c>
      <c r="T35" s="60">
        <v>165603706</v>
      </c>
      <c r="U35" s="60">
        <v>165603706</v>
      </c>
      <c r="V35" s="60">
        <v>165603706</v>
      </c>
      <c r="W35" s="60">
        <v>60077540</v>
      </c>
      <c r="X35" s="60">
        <v>105526166</v>
      </c>
      <c r="Y35" s="61">
        <v>175.65</v>
      </c>
      <c r="Z35" s="62">
        <v>60077540</v>
      </c>
    </row>
    <row r="36" spans="1:26" ht="13.5">
      <c r="A36" s="58" t="s">
        <v>57</v>
      </c>
      <c r="B36" s="19">
        <v>469219001</v>
      </c>
      <c r="C36" s="19">
        <v>0</v>
      </c>
      <c r="D36" s="59">
        <v>420403431</v>
      </c>
      <c r="E36" s="60">
        <v>490202906</v>
      </c>
      <c r="F36" s="60">
        <v>412046492</v>
      </c>
      <c r="G36" s="60">
        <v>471619034</v>
      </c>
      <c r="H36" s="60">
        <v>474393464</v>
      </c>
      <c r="I36" s="60">
        <v>474393464</v>
      </c>
      <c r="J36" s="60">
        <v>473951363</v>
      </c>
      <c r="K36" s="60">
        <v>462035971</v>
      </c>
      <c r="L36" s="60">
        <v>468137786</v>
      </c>
      <c r="M36" s="60">
        <v>468137786</v>
      </c>
      <c r="N36" s="60">
        <v>468517504</v>
      </c>
      <c r="O36" s="60">
        <v>469098545</v>
      </c>
      <c r="P36" s="60">
        <v>469496461</v>
      </c>
      <c r="Q36" s="60">
        <v>469496461</v>
      </c>
      <c r="R36" s="60">
        <v>470227578</v>
      </c>
      <c r="S36" s="60">
        <v>471709781</v>
      </c>
      <c r="T36" s="60">
        <v>474639956</v>
      </c>
      <c r="U36" s="60">
        <v>474639956</v>
      </c>
      <c r="V36" s="60">
        <v>474639956</v>
      </c>
      <c r="W36" s="60">
        <v>490202906</v>
      </c>
      <c r="X36" s="60">
        <v>-15562950</v>
      </c>
      <c r="Y36" s="61">
        <v>-3.17</v>
      </c>
      <c r="Z36" s="62">
        <v>490202906</v>
      </c>
    </row>
    <row r="37" spans="1:26" ht="13.5">
      <c r="A37" s="58" t="s">
        <v>58</v>
      </c>
      <c r="B37" s="19">
        <v>57049643</v>
      </c>
      <c r="C37" s="19">
        <v>0</v>
      </c>
      <c r="D37" s="59">
        <v>37341580</v>
      </c>
      <c r="E37" s="60">
        <v>52519561</v>
      </c>
      <c r="F37" s="60">
        <v>97229777</v>
      </c>
      <c r="G37" s="60">
        <v>49509486</v>
      </c>
      <c r="H37" s="60">
        <v>71506167</v>
      </c>
      <c r="I37" s="60">
        <v>71506167</v>
      </c>
      <c r="J37" s="60">
        <v>71003865</v>
      </c>
      <c r="K37" s="60">
        <v>53556685</v>
      </c>
      <c r="L37" s="60">
        <v>64301908</v>
      </c>
      <c r="M37" s="60">
        <v>64301908</v>
      </c>
      <c r="N37" s="60">
        <v>67726265</v>
      </c>
      <c r="O37" s="60">
        <v>61733679</v>
      </c>
      <c r="P37" s="60">
        <v>67096760</v>
      </c>
      <c r="Q37" s="60">
        <v>67096760</v>
      </c>
      <c r="R37" s="60">
        <v>69941595</v>
      </c>
      <c r="S37" s="60">
        <v>73123335</v>
      </c>
      <c r="T37" s="60">
        <v>59184240</v>
      </c>
      <c r="U37" s="60">
        <v>59184240</v>
      </c>
      <c r="V37" s="60">
        <v>59184240</v>
      </c>
      <c r="W37" s="60">
        <v>52519561</v>
      </c>
      <c r="X37" s="60">
        <v>6664679</v>
      </c>
      <c r="Y37" s="61">
        <v>12.69</v>
      </c>
      <c r="Z37" s="62">
        <v>52519561</v>
      </c>
    </row>
    <row r="38" spans="1:26" ht="13.5">
      <c r="A38" s="58" t="s">
        <v>59</v>
      </c>
      <c r="B38" s="19">
        <v>44437765</v>
      </c>
      <c r="C38" s="19">
        <v>0</v>
      </c>
      <c r="D38" s="59">
        <v>46542519</v>
      </c>
      <c r="E38" s="60">
        <v>46411224</v>
      </c>
      <c r="F38" s="60">
        <v>47212476</v>
      </c>
      <c r="G38" s="60">
        <v>50663179</v>
      </c>
      <c r="H38" s="60">
        <v>50663179</v>
      </c>
      <c r="I38" s="60">
        <v>50663179</v>
      </c>
      <c r="J38" s="60">
        <v>142640444</v>
      </c>
      <c r="K38" s="60">
        <v>142640444</v>
      </c>
      <c r="L38" s="60">
        <v>147450608</v>
      </c>
      <c r="M38" s="60">
        <v>147450608</v>
      </c>
      <c r="N38" s="60">
        <v>147450608</v>
      </c>
      <c r="O38" s="60">
        <v>149722047</v>
      </c>
      <c r="P38" s="60">
        <v>149722047</v>
      </c>
      <c r="Q38" s="60">
        <v>149722047</v>
      </c>
      <c r="R38" s="60">
        <v>149722047</v>
      </c>
      <c r="S38" s="60">
        <v>149722047</v>
      </c>
      <c r="T38" s="60">
        <v>149603402</v>
      </c>
      <c r="U38" s="60">
        <v>149603402</v>
      </c>
      <c r="V38" s="60">
        <v>149603402</v>
      </c>
      <c r="W38" s="60">
        <v>46411224</v>
      </c>
      <c r="X38" s="60">
        <v>103192178</v>
      </c>
      <c r="Y38" s="61">
        <v>222.34</v>
      </c>
      <c r="Z38" s="62">
        <v>46411224</v>
      </c>
    </row>
    <row r="39" spans="1:26" ht="13.5">
      <c r="A39" s="58" t="s">
        <v>60</v>
      </c>
      <c r="B39" s="19">
        <v>435119174</v>
      </c>
      <c r="C39" s="19">
        <v>0</v>
      </c>
      <c r="D39" s="59">
        <v>381178951</v>
      </c>
      <c r="E39" s="60">
        <v>451349661</v>
      </c>
      <c r="F39" s="60">
        <v>393665478</v>
      </c>
      <c r="G39" s="60">
        <v>471156363</v>
      </c>
      <c r="H39" s="60">
        <v>462991633</v>
      </c>
      <c r="I39" s="60">
        <v>462991633</v>
      </c>
      <c r="J39" s="60">
        <v>449000346</v>
      </c>
      <c r="K39" s="60">
        <v>455238621</v>
      </c>
      <c r="L39" s="60">
        <v>453063568</v>
      </c>
      <c r="M39" s="60">
        <v>453063568</v>
      </c>
      <c r="N39" s="60">
        <v>448775898</v>
      </c>
      <c r="O39" s="60">
        <v>443420556</v>
      </c>
      <c r="P39" s="60">
        <v>448816456</v>
      </c>
      <c r="Q39" s="60">
        <v>448816456</v>
      </c>
      <c r="R39" s="60">
        <v>442459342</v>
      </c>
      <c r="S39" s="60">
        <v>444550963</v>
      </c>
      <c r="T39" s="60">
        <v>431456020</v>
      </c>
      <c r="U39" s="60">
        <v>431456020</v>
      </c>
      <c r="V39" s="60">
        <v>431456020</v>
      </c>
      <c r="W39" s="60">
        <v>451349661</v>
      </c>
      <c r="X39" s="60">
        <v>-19893641</v>
      </c>
      <c r="Y39" s="61">
        <v>-4.41</v>
      </c>
      <c r="Z39" s="62">
        <v>451349661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42195845</v>
      </c>
      <c r="C42" s="19">
        <v>0</v>
      </c>
      <c r="D42" s="59">
        <v>22346534</v>
      </c>
      <c r="E42" s="60">
        <v>30036757</v>
      </c>
      <c r="F42" s="60">
        <v>30539845</v>
      </c>
      <c r="G42" s="60">
        <v>-3352944</v>
      </c>
      <c r="H42" s="60">
        <v>17580722</v>
      </c>
      <c r="I42" s="60">
        <v>44767623</v>
      </c>
      <c r="J42" s="60">
        <v>2984898</v>
      </c>
      <c r="K42" s="60">
        <v>10060473</v>
      </c>
      <c r="L42" s="60">
        <v>-8207091</v>
      </c>
      <c r="M42" s="60">
        <v>4838280</v>
      </c>
      <c r="N42" s="60">
        <v>-3706470</v>
      </c>
      <c r="O42" s="60">
        <v>-676995</v>
      </c>
      <c r="P42" s="60">
        <v>18590643</v>
      </c>
      <c r="Q42" s="60">
        <v>14207178</v>
      </c>
      <c r="R42" s="60">
        <v>-4142599</v>
      </c>
      <c r="S42" s="60">
        <v>-7753442</v>
      </c>
      <c r="T42" s="60">
        <v>-10336145</v>
      </c>
      <c r="U42" s="60">
        <v>-22232186</v>
      </c>
      <c r="V42" s="60">
        <v>41580895</v>
      </c>
      <c r="W42" s="60">
        <v>30036757</v>
      </c>
      <c r="X42" s="60">
        <v>11544138</v>
      </c>
      <c r="Y42" s="61">
        <v>38.43</v>
      </c>
      <c r="Z42" s="62">
        <v>30036757</v>
      </c>
    </row>
    <row r="43" spans="1:26" ht="13.5">
      <c r="A43" s="58" t="s">
        <v>63</v>
      </c>
      <c r="B43" s="19">
        <v>-38336712</v>
      </c>
      <c r="C43" s="19">
        <v>0</v>
      </c>
      <c r="D43" s="59">
        <v>-20024200</v>
      </c>
      <c r="E43" s="60">
        <v>-36532961</v>
      </c>
      <c r="F43" s="60">
        <v>-2878330</v>
      </c>
      <c r="G43" s="60">
        <v>-1315966</v>
      </c>
      <c r="H43" s="60">
        <v>-97096</v>
      </c>
      <c r="I43" s="60">
        <v>-4291392</v>
      </c>
      <c r="J43" s="60">
        <v>-1547067</v>
      </c>
      <c r="K43" s="60">
        <v>-1297758</v>
      </c>
      <c r="L43" s="60">
        <v>-559266</v>
      </c>
      <c r="M43" s="60">
        <v>-3404091</v>
      </c>
      <c r="N43" s="60">
        <v>-1718384</v>
      </c>
      <c r="O43" s="60">
        <v>-1919708</v>
      </c>
      <c r="P43" s="60">
        <v>-1736584</v>
      </c>
      <c r="Q43" s="60">
        <v>-5374676</v>
      </c>
      <c r="R43" s="60">
        <v>-2069784</v>
      </c>
      <c r="S43" s="60">
        <v>-2820870</v>
      </c>
      <c r="T43" s="60">
        <v>-4366396</v>
      </c>
      <c r="U43" s="60">
        <v>-9257050</v>
      </c>
      <c r="V43" s="60">
        <v>-22327209</v>
      </c>
      <c r="W43" s="60">
        <v>-36532961</v>
      </c>
      <c r="X43" s="60">
        <v>14205752</v>
      </c>
      <c r="Y43" s="61">
        <v>-38.88</v>
      </c>
      <c r="Z43" s="62">
        <v>-36532961</v>
      </c>
    </row>
    <row r="44" spans="1:26" ht="13.5">
      <c r="A44" s="58" t="s">
        <v>64</v>
      </c>
      <c r="B44" s="19">
        <v>-2679897</v>
      </c>
      <c r="C44" s="19">
        <v>0</v>
      </c>
      <c r="D44" s="59">
        <v>-1977698</v>
      </c>
      <c r="E44" s="60">
        <v>-836887</v>
      </c>
      <c r="F44" s="60">
        <v>-20571</v>
      </c>
      <c r="G44" s="60">
        <v>-18876</v>
      </c>
      <c r="H44" s="60">
        <v>-101148</v>
      </c>
      <c r="I44" s="60">
        <v>-140595</v>
      </c>
      <c r="J44" s="60">
        <v>-11330</v>
      </c>
      <c r="K44" s="60">
        <v>-35472</v>
      </c>
      <c r="L44" s="60">
        <v>-593840</v>
      </c>
      <c r="M44" s="60">
        <v>-640642</v>
      </c>
      <c r="N44" s="60">
        <v>-3684</v>
      </c>
      <c r="O44" s="60">
        <v>21014</v>
      </c>
      <c r="P44" s="60">
        <v>-116874</v>
      </c>
      <c r="Q44" s="60">
        <v>-99544</v>
      </c>
      <c r="R44" s="60">
        <v>-21208</v>
      </c>
      <c r="S44" s="60">
        <v>-1155</v>
      </c>
      <c r="T44" s="60">
        <v>-625655</v>
      </c>
      <c r="U44" s="60">
        <v>-648018</v>
      </c>
      <c r="V44" s="60">
        <v>-1528799</v>
      </c>
      <c r="W44" s="60">
        <v>-836887</v>
      </c>
      <c r="X44" s="60">
        <v>-691912</v>
      </c>
      <c r="Y44" s="61">
        <v>82.68</v>
      </c>
      <c r="Z44" s="62">
        <v>-836887</v>
      </c>
    </row>
    <row r="45" spans="1:26" ht="13.5">
      <c r="A45" s="70" t="s">
        <v>65</v>
      </c>
      <c r="B45" s="22">
        <v>13116372</v>
      </c>
      <c r="C45" s="22">
        <v>0</v>
      </c>
      <c r="D45" s="99">
        <v>3954382</v>
      </c>
      <c r="E45" s="100">
        <v>5783281</v>
      </c>
      <c r="F45" s="100">
        <v>40757316</v>
      </c>
      <c r="G45" s="100">
        <v>36069530</v>
      </c>
      <c r="H45" s="100">
        <v>53452008</v>
      </c>
      <c r="I45" s="100">
        <v>53452008</v>
      </c>
      <c r="J45" s="100">
        <v>54878509</v>
      </c>
      <c r="K45" s="100">
        <v>63605752</v>
      </c>
      <c r="L45" s="100">
        <v>54245555</v>
      </c>
      <c r="M45" s="100">
        <v>54245555</v>
      </c>
      <c r="N45" s="100">
        <v>48817017</v>
      </c>
      <c r="O45" s="100">
        <v>46241328</v>
      </c>
      <c r="P45" s="100">
        <v>62978513</v>
      </c>
      <c r="Q45" s="100">
        <v>62978513</v>
      </c>
      <c r="R45" s="100">
        <v>56744922</v>
      </c>
      <c r="S45" s="100">
        <v>46169455</v>
      </c>
      <c r="T45" s="100">
        <v>30841259</v>
      </c>
      <c r="U45" s="100">
        <v>30841259</v>
      </c>
      <c r="V45" s="100">
        <v>30841259</v>
      </c>
      <c r="W45" s="100">
        <v>5783281</v>
      </c>
      <c r="X45" s="100">
        <v>25057978</v>
      </c>
      <c r="Y45" s="101">
        <v>433.28</v>
      </c>
      <c r="Z45" s="102">
        <v>5783281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11345171</v>
      </c>
      <c r="C49" s="52">
        <v>0</v>
      </c>
      <c r="D49" s="129">
        <v>3045707</v>
      </c>
      <c r="E49" s="54">
        <v>2073744</v>
      </c>
      <c r="F49" s="54">
        <v>0</v>
      </c>
      <c r="G49" s="54">
        <v>0</v>
      </c>
      <c r="H49" s="54">
        <v>0</v>
      </c>
      <c r="I49" s="54">
        <v>50500895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66965517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8770183</v>
      </c>
      <c r="C51" s="52">
        <v>0</v>
      </c>
      <c r="D51" s="129">
        <v>69247</v>
      </c>
      <c r="E51" s="54">
        <v>4710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749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72645</v>
      </c>
      <c r="V51" s="54">
        <v>0</v>
      </c>
      <c r="W51" s="54">
        <v>8917534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88.85277093308777</v>
      </c>
      <c r="C58" s="5">
        <f>IF(C67=0,0,+(C76/C67)*100)</f>
        <v>0</v>
      </c>
      <c r="D58" s="6">
        <f aca="true" t="shared" si="6" ref="D58:Z58">IF(D67=0,0,+(D76/D67)*100)</f>
        <v>97.11528318692152</v>
      </c>
      <c r="E58" s="7">
        <f t="shared" si="6"/>
        <v>94.13295153893708</v>
      </c>
      <c r="F58" s="7">
        <f t="shared" si="6"/>
        <v>27.715212367202824</v>
      </c>
      <c r="G58" s="7">
        <f t="shared" si="6"/>
        <v>136.912495834516</v>
      </c>
      <c r="H58" s="7">
        <f t="shared" si="6"/>
        <v>146.33864026090123</v>
      </c>
      <c r="I58" s="7">
        <f t="shared" si="6"/>
        <v>68.20616107140464</v>
      </c>
      <c r="J58" s="7">
        <f t="shared" si="6"/>
        <v>130.51135667318775</v>
      </c>
      <c r="K58" s="7">
        <f t="shared" si="6"/>
        <v>117.66508745266935</v>
      </c>
      <c r="L58" s="7">
        <f t="shared" si="6"/>
        <v>105.04725786291446</v>
      </c>
      <c r="M58" s="7">
        <f t="shared" si="6"/>
        <v>117.39476306544607</v>
      </c>
      <c r="N58" s="7">
        <f t="shared" si="6"/>
        <v>91.87594105856876</v>
      </c>
      <c r="O58" s="7">
        <f t="shared" si="6"/>
        <v>115.25127235181785</v>
      </c>
      <c r="P58" s="7">
        <f t="shared" si="6"/>
        <v>105.70173481846115</v>
      </c>
      <c r="Q58" s="7">
        <f t="shared" si="6"/>
        <v>103.72854121782893</v>
      </c>
      <c r="R58" s="7">
        <f t="shared" si="6"/>
        <v>111.77882297379259</v>
      </c>
      <c r="S58" s="7">
        <f t="shared" si="6"/>
        <v>52.49588569045909</v>
      </c>
      <c r="T58" s="7">
        <f t="shared" si="6"/>
        <v>557.4247321354475</v>
      </c>
      <c r="U58" s="7">
        <f t="shared" si="6"/>
        <v>103.30055818426287</v>
      </c>
      <c r="V58" s="7">
        <f t="shared" si="6"/>
        <v>92.47221440081942</v>
      </c>
      <c r="W58" s="7">
        <f t="shared" si="6"/>
        <v>95.58132308454064</v>
      </c>
      <c r="X58" s="7">
        <f t="shared" si="6"/>
        <v>0</v>
      </c>
      <c r="Y58" s="7">
        <f t="shared" si="6"/>
        <v>0</v>
      </c>
      <c r="Z58" s="8">
        <f t="shared" si="6"/>
        <v>94.13295153893708</v>
      </c>
    </row>
    <row r="59" spans="1:26" ht="13.5">
      <c r="A59" s="37" t="s">
        <v>31</v>
      </c>
      <c r="B59" s="9">
        <f aca="true" t="shared" si="7" ref="B59:Z66">IF(B68=0,0,+(B77/B68)*100)</f>
        <v>97.71347495735269</v>
      </c>
      <c r="C59" s="9">
        <f t="shared" si="7"/>
        <v>0</v>
      </c>
      <c r="D59" s="2">
        <f t="shared" si="7"/>
        <v>94.00000030549779</v>
      </c>
      <c r="E59" s="10">
        <f t="shared" si="7"/>
        <v>94.13294912911742</v>
      </c>
      <c r="F59" s="10">
        <f t="shared" si="7"/>
        <v>5.336540296793438</v>
      </c>
      <c r="G59" s="10">
        <f t="shared" si="7"/>
        <v>-1392.2634503961217</v>
      </c>
      <c r="H59" s="10">
        <f t="shared" si="7"/>
        <v>-7546.402779341514</v>
      </c>
      <c r="I59" s="10">
        <f t="shared" si="7"/>
        <v>34.758207750232884</v>
      </c>
      <c r="J59" s="10">
        <f t="shared" si="7"/>
        <v>-46220.1756097561</v>
      </c>
      <c r="K59" s="10">
        <f t="shared" si="7"/>
        <v>-2607.9004630008344</v>
      </c>
      <c r="L59" s="10">
        <f t="shared" si="7"/>
        <v>-418640.05102040817</v>
      </c>
      <c r="M59" s="10">
        <f t="shared" si="7"/>
        <v>-8409.183673469388</v>
      </c>
      <c r="N59" s="10">
        <f t="shared" si="7"/>
        <v>-383760.49723756907</v>
      </c>
      <c r="O59" s="10">
        <f t="shared" si="7"/>
        <v>-3235.0748279324953</v>
      </c>
      <c r="P59" s="10">
        <f t="shared" si="7"/>
        <v>-331157.4683544304</v>
      </c>
      <c r="Q59" s="10">
        <f t="shared" si="7"/>
        <v>-9662.536071565986</v>
      </c>
      <c r="R59" s="10">
        <f t="shared" si="7"/>
        <v>1032.3632383585095</v>
      </c>
      <c r="S59" s="10">
        <f t="shared" si="7"/>
        <v>0</v>
      </c>
      <c r="T59" s="10">
        <f t="shared" si="7"/>
        <v>-2216.064218940523</v>
      </c>
      <c r="U59" s="10">
        <f t="shared" si="7"/>
        <v>6539.770660224975</v>
      </c>
      <c r="V59" s="10">
        <f t="shared" si="7"/>
        <v>89.18333641221543</v>
      </c>
      <c r="W59" s="10">
        <f t="shared" si="7"/>
        <v>94.13294912911742</v>
      </c>
      <c r="X59" s="10">
        <f t="shared" si="7"/>
        <v>0</v>
      </c>
      <c r="Y59" s="10">
        <f t="shared" si="7"/>
        <v>0</v>
      </c>
      <c r="Z59" s="11">
        <f t="shared" si="7"/>
        <v>94.13294912911742</v>
      </c>
    </row>
    <row r="60" spans="1:26" ht="13.5">
      <c r="A60" s="38" t="s">
        <v>32</v>
      </c>
      <c r="B60" s="12">
        <f t="shared" si="7"/>
        <v>86.14045587528874</v>
      </c>
      <c r="C60" s="12">
        <f t="shared" si="7"/>
        <v>0</v>
      </c>
      <c r="D60" s="3">
        <f t="shared" si="7"/>
        <v>97.84160682138078</v>
      </c>
      <c r="E60" s="13">
        <f t="shared" si="7"/>
        <v>94.13295167722698</v>
      </c>
      <c r="F60" s="13">
        <f t="shared" si="7"/>
        <v>110.70254491518084</v>
      </c>
      <c r="G60" s="13">
        <f t="shared" si="7"/>
        <v>101.87776468775742</v>
      </c>
      <c r="H60" s="13">
        <f t="shared" si="7"/>
        <v>95.3200036315911</v>
      </c>
      <c r="I60" s="13">
        <f t="shared" si="7"/>
        <v>101.89710397375278</v>
      </c>
      <c r="J60" s="13">
        <f t="shared" si="7"/>
        <v>102.4252686446581</v>
      </c>
      <c r="K60" s="13">
        <f t="shared" si="7"/>
        <v>97.69807892935015</v>
      </c>
      <c r="L60" s="13">
        <f t="shared" si="7"/>
        <v>86.84899596468809</v>
      </c>
      <c r="M60" s="13">
        <f t="shared" si="7"/>
        <v>95.40686981492459</v>
      </c>
      <c r="N60" s="13">
        <f t="shared" si="7"/>
        <v>77.58303894260065</v>
      </c>
      <c r="O60" s="13">
        <f t="shared" si="7"/>
        <v>99.79683913995932</v>
      </c>
      <c r="P60" s="13">
        <f t="shared" si="7"/>
        <v>91.08887946946442</v>
      </c>
      <c r="Q60" s="13">
        <f t="shared" si="7"/>
        <v>88.97930982617375</v>
      </c>
      <c r="R60" s="13">
        <f t="shared" si="7"/>
        <v>95.81310855368615</v>
      </c>
      <c r="S60" s="13">
        <f t="shared" si="7"/>
        <v>43.91001781128614</v>
      </c>
      <c r="T60" s="13">
        <f t="shared" si="7"/>
        <v>484.70908729678115</v>
      </c>
      <c r="U60" s="13">
        <f t="shared" si="7"/>
        <v>86.93600425752847</v>
      </c>
      <c r="V60" s="13">
        <f t="shared" si="7"/>
        <v>93.13004749899633</v>
      </c>
      <c r="W60" s="13">
        <f t="shared" si="7"/>
        <v>95.97636420782825</v>
      </c>
      <c r="X60" s="13">
        <f t="shared" si="7"/>
        <v>0</v>
      </c>
      <c r="Y60" s="13">
        <f t="shared" si="7"/>
        <v>0</v>
      </c>
      <c r="Z60" s="14">
        <f t="shared" si="7"/>
        <v>94.13295167722698</v>
      </c>
    </row>
    <row r="61" spans="1:26" ht="13.5">
      <c r="A61" s="39" t="s">
        <v>103</v>
      </c>
      <c r="B61" s="12">
        <f t="shared" si="7"/>
        <v>100.06146719355998</v>
      </c>
      <c r="C61" s="12">
        <f t="shared" si="7"/>
        <v>0</v>
      </c>
      <c r="D61" s="3">
        <f t="shared" si="7"/>
        <v>98.99999972180872</v>
      </c>
      <c r="E61" s="13">
        <f t="shared" si="7"/>
        <v>94.13295150653096</v>
      </c>
      <c r="F61" s="13">
        <f t="shared" si="7"/>
        <v>153.11264596267884</v>
      </c>
      <c r="G61" s="13">
        <f t="shared" si="7"/>
        <v>105.61067019744246</v>
      </c>
      <c r="H61" s="13">
        <f t="shared" si="7"/>
        <v>99.46927035625251</v>
      </c>
      <c r="I61" s="13">
        <f t="shared" si="7"/>
        <v>113.82245352690586</v>
      </c>
      <c r="J61" s="13">
        <f t="shared" si="7"/>
        <v>108.88893268288595</v>
      </c>
      <c r="K61" s="13">
        <f t="shared" si="7"/>
        <v>105.08637300528154</v>
      </c>
      <c r="L61" s="13">
        <f t="shared" si="7"/>
        <v>95.29919126000247</v>
      </c>
      <c r="M61" s="13">
        <f t="shared" si="7"/>
        <v>103.00470034181967</v>
      </c>
      <c r="N61" s="13">
        <f t="shared" si="7"/>
        <v>84.82876605662446</v>
      </c>
      <c r="O61" s="13">
        <f t="shared" si="7"/>
        <v>108.01200602965491</v>
      </c>
      <c r="P61" s="13">
        <f t="shared" si="7"/>
        <v>100.84366967347516</v>
      </c>
      <c r="Q61" s="13">
        <f t="shared" si="7"/>
        <v>97.35504257913249</v>
      </c>
      <c r="R61" s="13">
        <f t="shared" si="7"/>
        <v>102.82742986046789</v>
      </c>
      <c r="S61" s="13">
        <f t="shared" si="7"/>
        <v>37.34253147528009</v>
      </c>
      <c r="T61" s="13">
        <f t="shared" si="7"/>
        <v>-572.0989376619913</v>
      </c>
      <c r="U61" s="13">
        <f t="shared" si="7"/>
        <v>91.67867181466038</v>
      </c>
      <c r="V61" s="13">
        <f t="shared" si="7"/>
        <v>101.03673634278934</v>
      </c>
      <c r="W61" s="13">
        <f t="shared" si="7"/>
        <v>94.13295150653096</v>
      </c>
      <c r="X61" s="13">
        <f t="shared" si="7"/>
        <v>0</v>
      </c>
      <c r="Y61" s="13">
        <f t="shared" si="7"/>
        <v>0</v>
      </c>
      <c r="Z61" s="14">
        <f t="shared" si="7"/>
        <v>94.13295150653096</v>
      </c>
    </row>
    <row r="62" spans="1:26" ht="13.5">
      <c r="A62" s="39" t="s">
        <v>104</v>
      </c>
      <c r="B62" s="12">
        <f t="shared" si="7"/>
        <v>91.72000682483103</v>
      </c>
      <c r="C62" s="12">
        <f t="shared" si="7"/>
        <v>0</v>
      </c>
      <c r="D62" s="3">
        <f t="shared" si="7"/>
        <v>96.99999863088657</v>
      </c>
      <c r="E62" s="13">
        <f t="shared" si="7"/>
        <v>94.13294627672829</v>
      </c>
      <c r="F62" s="13">
        <f t="shared" si="7"/>
        <v>2603.733371477614</v>
      </c>
      <c r="G62" s="13">
        <f t="shared" si="7"/>
        <v>85.79264747715762</v>
      </c>
      <c r="H62" s="13">
        <f t="shared" si="7"/>
        <v>65.1881302832632</v>
      </c>
      <c r="I62" s="13">
        <f t="shared" si="7"/>
        <v>107.78188418433452</v>
      </c>
      <c r="J62" s="13">
        <f t="shared" si="7"/>
        <v>73.34860428666848</v>
      </c>
      <c r="K62" s="13">
        <f t="shared" si="7"/>
        <v>84.99564248632649</v>
      </c>
      <c r="L62" s="13">
        <f t="shared" si="7"/>
        <v>70.06365272440355</v>
      </c>
      <c r="M62" s="13">
        <f t="shared" si="7"/>
        <v>75.21657488281988</v>
      </c>
      <c r="N62" s="13">
        <f t="shared" si="7"/>
        <v>62.757045804867836</v>
      </c>
      <c r="O62" s="13">
        <f t="shared" si="7"/>
        <v>84.05847243226931</v>
      </c>
      <c r="P62" s="13">
        <f t="shared" si="7"/>
        <v>69.39752963612136</v>
      </c>
      <c r="Q62" s="13">
        <f t="shared" si="7"/>
        <v>71.21750360942839</v>
      </c>
      <c r="R62" s="13">
        <f t="shared" si="7"/>
        <v>79.82480205451789</v>
      </c>
      <c r="S62" s="13">
        <f t="shared" si="7"/>
        <v>91.87437320686654</v>
      </c>
      <c r="T62" s="13">
        <f t="shared" si="7"/>
        <v>63.485905984907966</v>
      </c>
      <c r="U62" s="13">
        <f t="shared" si="7"/>
        <v>77.68821441312154</v>
      </c>
      <c r="V62" s="13">
        <f t="shared" si="7"/>
        <v>80.27216905561832</v>
      </c>
      <c r="W62" s="13">
        <f t="shared" si="7"/>
        <v>108.32661326820003</v>
      </c>
      <c r="X62" s="13">
        <f t="shared" si="7"/>
        <v>0</v>
      </c>
      <c r="Y62" s="13">
        <f t="shared" si="7"/>
        <v>0</v>
      </c>
      <c r="Z62" s="14">
        <f t="shared" si="7"/>
        <v>94.13294627672829</v>
      </c>
    </row>
    <row r="63" spans="1:26" ht="13.5">
      <c r="A63" s="39" t="s">
        <v>105</v>
      </c>
      <c r="B63" s="12">
        <f t="shared" si="7"/>
        <v>95.21435426238057</v>
      </c>
      <c r="C63" s="12">
        <f t="shared" si="7"/>
        <v>0</v>
      </c>
      <c r="D63" s="3">
        <f t="shared" si="7"/>
        <v>94</v>
      </c>
      <c r="E63" s="13">
        <f t="shared" si="7"/>
        <v>93.86833460503594</v>
      </c>
      <c r="F63" s="13">
        <f t="shared" si="7"/>
        <v>34.93968217514178</v>
      </c>
      <c r="G63" s="13">
        <f t="shared" si="7"/>
        <v>111.46596362264309</v>
      </c>
      <c r="H63" s="13">
        <f t="shared" si="7"/>
        <v>119.38715822977156</v>
      </c>
      <c r="I63" s="13">
        <f t="shared" si="7"/>
        <v>71.437884238265</v>
      </c>
      <c r="J63" s="13">
        <f t="shared" si="7"/>
        <v>118.57852408651617</v>
      </c>
      <c r="K63" s="13">
        <f t="shared" si="7"/>
        <v>86.44973549626881</v>
      </c>
      <c r="L63" s="13">
        <f t="shared" si="7"/>
        <v>80.34201829221428</v>
      </c>
      <c r="M63" s="13">
        <f t="shared" si="7"/>
        <v>95.2463037229243</v>
      </c>
      <c r="N63" s="13">
        <f t="shared" si="7"/>
        <v>69.00467763732505</v>
      </c>
      <c r="O63" s="13">
        <f t="shared" si="7"/>
        <v>93.2190084009557</v>
      </c>
      <c r="P63" s="13">
        <f t="shared" si="7"/>
        <v>81.44444773795918</v>
      </c>
      <c r="Q63" s="13">
        <f t="shared" si="7"/>
        <v>81.2242395440051</v>
      </c>
      <c r="R63" s="13">
        <f t="shared" si="7"/>
        <v>100.66631813554193</v>
      </c>
      <c r="S63" s="13">
        <f t="shared" si="7"/>
        <v>84.93615802909498</v>
      </c>
      <c r="T63" s="13">
        <f t="shared" si="7"/>
        <v>72.63391175874156</v>
      </c>
      <c r="U63" s="13">
        <f t="shared" si="7"/>
        <v>85.79686106160213</v>
      </c>
      <c r="V63" s="13">
        <f t="shared" si="7"/>
        <v>81.94280959621169</v>
      </c>
      <c r="W63" s="13">
        <f t="shared" si="7"/>
        <v>94.1329547742741</v>
      </c>
      <c r="X63" s="13">
        <f t="shared" si="7"/>
        <v>0</v>
      </c>
      <c r="Y63" s="13">
        <f t="shared" si="7"/>
        <v>0</v>
      </c>
      <c r="Z63" s="14">
        <f t="shared" si="7"/>
        <v>93.86833460503594</v>
      </c>
    </row>
    <row r="64" spans="1:26" ht="13.5">
      <c r="A64" s="39" t="s">
        <v>106</v>
      </c>
      <c r="B64" s="12">
        <f t="shared" si="7"/>
        <v>92.00552076490422</v>
      </c>
      <c r="C64" s="12">
        <f t="shared" si="7"/>
        <v>0</v>
      </c>
      <c r="D64" s="3">
        <f t="shared" si="7"/>
        <v>94.00000783358335</v>
      </c>
      <c r="E64" s="13">
        <f t="shared" si="7"/>
        <v>94.64784044070247</v>
      </c>
      <c r="F64" s="13">
        <f t="shared" si="7"/>
        <v>34.70225728317461</v>
      </c>
      <c r="G64" s="13">
        <f t="shared" si="7"/>
        <v>75.4232002283981</v>
      </c>
      <c r="H64" s="13">
        <f t="shared" si="7"/>
        <v>83.88199756808649</v>
      </c>
      <c r="I64" s="13">
        <f t="shared" si="7"/>
        <v>59.31335633493522</v>
      </c>
      <c r="J64" s="13">
        <f t="shared" si="7"/>
        <v>69.85646607636343</v>
      </c>
      <c r="K64" s="13">
        <f t="shared" si="7"/>
        <v>62.67400027531852</v>
      </c>
      <c r="L64" s="13">
        <f t="shared" si="7"/>
        <v>58.26797857326148</v>
      </c>
      <c r="M64" s="13">
        <f t="shared" si="7"/>
        <v>63.59712900128408</v>
      </c>
      <c r="N64" s="13">
        <f t="shared" si="7"/>
        <v>52.2944466464086</v>
      </c>
      <c r="O64" s="13">
        <f t="shared" si="7"/>
        <v>62.13157385886058</v>
      </c>
      <c r="P64" s="13">
        <f t="shared" si="7"/>
        <v>57.424477721576594</v>
      </c>
      <c r="Q64" s="13">
        <f t="shared" si="7"/>
        <v>57.30699572096726</v>
      </c>
      <c r="R64" s="13">
        <f t="shared" si="7"/>
        <v>54.07632306771569</v>
      </c>
      <c r="S64" s="13">
        <f t="shared" si="7"/>
        <v>56.74836585099735</v>
      </c>
      <c r="T64" s="13">
        <f t="shared" si="7"/>
        <v>48.325139384499025</v>
      </c>
      <c r="U64" s="13">
        <f t="shared" si="7"/>
        <v>52.95705831970723</v>
      </c>
      <c r="V64" s="13">
        <f t="shared" si="7"/>
        <v>58.30654450212911</v>
      </c>
      <c r="W64" s="13">
        <f t="shared" si="7"/>
        <v>94.8865814633917</v>
      </c>
      <c r="X64" s="13">
        <f t="shared" si="7"/>
        <v>0</v>
      </c>
      <c r="Y64" s="13">
        <f t="shared" si="7"/>
        <v>0</v>
      </c>
      <c r="Z64" s="14">
        <f t="shared" si="7"/>
        <v>94.64784044070247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94.13297423887587</v>
      </c>
      <c r="F66" s="16">
        <f t="shared" si="7"/>
        <v>100</v>
      </c>
      <c r="G66" s="16">
        <f t="shared" si="7"/>
        <v>128.04091040046097</v>
      </c>
      <c r="H66" s="16">
        <f t="shared" si="7"/>
        <v>100.00062848415905</v>
      </c>
      <c r="I66" s="16">
        <f t="shared" si="7"/>
        <v>104.58385724982693</v>
      </c>
      <c r="J66" s="16">
        <f t="shared" si="7"/>
        <v>100</v>
      </c>
      <c r="K66" s="16">
        <f t="shared" si="7"/>
        <v>100.00061343295485</v>
      </c>
      <c r="L66" s="16">
        <f t="shared" si="7"/>
        <v>100</v>
      </c>
      <c r="M66" s="16">
        <f t="shared" si="7"/>
        <v>100.00019420907384</v>
      </c>
      <c r="N66" s="16">
        <f t="shared" si="7"/>
        <v>99.84307407426782</v>
      </c>
      <c r="O66" s="16">
        <f t="shared" si="7"/>
        <v>94.9969232872966</v>
      </c>
      <c r="P66" s="16">
        <f t="shared" si="7"/>
        <v>100</v>
      </c>
      <c r="Q66" s="16">
        <f t="shared" si="7"/>
        <v>98.29663115246099</v>
      </c>
      <c r="R66" s="16">
        <f t="shared" si="7"/>
        <v>100</v>
      </c>
      <c r="S66" s="16">
        <f t="shared" si="7"/>
        <v>100</v>
      </c>
      <c r="T66" s="16">
        <f t="shared" si="7"/>
        <v>100.00110444151153</v>
      </c>
      <c r="U66" s="16">
        <f t="shared" si="7"/>
        <v>100.00036212531347</v>
      </c>
      <c r="V66" s="16">
        <f t="shared" si="7"/>
        <v>100.5130345035333</v>
      </c>
      <c r="W66" s="16">
        <f t="shared" si="7"/>
        <v>94.13297423887587</v>
      </c>
      <c r="X66" s="16">
        <f t="shared" si="7"/>
        <v>0</v>
      </c>
      <c r="Y66" s="16">
        <f t="shared" si="7"/>
        <v>0</v>
      </c>
      <c r="Z66" s="17">
        <f t="shared" si="7"/>
        <v>94.13297423887587</v>
      </c>
    </row>
    <row r="67" spans="1:26" ht="13.5" hidden="1">
      <c r="A67" s="41" t="s">
        <v>286</v>
      </c>
      <c r="B67" s="24">
        <v>114950827</v>
      </c>
      <c r="C67" s="24"/>
      <c r="D67" s="25">
        <v>132160217</v>
      </c>
      <c r="E67" s="26">
        <v>134193693</v>
      </c>
      <c r="F67" s="26">
        <v>33385593</v>
      </c>
      <c r="G67" s="26">
        <v>9068574</v>
      </c>
      <c r="H67" s="26">
        <v>9327054</v>
      </c>
      <c r="I67" s="26">
        <v>51781221</v>
      </c>
      <c r="J67" s="26">
        <v>8437242</v>
      </c>
      <c r="K67" s="26">
        <v>8301176</v>
      </c>
      <c r="L67" s="26">
        <v>9144510</v>
      </c>
      <c r="M67" s="26">
        <v>25882928</v>
      </c>
      <c r="N67" s="26">
        <v>10019302</v>
      </c>
      <c r="O67" s="26">
        <v>8755440</v>
      </c>
      <c r="P67" s="26">
        <v>9055472</v>
      </c>
      <c r="Q67" s="26">
        <v>27830214</v>
      </c>
      <c r="R67" s="26">
        <v>8410331</v>
      </c>
      <c r="S67" s="26">
        <v>17344344</v>
      </c>
      <c r="T67" s="26">
        <v>1783364</v>
      </c>
      <c r="U67" s="26">
        <v>27538039</v>
      </c>
      <c r="V67" s="26">
        <v>133032402</v>
      </c>
      <c r="W67" s="26">
        <v>132160217</v>
      </c>
      <c r="X67" s="26"/>
      <c r="Y67" s="25"/>
      <c r="Z67" s="27">
        <v>134193693</v>
      </c>
    </row>
    <row r="68" spans="1:26" ht="13.5" hidden="1">
      <c r="A68" s="37" t="s">
        <v>31</v>
      </c>
      <c r="B68" s="19">
        <v>24583024</v>
      </c>
      <c r="C68" s="19"/>
      <c r="D68" s="20">
        <v>26186768</v>
      </c>
      <c r="E68" s="21">
        <v>26186768</v>
      </c>
      <c r="F68" s="21">
        <v>26274907</v>
      </c>
      <c r="G68" s="21">
        <v>-211425</v>
      </c>
      <c r="H68" s="21">
        <v>-62173</v>
      </c>
      <c r="I68" s="21">
        <v>26001309</v>
      </c>
      <c r="J68" s="21">
        <v>-5125</v>
      </c>
      <c r="K68" s="21">
        <v>-61123</v>
      </c>
      <c r="L68" s="21">
        <v>-392</v>
      </c>
      <c r="M68" s="21">
        <v>-66640</v>
      </c>
      <c r="N68" s="21">
        <v>-362</v>
      </c>
      <c r="O68" s="21">
        <v>-40827</v>
      </c>
      <c r="P68" s="21">
        <v>-395</v>
      </c>
      <c r="Q68" s="21">
        <v>-41584</v>
      </c>
      <c r="R68" s="21">
        <v>142529</v>
      </c>
      <c r="S68" s="21"/>
      <c r="T68" s="21">
        <v>-73810</v>
      </c>
      <c r="U68" s="21">
        <v>68719</v>
      </c>
      <c r="V68" s="21">
        <v>25961804</v>
      </c>
      <c r="W68" s="21">
        <v>26186768</v>
      </c>
      <c r="X68" s="21"/>
      <c r="Y68" s="20"/>
      <c r="Z68" s="23">
        <v>26186768</v>
      </c>
    </row>
    <row r="69" spans="1:26" ht="13.5" hidden="1">
      <c r="A69" s="38" t="s">
        <v>32</v>
      </c>
      <c r="B69" s="19">
        <v>88399264</v>
      </c>
      <c r="C69" s="19"/>
      <c r="D69" s="20">
        <v>103838449</v>
      </c>
      <c r="E69" s="21">
        <v>105871925</v>
      </c>
      <c r="F69" s="21">
        <v>6914533</v>
      </c>
      <c r="G69" s="21">
        <v>9210579</v>
      </c>
      <c r="H69" s="21">
        <v>9230114</v>
      </c>
      <c r="I69" s="21">
        <v>25355226</v>
      </c>
      <c r="J69" s="21">
        <v>8263332</v>
      </c>
      <c r="K69" s="21">
        <v>8199282</v>
      </c>
      <c r="L69" s="21">
        <v>8972045</v>
      </c>
      <c r="M69" s="21">
        <v>25434659</v>
      </c>
      <c r="N69" s="21">
        <v>9828491</v>
      </c>
      <c r="O69" s="21">
        <v>8620755</v>
      </c>
      <c r="P69" s="21">
        <v>8889432</v>
      </c>
      <c r="Q69" s="21">
        <v>27338678</v>
      </c>
      <c r="R69" s="21">
        <v>8078786</v>
      </c>
      <c r="S69" s="21">
        <v>17162152</v>
      </c>
      <c r="T69" s="21">
        <v>1676087</v>
      </c>
      <c r="U69" s="21">
        <v>26917025</v>
      </c>
      <c r="V69" s="21">
        <v>105045588</v>
      </c>
      <c r="W69" s="21">
        <v>103838449</v>
      </c>
      <c r="X69" s="21"/>
      <c r="Y69" s="20"/>
      <c r="Z69" s="23">
        <v>105871925</v>
      </c>
    </row>
    <row r="70" spans="1:26" ht="13.5" hidden="1">
      <c r="A70" s="39" t="s">
        <v>103</v>
      </c>
      <c r="B70" s="19">
        <v>57777162</v>
      </c>
      <c r="C70" s="19"/>
      <c r="D70" s="20">
        <v>71892980</v>
      </c>
      <c r="E70" s="21">
        <v>71892980</v>
      </c>
      <c r="F70" s="21">
        <v>3674912</v>
      </c>
      <c r="G70" s="21">
        <v>6410678</v>
      </c>
      <c r="H70" s="21">
        <v>6391955</v>
      </c>
      <c r="I70" s="21">
        <v>16477545</v>
      </c>
      <c r="J70" s="21">
        <v>5632431</v>
      </c>
      <c r="K70" s="21">
        <v>5658944</v>
      </c>
      <c r="L70" s="21">
        <v>5829933</v>
      </c>
      <c r="M70" s="21">
        <v>17121308</v>
      </c>
      <c r="N70" s="21">
        <v>6581785</v>
      </c>
      <c r="O70" s="21">
        <v>5780762</v>
      </c>
      <c r="P70" s="21">
        <v>5973665</v>
      </c>
      <c r="Q70" s="21">
        <v>18336212</v>
      </c>
      <c r="R70" s="21">
        <v>5355040</v>
      </c>
      <c r="S70" s="21">
        <v>14654119</v>
      </c>
      <c r="T70" s="21">
        <v>-1109628</v>
      </c>
      <c r="U70" s="21">
        <v>18899531</v>
      </c>
      <c r="V70" s="21">
        <v>70834596</v>
      </c>
      <c r="W70" s="21">
        <v>71892980</v>
      </c>
      <c r="X70" s="21"/>
      <c r="Y70" s="20"/>
      <c r="Z70" s="23">
        <v>71892980</v>
      </c>
    </row>
    <row r="71" spans="1:26" ht="13.5" hidden="1">
      <c r="A71" s="39" t="s">
        <v>104</v>
      </c>
      <c r="B71" s="19">
        <v>13386412</v>
      </c>
      <c r="C71" s="19"/>
      <c r="D71" s="20">
        <v>13147194</v>
      </c>
      <c r="E71" s="21">
        <v>15129570</v>
      </c>
      <c r="F71" s="21">
        <v>34955</v>
      </c>
      <c r="G71" s="21">
        <v>1205763</v>
      </c>
      <c r="H71" s="21">
        <v>1425847</v>
      </c>
      <c r="I71" s="21">
        <v>2666565</v>
      </c>
      <c r="J71" s="21">
        <v>1209704</v>
      </c>
      <c r="K71" s="21">
        <v>1144001</v>
      </c>
      <c r="L71" s="21">
        <v>1732526</v>
      </c>
      <c r="M71" s="21">
        <v>4086231</v>
      </c>
      <c r="N71" s="21">
        <v>1839215</v>
      </c>
      <c r="O71" s="21">
        <v>1424945</v>
      </c>
      <c r="P71" s="21">
        <v>1503908</v>
      </c>
      <c r="Q71" s="21">
        <v>4768068</v>
      </c>
      <c r="R71" s="21">
        <v>1312230</v>
      </c>
      <c r="S71" s="21">
        <v>1088876</v>
      </c>
      <c r="T71" s="21">
        <v>1285049</v>
      </c>
      <c r="U71" s="21">
        <v>3686155</v>
      </c>
      <c r="V71" s="21">
        <v>15207019</v>
      </c>
      <c r="W71" s="21">
        <v>13147194</v>
      </c>
      <c r="X71" s="21"/>
      <c r="Y71" s="20"/>
      <c r="Z71" s="23">
        <v>15129570</v>
      </c>
    </row>
    <row r="72" spans="1:26" ht="13.5" hidden="1">
      <c r="A72" s="39" t="s">
        <v>105</v>
      </c>
      <c r="B72" s="19">
        <v>11327813</v>
      </c>
      <c r="C72" s="19"/>
      <c r="D72" s="20">
        <v>12415500</v>
      </c>
      <c r="E72" s="21">
        <v>12450500</v>
      </c>
      <c r="F72" s="21">
        <v>2351295</v>
      </c>
      <c r="G72" s="21">
        <v>1044221</v>
      </c>
      <c r="H72" s="21">
        <v>918051</v>
      </c>
      <c r="I72" s="21">
        <v>4313567</v>
      </c>
      <c r="J72" s="21">
        <v>924729</v>
      </c>
      <c r="K72" s="21">
        <v>909628</v>
      </c>
      <c r="L72" s="21">
        <v>910770</v>
      </c>
      <c r="M72" s="21">
        <v>2745127</v>
      </c>
      <c r="N72" s="21">
        <v>907937</v>
      </c>
      <c r="O72" s="21">
        <v>908230</v>
      </c>
      <c r="P72" s="21">
        <v>910881</v>
      </c>
      <c r="Q72" s="21">
        <v>2727048</v>
      </c>
      <c r="R72" s="21">
        <v>908575</v>
      </c>
      <c r="S72" s="21">
        <v>915072</v>
      </c>
      <c r="T72" s="21">
        <v>966532</v>
      </c>
      <c r="U72" s="21">
        <v>2790179</v>
      </c>
      <c r="V72" s="21">
        <v>12575921</v>
      </c>
      <c r="W72" s="21">
        <v>12415500</v>
      </c>
      <c r="X72" s="21"/>
      <c r="Y72" s="20"/>
      <c r="Z72" s="23">
        <v>12450500</v>
      </c>
    </row>
    <row r="73" spans="1:26" ht="13.5" hidden="1">
      <c r="A73" s="39" t="s">
        <v>106</v>
      </c>
      <c r="B73" s="19">
        <v>5907877</v>
      </c>
      <c r="C73" s="19"/>
      <c r="D73" s="20">
        <v>6382775</v>
      </c>
      <c r="E73" s="21">
        <v>6398875</v>
      </c>
      <c r="F73" s="21">
        <v>853371</v>
      </c>
      <c r="G73" s="21">
        <v>549917</v>
      </c>
      <c r="H73" s="21">
        <v>494261</v>
      </c>
      <c r="I73" s="21">
        <v>1897549</v>
      </c>
      <c r="J73" s="21">
        <v>496468</v>
      </c>
      <c r="K73" s="21">
        <v>486709</v>
      </c>
      <c r="L73" s="21">
        <v>498816</v>
      </c>
      <c r="M73" s="21">
        <v>1481993</v>
      </c>
      <c r="N73" s="21">
        <v>499554</v>
      </c>
      <c r="O73" s="21">
        <v>506818</v>
      </c>
      <c r="P73" s="21">
        <v>500978</v>
      </c>
      <c r="Q73" s="21">
        <v>1507350</v>
      </c>
      <c r="R73" s="21">
        <v>502941</v>
      </c>
      <c r="S73" s="21">
        <v>504085</v>
      </c>
      <c r="T73" s="21">
        <v>534134</v>
      </c>
      <c r="U73" s="21">
        <v>1541160</v>
      </c>
      <c r="V73" s="21">
        <v>6428052</v>
      </c>
      <c r="W73" s="21">
        <v>6382775</v>
      </c>
      <c r="X73" s="21"/>
      <c r="Y73" s="20"/>
      <c r="Z73" s="23">
        <v>6398875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1968539</v>
      </c>
      <c r="C75" s="28"/>
      <c r="D75" s="29">
        <v>2135000</v>
      </c>
      <c r="E75" s="30">
        <v>2135000</v>
      </c>
      <c r="F75" s="30">
        <v>196153</v>
      </c>
      <c r="G75" s="30">
        <v>69420</v>
      </c>
      <c r="H75" s="30">
        <v>159113</v>
      </c>
      <c r="I75" s="30">
        <v>424686</v>
      </c>
      <c r="J75" s="30">
        <v>179035</v>
      </c>
      <c r="K75" s="30">
        <v>163017</v>
      </c>
      <c r="L75" s="30">
        <v>172857</v>
      </c>
      <c r="M75" s="30">
        <v>514909</v>
      </c>
      <c r="N75" s="30">
        <v>191173</v>
      </c>
      <c r="O75" s="30">
        <v>175512</v>
      </c>
      <c r="P75" s="30">
        <v>166435</v>
      </c>
      <c r="Q75" s="30">
        <v>533120</v>
      </c>
      <c r="R75" s="30">
        <v>189016</v>
      </c>
      <c r="S75" s="30">
        <v>182192</v>
      </c>
      <c r="T75" s="30">
        <v>181087</v>
      </c>
      <c r="U75" s="30">
        <v>552295</v>
      </c>
      <c r="V75" s="30">
        <v>2025010</v>
      </c>
      <c r="W75" s="30">
        <v>2135000</v>
      </c>
      <c r="X75" s="30"/>
      <c r="Y75" s="29"/>
      <c r="Z75" s="31">
        <v>2135000</v>
      </c>
    </row>
    <row r="76" spans="1:26" ht="13.5" hidden="1">
      <c r="A76" s="42" t="s">
        <v>287</v>
      </c>
      <c r="B76" s="32">
        <v>102136995</v>
      </c>
      <c r="C76" s="32"/>
      <c r="D76" s="33">
        <v>128347769</v>
      </c>
      <c r="E76" s="34">
        <v>126320484</v>
      </c>
      <c r="F76" s="34">
        <v>9252888</v>
      </c>
      <c r="G76" s="34">
        <v>12416011</v>
      </c>
      <c r="H76" s="34">
        <v>13649084</v>
      </c>
      <c r="I76" s="34">
        <v>35317983</v>
      </c>
      <c r="J76" s="34">
        <v>11011559</v>
      </c>
      <c r="K76" s="34">
        <v>9767586</v>
      </c>
      <c r="L76" s="34">
        <v>9606057</v>
      </c>
      <c r="M76" s="34">
        <v>30385202</v>
      </c>
      <c r="N76" s="34">
        <v>9205328</v>
      </c>
      <c r="O76" s="34">
        <v>10090756</v>
      </c>
      <c r="P76" s="34">
        <v>9571791</v>
      </c>
      <c r="Q76" s="34">
        <v>28867875</v>
      </c>
      <c r="R76" s="34">
        <v>9400969</v>
      </c>
      <c r="S76" s="34">
        <v>9105067</v>
      </c>
      <c r="T76" s="34">
        <v>9940912</v>
      </c>
      <c r="U76" s="34">
        <v>28446948</v>
      </c>
      <c r="V76" s="34">
        <v>123018008</v>
      </c>
      <c r="W76" s="34">
        <v>126320484</v>
      </c>
      <c r="X76" s="34"/>
      <c r="Y76" s="33"/>
      <c r="Z76" s="35">
        <v>126320484</v>
      </c>
    </row>
    <row r="77" spans="1:26" ht="13.5" hidden="1">
      <c r="A77" s="37" t="s">
        <v>31</v>
      </c>
      <c r="B77" s="19">
        <v>24020927</v>
      </c>
      <c r="C77" s="19"/>
      <c r="D77" s="20">
        <v>24615562</v>
      </c>
      <c r="E77" s="21">
        <v>24650377</v>
      </c>
      <c r="F77" s="21">
        <v>1402171</v>
      </c>
      <c r="G77" s="21">
        <v>2943593</v>
      </c>
      <c r="H77" s="21">
        <v>4691825</v>
      </c>
      <c r="I77" s="21">
        <v>9037589</v>
      </c>
      <c r="J77" s="21">
        <v>2368784</v>
      </c>
      <c r="K77" s="21">
        <v>1594027</v>
      </c>
      <c r="L77" s="21">
        <v>1641069</v>
      </c>
      <c r="M77" s="21">
        <v>5603880</v>
      </c>
      <c r="N77" s="21">
        <v>1389213</v>
      </c>
      <c r="O77" s="21">
        <v>1320784</v>
      </c>
      <c r="P77" s="21">
        <v>1308072</v>
      </c>
      <c r="Q77" s="21">
        <v>4018069</v>
      </c>
      <c r="R77" s="21">
        <v>1471417</v>
      </c>
      <c r="S77" s="21">
        <v>1386971</v>
      </c>
      <c r="T77" s="21">
        <v>1635677</v>
      </c>
      <c r="U77" s="21">
        <v>4494065</v>
      </c>
      <c r="V77" s="21">
        <v>23153603</v>
      </c>
      <c r="W77" s="21">
        <v>24650377</v>
      </c>
      <c r="X77" s="21"/>
      <c r="Y77" s="20"/>
      <c r="Z77" s="23">
        <v>24650377</v>
      </c>
    </row>
    <row r="78" spans="1:26" ht="13.5" hidden="1">
      <c r="A78" s="38" t="s">
        <v>32</v>
      </c>
      <c r="B78" s="19">
        <v>76147529</v>
      </c>
      <c r="C78" s="19"/>
      <c r="D78" s="20">
        <v>101597207</v>
      </c>
      <c r="E78" s="21">
        <v>99660368</v>
      </c>
      <c r="F78" s="21">
        <v>7654564</v>
      </c>
      <c r="G78" s="21">
        <v>9383532</v>
      </c>
      <c r="H78" s="21">
        <v>8798145</v>
      </c>
      <c r="I78" s="21">
        <v>25836241</v>
      </c>
      <c r="J78" s="21">
        <v>8463740</v>
      </c>
      <c r="K78" s="21">
        <v>8010541</v>
      </c>
      <c r="L78" s="21">
        <v>7792131</v>
      </c>
      <c r="M78" s="21">
        <v>24266412</v>
      </c>
      <c r="N78" s="21">
        <v>7625242</v>
      </c>
      <c r="O78" s="21">
        <v>8603241</v>
      </c>
      <c r="P78" s="21">
        <v>8097284</v>
      </c>
      <c r="Q78" s="21">
        <v>24325767</v>
      </c>
      <c r="R78" s="21">
        <v>7740536</v>
      </c>
      <c r="S78" s="21">
        <v>7535904</v>
      </c>
      <c r="T78" s="21">
        <v>8124146</v>
      </c>
      <c r="U78" s="21">
        <v>23400586</v>
      </c>
      <c r="V78" s="21">
        <v>97829006</v>
      </c>
      <c r="W78" s="21">
        <v>99660368</v>
      </c>
      <c r="X78" s="21"/>
      <c r="Y78" s="20"/>
      <c r="Z78" s="23">
        <v>99660368</v>
      </c>
    </row>
    <row r="79" spans="1:26" ht="13.5" hidden="1">
      <c r="A79" s="39" t="s">
        <v>103</v>
      </c>
      <c r="B79" s="19">
        <v>57812676</v>
      </c>
      <c r="C79" s="19"/>
      <c r="D79" s="20">
        <v>71174050</v>
      </c>
      <c r="E79" s="21">
        <v>67674984</v>
      </c>
      <c r="F79" s="21">
        <v>5626755</v>
      </c>
      <c r="G79" s="21">
        <v>6770360</v>
      </c>
      <c r="H79" s="21">
        <v>6358031</v>
      </c>
      <c r="I79" s="21">
        <v>18755146</v>
      </c>
      <c r="J79" s="21">
        <v>6133094</v>
      </c>
      <c r="K79" s="21">
        <v>5946779</v>
      </c>
      <c r="L79" s="21">
        <v>5555879</v>
      </c>
      <c r="M79" s="21">
        <v>17635752</v>
      </c>
      <c r="N79" s="21">
        <v>5583247</v>
      </c>
      <c r="O79" s="21">
        <v>6243917</v>
      </c>
      <c r="P79" s="21">
        <v>6024063</v>
      </c>
      <c r="Q79" s="21">
        <v>17851227</v>
      </c>
      <c r="R79" s="21">
        <v>5506450</v>
      </c>
      <c r="S79" s="21">
        <v>5472219</v>
      </c>
      <c r="T79" s="21">
        <v>6348170</v>
      </c>
      <c r="U79" s="21">
        <v>17326839</v>
      </c>
      <c r="V79" s="21">
        <v>71568964</v>
      </c>
      <c r="W79" s="21">
        <v>67674984</v>
      </c>
      <c r="X79" s="21"/>
      <c r="Y79" s="20"/>
      <c r="Z79" s="23">
        <v>67674984</v>
      </c>
    </row>
    <row r="80" spans="1:26" ht="13.5" hidden="1">
      <c r="A80" s="39" t="s">
        <v>104</v>
      </c>
      <c r="B80" s="19">
        <v>12278018</v>
      </c>
      <c r="C80" s="19"/>
      <c r="D80" s="20">
        <v>12752778</v>
      </c>
      <c r="E80" s="21">
        <v>14241910</v>
      </c>
      <c r="F80" s="21">
        <v>910135</v>
      </c>
      <c r="G80" s="21">
        <v>1034456</v>
      </c>
      <c r="H80" s="21">
        <v>929483</v>
      </c>
      <c r="I80" s="21">
        <v>2874074</v>
      </c>
      <c r="J80" s="21">
        <v>887301</v>
      </c>
      <c r="K80" s="21">
        <v>972351</v>
      </c>
      <c r="L80" s="21">
        <v>1213871</v>
      </c>
      <c r="M80" s="21">
        <v>3073523</v>
      </c>
      <c r="N80" s="21">
        <v>1154237</v>
      </c>
      <c r="O80" s="21">
        <v>1197787</v>
      </c>
      <c r="P80" s="21">
        <v>1043675</v>
      </c>
      <c r="Q80" s="21">
        <v>3395699</v>
      </c>
      <c r="R80" s="21">
        <v>1047485</v>
      </c>
      <c r="S80" s="21">
        <v>1000398</v>
      </c>
      <c r="T80" s="21">
        <v>815825</v>
      </c>
      <c r="U80" s="21">
        <v>2863708</v>
      </c>
      <c r="V80" s="21">
        <v>12207004</v>
      </c>
      <c r="W80" s="21">
        <v>14241910</v>
      </c>
      <c r="X80" s="21"/>
      <c r="Y80" s="20"/>
      <c r="Z80" s="23">
        <v>14241910</v>
      </c>
    </row>
    <row r="81" spans="1:26" ht="13.5" hidden="1">
      <c r="A81" s="39" t="s">
        <v>105</v>
      </c>
      <c r="B81" s="19">
        <v>10785704</v>
      </c>
      <c r="C81" s="19"/>
      <c r="D81" s="20">
        <v>11670570</v>
      </c>
      <c r="E81" s="21">
        <v>11687077</v>
      </c>
      <c r="F81" s="21">
        <v>821535</v>
      </c>
      <c r="G81" s="21">
        <v>1163951</v>
      </c>
      <c r="H81" s="21">
        <v>1096035</v>
      </c>
      <c r="I81" s="21">
        <v>3081521</v>
      </c>
      <c r="J81" s="21">
        <v>1096530</v>
      </c>
      <c r="K81" s="21">
        <v>786371</v>
      </c>
      <c r="L81" s="21">
        <v>731731</v>
      </c>
      <c r="M81" s="21">
        <v>2614632</v>
      </c>
      <c r="N81" s="21">
        <v>626519</v>
      </c>
      <c r="O81" s="21">
        <v>846643</v>
      </c>
      <c r="P81" s="21">
        <v>741862</v>
      </c>
      <c r="Q81" s="21">
        <v>2215024</v>
      </c>
      <c r="R81" s="21">
        <v>914629</v>
      </c>
      <c r="S81" s="21">
        <v>777227</v>
      </c>
      <c r="T81" s="21">
        <v>702030</v>
      </c>
      <c r="U81" s="21">
        <v>2393886</v>
      </c>
      <c r="V81" s="21">
        <v>10305063</v>
      </c>
      <c r="W81" s="21">
        <v>11687077</v>
      </c>
      <c r="X81" s="21"/>
      <c r="Y81" s="20"/>
      <c r="Z81" s="23">
        <v>11687077</v>
      </c>
    </row>
    <row r="82" spans="1:26" ht="13.5" hidden="1">
      <c r="A82" s="39" t="s">
        <v>106</v>
      </c>
      <c r="B82" s="19">
        <v>5435573</v>
      </c>
      <c r="C82" s="19"/>
      <c r="D82" s="20">
        <v>5999809</v>
      </c>
      <c r="E82" s="21">
        <v>6056397</v>
      </c>
      <c r="F82" s="21">
        <v>296139</v>
      </c>
      <c r="G82" s="21">
        <v>414765</v>
      </c>
      <c r="H82" s="21">
        <v>414596</v>
      </c>
      <c r="I82" s="21">
        <v>1125500</v>
      </c>
      <c r="J82" s="21">
        <v>346815</v>
      </c>
      <c r="K82" s="21">
        <v>305040</v>
      </c>
      <c r="L82" s="21">
        <v>290650</v>
      </c>
      <c r="M82" s="21">
        <v>942505</v>
      </c>
      <c r="N82" s="21">
        <v>261239</v>
      </c>
      <c r="O82" s="21">
        <v>314894</v>
      </c>
      <c r="P82" s="21">
        <v>287684</v>
      </c>
      <c r="Q82" s="21">
        <v>863817</v>
      </c>
      <c r="R82" s="21">
        <v>271972</v>
      </c>
      <c r="S82" s="21">
        <v>286060</v>
      </c>
      <c r="T82" s="21">
        <v>258121</v>
      </c>
      <c r="U82" s="21">
        <v>816153</v>
      </c>
      <c r="V82" s="21">
        <v>3747975</v>
      </c>
      <c r="W82" s="21">
        <v>6056397</v>
      </c>
      <c r="X82" s="21"/>
      <c r="Y82" s="20"/>
      <c r="Z82" s="23">
        <v>6056397</v>
      </c>
    </row>
    <row r="83" spans="1:26" ht="13.5" hidden="1">
      <c r="A83" s="39" t="s">
        <v>107</v>
      </c>
      <c r="B83" s="19">
        <v>-10164442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1968539</v>
      </c>
      <c r="C84" s="28"/>
      <c r="D84" s="29">
        <v>2135000</v>
      </c>
      <c r="E84" s="30">
        <v>2009739</v>
      </c>
      <c r="F84" s="30">
        <v>196153</v>
      </c>
      <c r="G84" s="30">
        <v>88886</v>
      </c>
      <c r="H84" s="30">
        <v>159114</v>
      </c>
      <c r="I84" s="30">
        <v>444153</v>
      </c>
      <c r="J84" s="30">
        <v>179035</v>
      </c>
      <c r="K84" s="30">
        <v>163018</v>
      </c>
      <c r="L84" s="30">
        <v>172857</v>
      </c>
      <c r="M84" s="30">
        <v>514910</v>
      </c>
      <c r="N84" s="30">
        <v>190873</v>
      </c>
      <c r="O84" s="30">
        <v>166731</v>
      </c>
      <c r="P84" s="30">
        <v>166435</v>
      </c>
      <c r="Q84" s="30">
        <v>524039</v>
      </c>
      <c r="R84" s="30">
        <v>189016</v>
      </c>
      <c r="S84" s="30">
        <v>182192</v>
      </c>
      <c r="T84" s="30">
        <v>181089</v>
      </c>
      <c r="U84" s="30">
        <v>552297</v>
      </c>
      <c r="V84" s="30">
        <v>2035399</v>
      </c>
      <c r="W84" s="30">
        <v>2009739</v>
      </c>
      <c r="X84" s="30"/>
      <c r="Y84" s="29"/>
      <c r="Z84" s="31">
        <v>2009739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71093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116352645</v>
      </c>
      <c r="D5" s="153">
        <f>SUM(D6:D8)</f>
        <v>0</v>
      </c>
      <c r="E5" s="154">
        <f t="shared" si="0"/>
        <v>64753819</v>
      </c>
      <c r="F5" s="100">
        <f t="shared" si="0"/>
        <v>70167292</v>
      </c>
      <c r="G5" s="100">
        <f t="shared" si="0"/>
        <v>45475484</v>
      </c>
      <c r="H5" s="100">
        <f t="shared" si="0"/>
        <v>131802</v>
      </c>
      <c r="I5" s="100">
        <f t="shared" si="0"/>
        <v>484834</v>
      </c>
      <c r="J5" s="100">
        <f t="shared" si="0"/>
        <v>46092120</v>
      </c>
      <c r="K5" s="100">
        <f t="shared" si="0"/>
        <v>1706850</v>
      </c>
      <c r="L5" s="100">
        <f t="shared" si="0"/>
        <v>15606306</v>
      </c>
      <c r="M5" s="100">
        <f t="shared" si="0"/>
        <v>514535</v>
      </c>
      <c r="N5" s="100">
        <f t="shared" si="0"/>
        <v>17827691</v>
      </c>
      <c r="O5" s="100">
        <f t="shared" si="0"/>
        <v>1646470</v>
      </c>
      <c r="P5" s="100">
        <f t="shared" si="0"/>
        <v>921802</v>
      </c>
      <c r="Q5" s="100">
        <f t="shared" si="0"/>
        <v>12752054</v>
      </c>
      <c r="R5" s="100">
        <f t="shared" si="0"/>
        <v>15320326</v>
      </c>
      <c r="S5" s="100">
        <f t="shared" si="0"/>
        <v>1908443</v>
      </c>
      <c r="T5" s="100">
        <f t="shared" si="0"/>
        <v>1363665</v>
      </c>
      <c r="U5" s="100">
        <f t="shared" si="0"/>
        <v>1614724</v>
      </c>
      <c r="V5" s="100">
        <f t="shared" si="0"/>
        <v>4886832</v>
      </c>
      <c r="W5" s="100">
        <f t="shared" si="0"/>
        <v>84126969</v>
      </c>
      <c r="X5" s="100">
        <f t="shared" si="0"/>
        <v>64753819</v>
      </c>
      <c r="Y5" s="100">
        <f t="shared" si="0"/>
        <v>19373150</v>
      </c>
      <c r="Z5" s="137">
        <f>+IF(X5&lt;&gt;0,+(Y5/X5)*100,0)</f>
        <v>29.918158186160415</v>
      </c>
      <c r="AA5" s="153">
        <f>SUM(AA6:AA8)</f>
        <v>70167292</v>
      </c>
    </row>
    <row r="6" spans="1:27" ht="13.5">
      <c r="A6" s="138" t="s">
        <v>75</v>
      </c>
      <c r="B6" s="136"/>
      <c r="C6" s="155">
        <v>25119730</v>
      </c>
      <c r="D6" s="155"/>
      <c r="E6" s="156">
        <v>29447530</v>
      </c>
      <c r="F6" s="60">
        <v>29024932</v>
      </c>
      <c r="G6" s="60">
        <v>18418820</v>
      </c>
      <c r="H6" s="60">
        <v>62618</v>
      </c>
      <c r="I6" s="60">
        <v>188289</v>
      </c>
      <c r="J6" s="60">
        <v>18669727</v>
      </c>
      <c r="K6" s="60">
        <v>382029</v>
      </c>
      <c r="L6" s="60">
        <v>12432768</v>
      </c>
      <c r="M6" s="60">
        <v>35500</v>
      </c>
      <c r="N6" s="60">
        <v>12850297</v>
      </c>
      <c r="O6" s="60">
        <v>721509</v>
      </c>
      <c r="P6" s="60">
        <v>23935</v>
      </c>
      <c r="Q6" s="60">
        <v>11673409</v>
      </c>
      <c r="R6" s="60">
        <v>12418853</v>
      </c>
      <c r="S6" s="60">
        <v>20442</v>
      </c>
      <c r="T6" s="60">
        <v>644586</v>
      </c>
      <c r="U6" s="60">
        <v>296610</v>
      </c>
      <c r="V6" s="60">
        <v>961638</v>
      </c>
      <c r="W6" s="60">
        <v>44900515</v>
      </c>
      <c r="X6" s="60">
        <v>29447530</v>
      </c>
      <c r="Y6" s="60">
        <v>15452985</v>
      </c>
      <c r="Z6" s="140">
        <v>52.48</v>
      </c>
      <c r="AA6" s="155">
        <v>29024932</v>
      </c>
    </row>
    <row r="7" spans="1:27" ht="13.5">
      <c r="A7" s="138" t="s">
        <v>76</v>
      </c>
      <c r="B7" s="136"/>
      <c r="C7" s="157">
        <v>38361308</v>
      </c>
      <c r="D7" s="157"/>
      <c r="E7" s="158">
        <v>34971543</v>
      </c>
      <c r="F7" s="159">
        <v>39944604</v>
      </c>
      <c r="G7" s="159">
        <v>27026355</v>
      </c>
      <c r="H7" s="159">
        <v>38199</v>
      </c>
      <c r="I7" s="159">
        <v>268550</v>
      </c>
      <c r="J7" s="159">
        <v>27333104</v>
      </c>
      <c r="K7" s="159">
        <v>1192084</v>
      </c>
      <c r="L7" s="159">
        <v>3016225</v>
      </c>
      <c r="M7" s="159">
        <v>445876</v>
      </c>
      <c r="N7" s="159">
        <v>4654185</v>
      </c>
      <c r="O7" s="159">
        <v>884087</v>
      </c>
      <c r="P7" s="159">
        <v>708295</v>
      </c>
      <c r="Q7" s="159">
        <v>1002310</v>
      </c>
      <c r="R7" s="159">
        <v>2594692</v>
      </c>
      <c r="S7" s="159">
        <v>1854645</v>
      </c>
      <c r="T7" s="159">
        <v>677642</v>
      </c>
      <c r="U7" s="159">
        <v>1307375</v>
      </c>
      <c r="V7" s="159">
        <v>3839662</v>
      </c>
      <c r="W7" s="159">
        <v>38421643</v>
      </c>
      <c r="X7" s="159">
        <v>34971543</v>
      </c>
      <c r="Y7" s="159">
        <v>3450100</v>
      </c>
      <c r="Z7" s="141">
        <v>9.87</v>
      </c>
      <c r="AA7" s="157">
        <v>39944604</v>
      </c>
    </row>
    <row r="8" spans="1:27" ht="13.5">
      <c r="A8" s="138" t="s">
        <v>77</v>
      </c>
      <c r="B8" s="136"/>
      <c r="C8" s="155">
        <v>52871607</v>
      </c>
      <c r="D8" s="155"/>
      <c r="E8" s="156">
        <v>334746</v>
      </c>
      <c r="F8" s="60">
        <v>1197756</v>
      </c>
      <c r="G8" s="60">
        <v>30309</v>
      </c>
      <c r="H8" s="60">
        <v>30985</v>
      </c>
      <c r="I8" s="60">
        <v>27995</v>
      </c>
      <c r="J8" s="60">
        <v>89289</v>
      </c>
      <c r="K8" s="60">
        <v>132737</v>
      </c>
      <c r="L8" s="60">
        <v>157313</v>
      </c>
      <c r="M8" s="60">
        <v>33159</v>
      </c>
      <c r="N8" s="60">
        <v>323209</v>
      </c>
      <c r="O8" s="60">
        <v>40874</v>
      </c>
      <c r="P8" s="60">
        <v>189572</v>
      </c>
      <c r="Q8" s="60">
        <v>76335</v>
      </c>
      <c r="R8" s="60">
        <v>306781</v>
      </c>
      <c r="S8" s="60">
        <v>33356</v>
      </c>
      <c r="T8" s="60">
        <v>41437</v>
      </c>
      <c r="U8" s="60">
        <v>10739</v>
      </c>
      <c r="V8" s="60">
        <v>85532</v>
      </c>
      <c r="W8" s="60">
        <v>804811</v>
      </c>
      <c r="X8" s="60">
        <v>334746</v>
      </c>
      <c r="Y8" s="60">
        <v>470065</v>
      </c>
      <c r="Z8" s="140">
        <v>140.42</v>
      </c>
      <c r="AA8" s="155">
        <v>1197756</v>
      </c>
    </row>
    <row r="9" spans="1:27" ht="13.5">
      <c r="A9" s="135" t="s">
        <v>78</v>
      </c>
      <c r="B9" s="136"/>
      <c r="C9" s="153">
        <f aca="true" t="shared" si="1" ref="C9:Y9">SUM(C10:C14)</f>
        <v>57860344</v>
      </c>
      <c r="D9" s="153">
        <f>SUM(D10:D14)</f>
        <v>0</v>
      </c>
      <c r="E9" s="154">
        <f t="shared" si="1"/>
        <v>48263478</v>
      </c>
      <c r="F9" s="100">
        <f t="shared" si="1"/>
        <v>79503389</v>
      </c>
      <c r="G9" s="100">
        <f t="shared" si="1"/>
        <v>1221890</v>
      </c>
      <c r="H9" s="100">
        <f t="shared" si="1"/>
        <v>1098161</v>
      </c>
      <c r="I9" s="100">
        <f t="shared" si="1"/>
        <v>1305376</v>
      </c>
      <c r="J9" s="100">
        <f t="shared" si="1"/>
        <v>3625427</v>
      </c>
      <c r="K9" s="100">
        <f t="shared" si="1"/>
        <v>1600488</v>
      </c>
      <c r="L9" s="100">
        <f t="shared" si="1"/>
        <v>9273761</v>
      </c>
      <c r="M9" s="100">
        <f t="shared" si="1"/>
        <v>6050937</v>
      </c>
      <c r="N9" s="100">
        <f t="shared" si="1"/>
        <v>16925186</v>
      </c>
      <c r="O9" s="100">
        <f t="shared" si="1"/>
        <v>1373279</v>
      </c>
      <c r="P9" s="100">
        <f t="shared" si="1"/>
        <v>4838886</v>
      </c>
      <c r="Q9" s="100">
        <f t="shared" si="1"/>
        <v>6950475</v>
      </c>
      <c r="R9" s="100">
        <f t="shared" si="1"/>
        <v>13162640</v>
      </c>
      <c r="S9" s="100">
        <f t="shared" si="1"/>
        <v>1461994</v>
      </c>
      <c r="T9" s="100">
        <f t="shared" si="1"/>
        <v>7210688</v>
      </c>
      <c r="U9" s="100">
        <f t="shared" si="1"/>
        <v>2315572</v>
      </c>
      <c r="V9" s="100">
        <f t="shared" si="1"/>
        <v>10988254</v>
      </c>
      <c r="W9" s="100">
        <f t="shared" si="1"/>
        <v>44701507</v>
      </c>
      <c r="X9" s="100">
        <f t="shared" si="1"/>
        <v>48263478</v>
      </c>
      <c r="Y9" s="100">
        <f t="shared" si="1"/>
        <v>-3561971</v>
      </c>
      <c r="Z9" s="137">
        <f>+IF(X9&lt;&gt;0,+(Y9/X9)*100,0)</f>
        <v>-7.380261737457047</v>
      </c>
      <c r="AA9" s="153">
        <f>SUM(AA10:AA14)</f>
        <v>79503389</v>
      </c>
    </row>
    <row r="10" spans="1:27" ht="13.5">
      <c r="A10" s="138" t="s">
        <v>79</v>
      </c>
      <c r="B10" s="136"/>
      <c r="C10" s="155">
        <v>6402759</v>
      </c>
      <c r="D10" s="155"/>
      <c r="E10" s="156">
        <v>6331900</v>
      </c>
      <c r="F10" s="60">
        <v>7636941</v>
      </c>
      <c r="G10" s="60">
        <v>485794</v>
      </c>
      <c r="H10" s="60">
        <v>522867</v>
      </c>
      <c r="I10" s="60">
        <v>586088</v>
      </c>
      <c r="J10" s="60">
        <v>1594749</v>
      </c>
      <c r="K10" s="60">
        <v>575037</v>
      </c>
      <c r="L10" s="60">
        <v>727837</v>
      </c>
      <c r="M10" s="60">
        <v>554125</v>
      </c>
      <c r="N10" s="60">
        <v>1856999</v>
      </c>
      <c r="O10" s="60">
        <v>510312</v>
      </c>
      <c r="P10" s="60">
        <v>574380</v>
      </c>
      <c r="Q10" s="60">
        <v>478834</v>
      </c>
      <c r="R10" s="60">
        <v>1563526</v>
      </c>
      <c r="S10" s="60">
        <v>468752</v>
      </c>
      <c r="T10" s="60">
        <v>664375</v>
      </c>
      <c r="U10" s="60">
        <v>868154</v>
      </c>
      <c r="V10" s="60">
        <v>2001281</v>
      </c>
      <c r="W10" s="60">
        <v>7016555</v>
      </c>
      <c r="X10" s="60">
        <v>6331900</v>
      </c>
      <c r="Y10" s="60">
        <v>684655</v>
      </c>
      <c r="Z10" s="140">
        <v>10.81</v>
      </c>
      <c r="AA10" s="155">
        <v>7636941</v>
      </c>
    </row>
    <row r="11" spans="1:27" ht="13.5">
      <c r="A11" s="138" t="s">
        <v>80</v>
      </c>
      <c r="B11" s="136"/>
      <c r="C11" s="155">
        <v>2083437</v>
      </c>
      <c r="D11" s="155"/>
      <c r="E11" s="156">
        <v>3546516</v>
      </c>
      <c r="F11" s="60">
        <v>2634550</v>
      </c>
      <c r="G11" s="60">
        <v>41189</v>
      </c>
      <c r="H11" s="60">
        <v>71103</v>
      </c>
      <c r="I11" s="60">
        <v>6861</v>
      </c>
      <c r="J11" s="60">
        <v>119153</v>
      </c>
      <c r="K11" s="60">
        <v>102964</v>
      </c>
      <c r="L11" s="60">
        <v>41525</v>
      </c>
      <c r="M11" s="60">
        <v>88858</v>
      </c>
      <c r="N11" s="60">
        <v>233347</v>
      </c>
      <c r="O11" s="60">
        <v>47273</v>
      </c>
      <c r="P11" s="60">
        <v>22075</v>
      </c>
      <c r="Q11" s="60">
        <v>26628</v>
      </c>
      <c r="R11" s="60">
        <v>95976</v>
      </c>
      <c r="S11" s="60">
        <v>1370</v>
      </c>
      <c r="T11" s="60">
        <v>235522</v>
      </c>
      <c r="U11" s="60">
        <v>127141</v>
      </c>
      <c r="V11" s="60">
        <v>364033</v>
      </c>
      <c r="W11" s="60">
        <v>812509</v>
      </c>
      <c r="X11" s="60">
        <v>3546516</v>
      </c>
      <c r="Y11" s="60">
        <v>-2734007</v>
      </c>
      <c r="Z11" s="140">
        <v>-77.09</v>
      </c>
      <c r="AA11" s="155">
        <v>2634550</v>
      </c>
    </row>
    <row r="12" spans="1:27" ht="13.5">
      <c r="A12" s="138" t="s">
        <v>81</v>
      </c>
      <c r="B12" s="136"/>
      <c r="C12" s="155">
        <v>45994585</v>
      </c>
      <c r="D12" s="155"/>
      <c r="E12" s="156">
        <v>16182550</v>
      </c>
      <c r="F12" s="60">
        <v>46035050</v>
      </c>
      <c r="G12" s="60">
        <v>684807</v>
      </c>
      <c r="H12" s="60">
        <v>498251</v>
      </c>
      <c r="I12" s="60">
        <v>704438</v>
      </c>
      <c r="J12" s="60">
        <v>1887496</v>
      </c>
      <c r="K12" s="60">
        <v>914597</v>
      </c>
      <c r="L12" s="60">
        <v>1462574</v>
      </c>
      <c r="M12" s="60">
        <v>710757</v>
      </c>
      <c r="N12" s="60">
        <v>3087928</v>
      </c>
      <c r="O12" s="60">
        <v>803566</v>
      </c>
      <c r="P12" s="60">
        <v>1304046</v>
      </c>
      <c r="Q12" s="60">
        <v>1042520</v>
      </c>
      <c r="R12" s="60">
        <v>3150132</v>
      </c>
      <c r="S12" s="60">
        <v>982303</v>
      </c>
      <c r="T12" s="60">
        <v>1142944</v>
      </c>
      <c r="U12" s="60">
        <v>1310691</v>
      </c>
      <c r="V12" s="60">
        <v>3435938</v>
      </c>
      <c r="W12" s="60">
        <v>11561494</v>
      </c>
      <c r="X12" s="60">
        <v>16182550</v>
      </c>
      <c r="Y12" s="60">
        <v>-4621056</v>
      </c>
      <c r="Z12" s="140">
        <v>-28.56</v>
      </c>
      <c r="AA12" s="155">
        <v>46035050</v>
      </c>
    </row>
    <row r="13" spans="1:27" ht="13.5">
      <c r="A13" s="138" t="s">
        <v>82</v>
      </c>
      <c r="B13" s="136"/>
      <c r="C13" s="155">
        <v>3379563</v>
      </c>
      <c r="D13" s="155"/>
      <c r="E13" s="156">
        <v>22202512</v>
      </c>
      <c r="F13" s="60">
        <v>23196848</v>
      </c>
      <c r="G13" s="60">
        <v>10100</v>
      </c>
      <c r="H13" s="60">
        <v>5940</v>
      </c>
      <c r="I13" s="60">
        <v>7989</v>
      </c>
      <c r="J13" s="60">
        <v>24029</v>
      </c>
      <c r="K13" s="60">
        <v>7890</v>
      </c>
      <c r="L13" s="60">
        <v>7041825</v>
      </c>
      <c r="M13" s="60">
        <v>4697197</v>
      </c>
      <c r="N13" s="60">
        <v>11746912</v>
      </c>
      <c r="O13" s="60">
        <v>12128</v>
      </c>
      <c r="P13" s="60">
        <v>2938385</v>
      </c>
      <c r="Q13" s="60">
        <v>5402493</v>
      </c>
      <c r="R13" s="60">
        <v>8353006</v>
      </c>
      <c r="S13" s="60">
        <v>9569</v>
      </c>
      <c r="T13" s="60">
        <v>5167847</v>
      </c>
      <c r="U13" s="60">
        <v>9586</v>
      </c>
      <c r="V13" s="60">
        <v>5187002</v>
      </c>
      <c r="W13" s="60">
        <v>25310949</v>
      </c>
      <c r="X13" s="60">
        <v>22202512</v>
      </c>
      <c r="Y13" s="60">
        <v>3108437</v>
      </c>
      <c r="Z13" s="140">
        <v>14</v>
      </c>
      <c r="AA13" s="155">
        <v>23196848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13248889</v>
      </c>
      <c r="D15" s="153">
        <f>SUM(D16:D18)</f>
        <v>0</v>
      </c>
      <c r="E15" s="154">
        <f t="shared" si="2"/>
        <v>5072313</v>
      </c>
      <c r="F15" s="100">
        <f t="shared" si="2"/>
        <v>4536388</v>
      </c>
      <c r="G15" s="100">
        <f t="shared" si="2"/>
        <v>1300679</v>
      </c>
      <c r="H15" s="100">
        <f t="shared" si="2"/>
        <v>415724</v>
      </c>
      <c r="I15" s="100">
        <f t="shared" si="2"/>
        <v>184165</v>
      </c>
      <c r="J15" s="100">
        <f t="shared" si="2"/>
        <v>1900568</v>
      </c>
      <c r="K15" s="100">
        <f t="shared" si="2"/>
        <v>210401</v>
      </c>
      <c r="L15" s="100">
        <f t="shared" si="2"/>
        <v>341548</v>
      </c>
      <c r="M15" s="100">
        <f t="shared" si="2"/>
        <v>414547</v>
      </c>
      <c r="N15" s="100">
        <f t="shared" si="2"/>
        <v>966496</v>
      </c>
      <c r="O15" s="100">
        <f t="shared" si="2"/>
        <v>-246419</v>
      </c>
      <c r="P15" s="100">
        <f t="shared" si="2"/>
        <v>169653</v>
      </c>
      <c r="Q15" s="100">
        <f t="shared" si="2"/>
        <v>197721</v>
      </c>
      <c r="R15" s="100">
        <f t="shared" si="2"/>
        <v>120955</v>
      </c>
      <c r="S15" s="100">
        <f t="shared" si="2"/>
        <v>207954</v>
      </c>
      <c r="T15" s="100">
        <f t="shared" si="2"/>
        <v>303195</v>
      </c>
      <c r="U15" s="100">
        <f t="shared" si="2"/>
        <v>187693</v>
      </c>
      <c r="V15" s="100">
        <f t="shared" si="2"/>
        <v>698842</v>
      </c>
      <c r="W15" s="100">
        <f t="shared" si="2"/>
        <v>3686861</v>
      </c>
      <c r="X15" s="100">
        <f t="shared" si="2"/>
        <v>5072313</v>
      </c>
      <c r="Y15" s="100">
        <f t="shared" si="2"/>
        <v>-1385452</v>
      </c>
      <c r="Z15" s="137">
        <f>+IF(X15&lt;&gt;0,+(Y15/X15)*100,0)</f>
        <v>-27.314008421798892</v>
      </c>
      <c r="AA15" s="153">
        <f>SUM(AA16:AA18)</f>
        <v>4536388</v>
      </c>
    </row>
    <row r="16" spans="1:27" ht="13.5">
      <c r="A16" s="138" t="s">
        <v>85</v>
      </c>
      <c r="B16" s="136"/>
      <c r="C16" s="155">
        <v>494285</v>
      </c>
      <c r="D16" s="155"/>
      <c r="E16" s="156">
        <v>402000</v>
      </c>
      <c r="F16" s="60">
        <v>1179071</v>
      </c>
      <c r="G16" s="60">
        <v>21179</v>
      </c>
      <c r="H16" s="60">
        <v>28792</v>
      </c>
      <c r="I16" s="60">
        <v>17972</v>
      </c>
      <c r="J16" s="60">
        <v>67943</v>
      </c>
      <c r="K16" s="60">
        <v>46422</v>
      </c>
      <c r="L16" s="60">
        <v>49256</v>
      </c>
      <c r="M16" s="60">
        <v>19354</v>
      </c>
      <c r="N16" s="60">
        <v>115032</v>
      </c>
      <c r="O16" s="60">
        <v>25738</v>
      </c>
      <c r="P16" s="60">
        <v>26436</v>
      </c>
      <c r="Q16" s="60">
        <v>36741</v>
      </c>
      <c r="R16" s="60">
        <v>88915</v>
      </c>
      <c r="S16" s="60">
        <v>40979</v>
      </c>
      <c r="T16" s="60">
        <v>209346</v>
      </c>
      <c r="U16" s="60">
        <v>11681</v>
      </c>
      <c r="V16" s="60">
        <v>262006</v>
      </c>
      <c r="W16" s="60">
        <v>533896</v>
      </c>
      <c r="X16" s="60">
        <v>402000</v>
      </c>
      <c r="Y16" s="60">
        <v>131896</v>
      </c>
      <c r="Z16" s="140">
        <v>32.81</v>
      </c>
      <c r="AA16" s="155">
        <v>1179071</v>
      </c>
    </row>
    <row r="17" spans="1:27" ht="13.5">
      <c r="A17" s="138" t="s">
        <v>86</v>
      </c>
      <c r="B17" s="136"/>
      <c r="C17" s="155">
        <v>12754604</v>
      </c>
      <c r="D17" s="155"/>
      <c r="E17" s="156">
        <v>4670313</v>
      </c>
      <c r="F17" s="60">
        <v>3357317</v>
      </c>
      <c r="G17" s="60">
        <v>1279500</v>
      </c>
      <c r="H17" s="60">
        <v>386932</v>
      </c>
      <c r="I17" s="60">
        <v>166193</v>
      </c>
      <c r="J17" s="60">
        <v>1832625</v>
      </c>
      <c r="K17" s="60">
        <v>163979</v>
      </c>
      <c r="L17" s="60">
        <v>292292</v>
      </c>
      <c r="M17" s="60">
        <v>395193</v>
      </c>
      <c r="N17" s="60">
        <v>851464</v>
      </c>
      <c r="O17" s="60">
        <v>-272157</v>
      </c>
      <c r="P17" s="60">
        <v>143217</v>
      </c>
      <c r="Q17" s="60">
        <v>160980</v>
      </c>
      <c r="R17" s="60">
        <v>32040</v>
      </c>
      <c r="S17" s="60">
        <v>166975</v>
      </c>
      <c r="T17" s="60">
        <v>93849</v>
      </c>
      <c r="U17" s="60">
        <v>176012</v>
      </c>
      <c r="V17" s="60">
        <v>436836</v>
      </c>
      <c r="W17" s="60">
        <v>3152965</v>
      </c>
      <c r="X17" s="60">
        <v>4670313</v>
      </c>
      <c r="Y17" s="60">
        <v>-1517348</v>
      </c>
      <c r="Z17" s="140">
        <v>-32.49</v>
      </c>
      <c r="AA17" s="155">
        <v>3357317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154760092</v>
      </c>
      <c r="D19" s="153">
        <f>SUM(D20:D23)</f>
        <v>0</v>
      </c>
      <c r="E19" s="154">
        <f t="shared" si="3"/>
        <v>155730703</v>
      </c>
      <c r="F19" s="100">
        <f t="shared" si="3"/>
        <v>162328466</v>
      </c>
      <c r="G19" s="100">
        <f t="shared" si="3"/>
        <v>8396201</v>
      </c>
      <c r="H19" s="100">
        <f t="shared" si="3"/>
        <v>10195598</v>
      </c>
      <c r="I19" s="100">
        <f t="shared" si="3"/>
        <v>9697139</v>
      </c>
      <c r="J19" s="100">
        <f t="shared" si="3"/>
        <v>28288938</v>
      </c>
      <c r="K19" s="100">
        <f t="shared" si="3"/>
        <v>11495329</v>
      </c>
      <c r="L19" s="100">
        <f t="shared" si="3"/>
        <v>10099752</v>
      </c>
      <c r="M19" s="100">
        <f t="shared" si="3"/>
        <v>11286552</v>
      </c>
      <c r="N19" s="100">
        <f t="shared" si="3"/>
        <v>32881633</v>
      </c>
      <c r="O19" s="100">
        <f t="shared" si="3"/>
        <v>10386878</v>
      </c>
      <c r="P19" s="100">
        <f t="shared" si="3"/>
        <v>11376995</v>
      </c>
      <c r="Q19" s="100">
        <f t="shared" si="3"/>
        <v>9450058</v>
      </c>
      <c r="R19" s="100">
        <f t="shared" si="3"/>
        <v>31213931</v>
      </c>
      <c r="S19" s="100">
        <f t="shared" si="3"/>
        <v>8790609</v>
      </c>
      <c r="T19" s="100">
        <f t="shared" si="3"/>
        <v>18949194</v>
      </c>
      <c r="U19" s="100">
        <f t="shared" si="3"/>
        <v>9590518</v>
      </c>
      <c r="V19" s="100">
        <f t="shared" si="3"/>
        <v>37330321</v>
      </c>
      <c r="W19" s="100">
        <f t="shared" si="3"/>
        <v>129714823</v>
      </c>
      <c r="X19" s="100">
        <f t="shared" si="3"/>
        <v>155730703</v>
      </c>
      <c r="Y19" s="100">
        <f t="shared" si="3"/>
        <v>-26015880</v>
      </c>
      <c r="Z19" s="137">
        <f>+IF(X19&lt;&gt;0,+(Y19/X19)*100,0)</f>
        <v>-16.70568455598637</v>
      </c>
      <c r="AA19" s="153">
        <f>SUM(AA20:AA23)</f>
        <v>162328466</v>
      </c>
    </row>
    <row r="20" spans="1:27" ht="13.5">
      <c r="A20" s="138" t="s">
        <v>89</v>
      </c>
      <c r="B20" s="136"/>
      <c r="C20" s="155">
        <v>95698966</v>
      </c>
      <c r="D20" s="155"/>
      <c r="E20" s="156">
        <v>99735780</v>
      </c>
      <c r="F20" s="60">
        <v>101232685</v>
      </c>
      <c r="G20" s="60">
        <v>3835275</v>
      </c>
      <c r="H20" s="60">
        <v>6424370</v>
      </c>
      <c r="I20" s="60">
        <v>6764733</v>
      </c>
      <c r="J20" s="60">
        <v>17024378</v>
      </c>
      <c r="K20" s="60">
        <v>7704420</v>
      </c>
      <c r="L20" s="60">
        <v>6347555</v>
      </c>
      <c r="M20" s="60">
        <v>7601250</v>
      </c>
      <c r="N20" s="60">
        <v>21653225</v>
      </c>
      <c r="O20" s="60">
        <v>7024654</v>
      </c>
      <c r="P20" s="60">
        <v>6883887</v>
      </c>
      <c r="Q20" s="60">
        <v>6410477</v>
      </c>
      <c r="R20" s="60">
        <v>20319018</v>
      </c>
      <c r="S20" s="60">
        <v>5935401</v>
      </c>
      <c r="T20" s="60">
        <v>15986235</v>
      </c>
      <c r="U20" s="60">
        <v>6070010</v>
      </c>
      <c r="V20" s="60">
        <v>27991646</v>
      </c>
      <c r="W20" s="60">
        <v>86988267</v>
      </c>
      <c r="X20" s="60">
        <v>99735780</v>
      </c>
      <c r="Y20" s="60">
        <v>-12747513</v>
      </c>
      <c r="Z20" s="140">
        <v>-12.78</v>
      </c>
      <c r="AA20" s="155">
        <v>101232685</v>
      </c>
    </row>
    <row r="21" spans="1:27" ht="13.5">
      <c r="A21" s="138" t="s">
        <v>90</v>
      </c>
      <c r="B21" s="136"/>
      <c r="C21" s="155">
        <v>25391016</v>
      </c>
      <c r="D21" s="155"/>
      <c r="E21" s="156">
        <v>24109194</v>
      </c>
      <c r="F21" s="60">
        <v>27956867</v>
      </c>
      <c r="G21" s="60">
        <v>51172</v>
      </c>
      <c r="H21" s="60">
        <v>1277992</v>
      </c>
      <c r="I21" s="60">
        <v>1425698</v>
      </c>
      <c r="J21" s="60">
        <v>2754862</v>
      </c>
      <c r="K21" s="60">
        <v>1333487</v>
      </c>
      <c r="L21" s="60">
        <v>1310783</v>
      </c>
      <c r="M21" s="60">
        <v>1740625</v>
      </c>
      <c r="N21" s="60">
        <v>4384895</v>
      </c>
      <c r="O21" s="60">
        <v>1845053</v>
      </c>
      <c r="P21" s="60">
        <v>2051942</v>
      </c>
      <c r="Q21" s="60">
        <v>1510600</v>
      </c>
      <c r="R21" s="60">
        <v>5407595</v>
      </c>
      <c r="S21" s="60">
        <v>1320781</v>
      </c>
      <c r="T21" s="60">
        <v>1097442</v>
      </c>
      <c r="U21" s="60">
        <v>1891420</v>
      </c>
      <c r="V21" s="60">
        <v>4309643</v>
      </c>
      <c r="W21" s="60">
        <v>16856995</v>
      </c>
      <c r="X21" s="60">
        <v>24109194</v>
      </c>
      <c r="Y21" s="60">
        <v>-7252199</v>
      </c>
      <c r="Z21" s="140">
        <v>-30.08</v>
      </c>
      <c r="AA21" s="155">
        <v>27956867</v>
      </c>
    </row>
    <row r="22" spans="1:27" ht="13.5">
      <c r="A22" s="138" t="s">
        <v>91</v>
      </c>
      <c r="B22" s="136"/>
      <c r="C22" s="157">
        <v>25990035</v>
      </c>
      <c r="D22" s="157"/>
      <c r="E22" s="158">
        <v>23377704</v>
      </c>
      <c r="F22" s="159">
        <v>24967447</v>
      </c>
      <c r="G22" s="159">
        <v>3621171</v>
      </c>
      <c r="H22" s="159">
        <v>1908200</v>
      </c>
      <c r="I22" s="159">
        <v>975939</v>
      </c>
      <c r="J22" s="159">
        <v>6505310</v>
      </c>
      <c r="K22" s="159">
        <v>1923513</v>
      </c>
      <c r="L22" s="159">
        <v>1918718</v>
      </c>
      <c r="M22" s="159">
        <v>1406624</v>
      </c>
      <c r="N22" s="159">
        <v>5248855</v>
      </c>
      <c r="O22" s="159">
        <v>976259</v>
      </c>
      <c r="P22" s="159">
        <v>1889969</v>
      </c>
      <c r="Q22" s="159">
        <v>983428</v>
      </c>
      <c r="R22" s="159">
        <v>3849656</v>
      </c>
      <c r="S22" s="159">
        <v>984945</v>
      </c>
      <c r="T22" s="159">
        <v>1313751</v>
      </c>
      <c r="U22" s="159">
        <v>1048425</v>
      </c>
      <c r="V22" s="159">
        <v>3347121</v>
      </c>
      <c r="W22" s="159">
        <v>18950942</v>
      </c>
      <c r="X22" s="159">
        <v>23412704</v>
      </c>
      <c r="Y22" s="159">
        <v>-4461762</v>
      </c>
      <c r="Z22" s="141">
        <v>-19.06</v>
      </c>
      <c r="AA22" s="157">
        <v>24967447</v>
      </c>
    </row>
    <row r="23" spans="1:27" ht="13.5">
      <c r="A23" s="138" t="s">
        <v>92</v>
      </c>
      <c r="B23" s="136"/>
      <c r="C23" s="155">
        <v>7680075</v>
      </c>
      <c r="D23" s="155"/>
      <c r="E23" s="156">
        <v>8508025</v>
      </c>
      <c r="F23" s="60">
        <v>8171467</v>
      </c>
      <c r="G23" s="60">
        <v>888583</v>
      </c>
      <c r="H23" s="60">
        <v>585036</v>
      </c>
      <c r="I23" s="60">
        <v>530769</v>
      </c>
      <c r="J23" s="60">
        <v>2004388</v>
      </c>
      <c r="K23" s="60">
        <v>533909</v>
      </c>
      <c r="L23" s="60">
        <v>522696</v>
      </c>
      <c r="M23" s="60">
        <v>538053</v>
      </c>
      <c r="N23" s="60">
        <v>1594658</v>
      </c>
      <c r="O23" s="60">
        <v>540912</v>
      </c>
      <c r="P23" s="60">
        <v>551197</v>
      </c>
      <c r="Q23" s="60">
        <v>545553</v>
      </c>
      <c r="R23" s="60">
        <v>1637662</v>
      </c>
      <c r="S23" s="60">
        <v>549482</v>
      </c>
      <c r="T23" s="60">
        <v>551766</v>
      </c>
      <c r="U23" s="60">
        <v>580663</v>
      </c>
      <c r="V23" s="60">
        <v>1681911</v>
      </c>
      <c r="W23" s="60">
        <v>6918619</v>
      </c>
      <c r="X23" s="60">
        <v>8473025</v>
      </c>
      <c r="Y23" s="60">
        <v>-1554406</v>
      </c>
      <c r="Z23" s="140">
        <v>-18.35</v>
      </c>
      <c r="AA23" s="155">
        <v>8171467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342221970</v>
      </c>
      <c r="D25" s="168">
        <f>+D5+D9+D15+D19+D24</f>
        <v>0</v>
      </c>
      <c r="E25" s="169">
        <f t="shared" si="4"/>
        <v>273820313</v>
      </c>
      <c r="F25" s="73">
        <f t="shared" si="4"/>
        <v>316535535</v>
      </c>
      <c r="G25" s="73">
        <f t="shared" si="4"/>
        <v>56394254</v>
      </c>
      <c r="H25" s="73">
        <f t="shared" si="4"/>
        <v>11841285</v>
      </c>
      <c r="I25" s="73">
        <f t="shared" si="4"/>
        <v>11671514</v>
      </c>
      <c r="J25" s="73">
        <f t="shared" si="4"/>
        <v>79907053</v>
      </c>
      <c r="K25" s="73">
        <f t="shared" si="4"/>
        <v>15013068</v>
      </c>
      <c r="L25" s="73">
        <f t="shared" si="4"/>
        <v>35321367</v>
      </c>
      <c r="M25" s="73">
        <f t="shared" si="4"/>
        <v>18266571</v>
      </c>
      <c r="N25" s="73">
        <f t="shared" si="4"/>
        <v>68601006</v>
      </c>
      <c r="O25" s="73">
        <f t="shared" si="4"/>
        <v>13160208</v>
      </c>
      <c r="P25" s="73">
        <f t="shared" si="4"/>
        <v>17307336</v>
      </c>
      <c r="Q25" s="73">
        <f t="shared" si="4"/>
        <v>29350308</v>
      </c>
      <c r="R25" s="73">
        <f t="shared" si="4"/>
        <v>59817852</v>
      </c>
      <c r="S25" s="73">
        <f t="shared" si="4"/>
        <v>12369000</v>
      </c>
      <c r="T25" s="73">
        <f t="shared" si="4"/>
        <v>27826742</v>
      </c>
      <c r="U25" s="73">
        <f t="shared" si="4"/>
        <v>13708507</v>
      </c>
      <c r="V25" s="73">
        <f t="shared" si="4"/>
        <v>53904249</v>
      </c>
      <c r="W25" s="73">
        <f t="shared" si="4"/>
        <v>262230160</v>
      </c>
      <c r="X25" s="73">
        <f t="shared" si="4"/>
        <v>273820313</v>
      </c>
      <c r="Y25" s="73">
        <f t="shared" si="4"/>
        <v>-11590153</v>
      </c>
      <c r="Z25" s="170">
        <f>+IF(X25&lt;&gt;0,+(Y25/X25)*100,0)</f>
        <v>-4.232758655856186</v>
      </c>
      <c r="AA25" s="168">
        <f>+AA5+AA9+AA15+AA19+AA24</f>
        <v>316535535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47478115</v>
      </c>
      <c r="D28" s="153">
        <f>SUM(D29:D31)</f>
        <v>0</v>
      </c>
      <c r="E28" s="154">
        <f t="shared" si="5"/>
        <v>47327620</v>
      </c>
      <c r="F28" s="100">
        <f t="shared" si="5"/>
        <v>52125403</v>
      </c>
      <c r="G28" s="100">
        <f t="shared" si="5"/>
        <v>3434271</v>
      </c>
      <c r="H28" s="100">
        <f t="shared" si="5"/>
        <v>3446244</v>
      </c>
      <c r="I28" s="100">
        <f t="shared" si="5"/>
        <v>3608248</v>
      </c>
      <c r="J28" s="100">
        <f t="shared" si="5"/>
        <v>10488763</v>
      </c>
      <c r="K28" s="100">
        <f t="shared" si="5"/>
        <v>4494506</v>
      </c>
      <c r="L28" s="100">
        <f t="shared" si="5"/>
        <v>4595580</v>
      </c>
      <c r="M28" s="100">
        <f t="shared" si="5"/>
        <v>3970534</v>
      </c>
      <c r="N28" s="100">
        <f t="shared" si="5"/>
        <v>13060620</v>
      </c>
      <c r="O28" s="100">
        <f t="shared" si="5"/>
        <v>3916937</v>
      </c>
      <c r="P28" s="100">
        <f t="shared" si="5"/>
        <v>3582094</v>
      </c>
      <c r="Q28" s="100">
        <f t="shared" si="5"/>
        <v>4492477</v>
      </c>
      <c r="R28" s="100">
        <f t="shared" si="5"/>
        <v>11991508</v>
      </c>
      <c r="S28" s="100">
        <f t="shared" si="5"/>
        <v>3767955</v>
      </c>
      <c r="T28" s="100">
        <f t="shared" si="5"/>
        <v>4223376</v>
      </c>
      <c r="U28" s="100">
        <f t="shared" si="5"/>
        <v>3942188</v>
      </c>
      <c r="V28" s="100">
        <f t="shared" si="5"/>
        <v>11933519</v>
      </c>
      <c r="W28" s="100">
        <f t="shared" si="5"/>
        <v>47474410</v>
      </c>
      <c r="X28" s="100">
        <f t="shared" si="5"/>
        <v>47327620</v>
      </c>
      <c r="Y28" s="100">
        <f t="shared" si="5"/>
        <v>146790</v>
      </c>
      <c r="Z28" s="137">
        <f>+IF(X28&lt;&gt;0,+(Y28/X28)*100,0)</f>
        <v>0.310157155589062</v>
      </c>
      <c r="AA28" s="153">
        <f>SUM(AA29:AA31)</f>
        <v>52125403</v>
      </c>
    </row>
    <row r="29" spans="1:27" ht="13.5">
      <c r="A29" s="138" t="s">
        <v>75</v>
      </c>
      <c r="B29" s="136"/>
      <c r="C29" s="155">
        <v>14699784</v>
      </c>
      <c r="D29" s="155"/>
      <c r="E29" s="156">
        <v>15494100</v>
      </c>
      <c r="F29" s="60">
        <v>15890439</v>
      </c>
      <c r="G29" s="60">
        <v>923273</v>
      </c>
      <c r="H29" s="60">
        <v>1104197</v>
      </c>
      <c r="I29" s="60">
        <v>1114927</v>
      </c>
      <c r="J29" s="60">
        <v>3142397</v>
      </c>
      <c r="K29" s="60">
        <v>1443101</v>
      </c>
      <c r="L29" s="60">
        <v>1351745</v>
      </c>
      <c r="M29" s="60">
        <v>1138948</v>
      </c>
      <c r="N29" s="60">
        <v>3933794</v>
      </c>
      <c r="O29" s="60">
        <v>1246165</v>
      </c>
      <c r="P29" s="60">
        <v>948115</v>
      </c>
      <c r="Q29" s="60">
        <v>1517454</v>
      </c>
      <c r="R29" s="60">
        <v>3711734</v>
      </c>
      <c r="S29" s="60">
        <v>1212564</v>
      </c>
      <c r="T29" s="60">
        <v>1148000</v>
      </c>
      <c r="U29" s="60">
        <v>1180549</v>
      </c>
      <c r="V29" s="60">
        <v>3541113</v>
      </c>
      <c r="W29" s="60">
        <v>14329038</v>
      </c>
      <c r="X29" s="60">
        <v>15494100</v>
      </c>
      <c r="Y29" s="60">
        <v>-1165062</v>
      </c>
      <c r="Z29" s="140">
        <v>-7.52</v>
      </c>
      <c r="AA29" s="155">
        <v>15890439</v>
      </c>
    </row>
    <row r="30" spans="1:27" ht="13.5">
      <c r="A30" s="138" t="s">
        <v>76</v>
      </c>
      <c r="B30" s="136"/>
      <c r="C30" s="157">
        <v>17671784</v>
      </c>
      <c r="D30" s="157"/>
      <c r="E30" s="158">
        <v>17477096</v>
      </c>
      <c r="F30" s="159">
        <v>20648540</v>
      </c>
      <c r="G30" s="159">
        <v>1075391</v>
      </c>
      <c r="H30" s="159">
        <v>1431516</v>
      </c>
      <c r="I30" s="159">
        <v>1414341</v>
      </c>
      <c r="J30" s="159">
        <v>3921248</v>
      </c>
      <c r="K30" s="159">
        <v>1925735</v>
      </c>
      <c r="L30" s="159">
        <v>1832556</v>
      </c>
      <c r="M30" s="159">
        <v>1595564</v>
      </c>
      <c r="N30" s="159">
        <v>5353855</v>
      </c>
      <c r="O30" s="159">
        <v>1331780</v>
      </c>
      <c r="P30" s="159">
        <v>1630416</v>
      </c>
      <c r="Q30" s="159">
        <v>1741954</v>
      </c>
      <c r="R30" s="159">
        <v>4704150</v>
      </c>
      <c r="S30" s="159">
        <v>1477224</v>
      </c>
      <c r="T30" s="159">
        <v>1972695</v>
      </c>
      <c r="U30" s="159">
        <v>1450439</v>
      </c>
      <c r="V30" s="159">
        <v>4900358</v>
      </c>
      <c r="W30" s="159">
        <v>18879611</v>
      </c>
      <c r="X30" s="159">
        <v>17477096</v>
      </c>
      <c r="Y30" s="159">
        <v>1402515</v>
      </c>
      <c r="Z30" s="141">
        <v>8.02</v>
      </c>
      <c r="AA30" s="157">
        <v>20648540</v>
      </c>
    </row>
    <row r="31" spans="1:27" ht="13.5">
      <c r="A31" s="138" t="s">
        <v>77</v>
      </c>
      <c r="B31" s="136"/>
      <c r="C31" s="155">
        <v>15106547</v>
      </c>
      <c r="D31" s="155"/>
      <c r="E31" s="156">
        <v>14356424</v>
      </c>
      <c r="F31" s="60">
        <v>15586424</v>
      </c>
      <c r="G31" s="60">
        <v>1435607</v>
      </c>
      <c r="H31" s="60">
        <v>910531</v>
      </c>
      <c r="I31" s="60">
        <v>1078980</v>
      </c>
      <c r="J31" s="60">
        <v>3425118</v>
      </c>
      <c r="K31" s="60">
        <v>1125670</v>
      </c>
      <c r="L31" s="60">
        <v>1411279</v>
      </c>
      <c r="M31" s="60">
        <v>1236022</v>
      </c>
      <c r="N31" s="60">
        <v>3772971</v>
      </c>
      <c r="O31" s="60">
        <v>1338992</v>
      </c>
      <c r="P31" s="60">
        <v>1003563</v>
      </c>
      <c r="Q31" s="60">
        <v>1233069</v>
      </c>
      <c r="R31" s="60">
        <v>3575624</v>
      </c>
      <c r="S31" s="60">
        <v>1078167</v>
      </c>
      <c r="T31" s="60">
        <v>1102681</v>
      </c>
      <c r="U31" s="60">
        <v>1311200</v>
      </c>
      <c r="V31" s="60">
        <v>3492048</v>
      </c>
      <c r="W31" s="60">
        <v>14265761</v>
      </c>
      <c r="X31" s="60">
        <v>14356424</v>
      </c>
      <c r="Y31" s="60">
        <v>-90663</v>
      </c>
      <c r="Z31" s="140">
        <v>-0.63</v>
      </c>
      <c r="AA31" s="155">
        <v>15586424</v>
      </c>
    </row>
    <row r="32" spans="1:27" ht="13.5">
      <c r="A32" s="135" t="s">
        <v>78</v>
      </c>
      <c r="B32" s="136"/>
      <c r="C32" s="153">
        <f aca="true" t="shared" si="6" ref="C32:Y32">SUM(C33:C37)</f>
        <v>63249703</v>
      </c>
      <c r="D32" s="153">
        <f>SUM(D33:D37)</f>
        <v>0</v>
      </c>
      <c r="E32" s="154">
        <f t="shared" si="6"/>
        <v>54546648</v>
      </c>
      <c r="F32" s="100">
        <f t="shared" si="6"/>
        <v>87771413</v>
      </c>
      <c r="G32" s="100">
        <f t="shared" si="6"/>
        <v>2049172</v>
      </c>
      <c r="H32" s="100">
        <f t="shared" si="6"/>
        <v>2221847</v>
      </c>
      <c r="I32" s="100">
        <f t="shared" si="6"/>
        <v>2903468</v>
      </c>
      <c r="J32" s="100">
        <f t="shared" si="6"/>
        <v>7174487</v>
      </c>
      <c r="K32" s="100">
        <f t="shared" si="6"/>
        <v>3146090</v>
      </c>
      <c r="L32" s="100">
        <f t="shared" si="6"/>
        <v>10188769</v>
      </c>
      <c r="M32" s="100">
        <f t="shared" si="6"/>
        <v>7816522</v>
      </c>
      <c r="N32" s="100">
        <f t="shared" si="6"/>
        <v>21151381</v>
      </c>
      <c r="O32" s="100">
        <f t="shared" si="6"/>
        <v>2656457</v>
      </c>
      <c r="P32" s="100">
        <f t="shared" si="6"/>
        <v>5305710</v>
      </c>
      <c r="Q32" s="100">
        <f t="shared" si="6"/>
        <v>7810166</v>
      </c>
      <c r="R32" s="100">
        <f t="shared" si="6"/>
        <v>15772333</v>
      </c>
      <c r="S32" s="100">
        <f t="shared" si="6"/>
        <v>3134670</v>
      </c>
      <c r="T32" s="100">
        <f t="shared" si="6"/>
        <v>7989877</v>
      </c>
      <c r="U32" s="100">
        <f t="shared" si="6"/>
        <v>3027777</v>
      </c>
      <c r="V32" s="100">
        <f t="shared" si="6"/>
        <v>14152324</v>
      </c>
      <c r="W32" s="100">
        <f t="shared" si="6"/>
        <v>58250525</v>
      </c>
      <c r="X32" s="100">
        <f t="shared" si="6"/>
        <v>54546648</v>
      </c>
      <c r="Y32" s="100">
        <f t="shared" si="6"/>
        <v>3703877</v>
      </c>
      <c r="Z32" s="137">
        <f>+IF(X32&lt;&gt;0,+(Y32/X32)*100,0)</f>
        <v>6.790292595064687</v>
      </c>
      <c r="AA32" s="153">
        <f>SUM(AA33:AA37)</f>
        <v>87771413</v>
      </c>
    </row>
    <row r="33" spans="1:27" ht="13.5">
      <c r="A33" s="138" t="s">
        <v>79</v>
      </c>
      <c r="B33" s="136"/>
      <c r="C33" s="155">
        <v>7662600</v>
      </c>
      <c r="D33" s="155"/>
      <c r="E33" s="156">
        <v>9792449</v>
      </c>
      <c r="F33" s="60">
        <v>10946170</v>
      </c>
      <c r="G33" s="60">
        <v>543675</v>
      </c>
      <c r="H33" s="60">
        <v>649892</v>
      </c>
      <c r="I33" s="60">
        <v>854025</v>
      </c>
      <c r="J33" s="60">
        <v>2047592</v>
      </c>
      <c r="K33" s="60">
        <v>752643</v>
      </c>
      <c r="L33" s="60">
        <v>934903</v>
      </c>
      <c r="M33" s="60">
        <v>922348</v>
      </c>
      <c r="N33" s="60">
        <v>2609894</v>
      </c>
      <c r="O33" s="60">
        <v>1002679</v>
      </c>
      <c r="P33" s="60">
        <v>882334</v>
      </c>
      <c r="Q33" s="60">
        <v>850640</v>
      </c>
      <c r="R33" s="60">
        <v>2735653</v>
      </c>
      <c r="S33" s="60">
        <v>717378</v>
      </c>
      <c r="T33" s="60">
        <v>820819</v>
      </c>
      <c r="U33" s="60">
        <v>801608</v>
      </c>
      <c r="V33" s="60">
        <v>2339805</v>
      </c>
      <c r="W33" s="60">
        <v>9732944</v>
      </c>
      <c r="X33" s="60">
        <v>9792449</v>
      </c>
      <c r="Y33" s="60">
        <v>-59505</v>
      </c>
      <c r="Z33" s="140">
        <v>-0.61</v>
      </c>
      <c r="AA33" s="155">
        <v>10946170</v>
      </c>
    </row>
    <row r="34" spans="1:27" ht="13.5">
      <c r="A34" s="138" t="s">
        <v>80</v>
      </c>
      <c r="B34" s="136"/>
      <c r="C34" s="155">
        <v>6243899</v>
      </c>
      <c r="D34" s="155"/>
      <c r="E34" s="156">
        <v>7566112</v>
      </c>
      <c r="F34" s="60">
        <v>7636112</v>
      </c>
      <c r="G34" s="60">
        <v>456033</v>
      </c>
      <c r="H34" s="60">
        <v>568704</v>
      </c>
      <c r="I34" s="60">
        <v>561415</v>
      </c>
      <c r="J34" s="60">
        <v>1586152</v>
      </c>
      <c r="K34" s="60">
        <v>787828</v>
      </c>
      <c r="L34" s="60">
        <v>777437</v>
      </c>
      <c r="M34" s="60">
        <v>639590</v>
      </c>
      <c r="N34" s="60">
        <v>2204855</v>
      </c>
      <c r="O34" s="60">
        <v>629522</v>
      </c>
      <c r="P34" s="60">
        <v>658313</v>
      </c>
      <c r="Q34" s="60">
        <v>576373</v>
      </c>
      <c r="R34" s="60">
        <v>1864208</v>
      </c>
      <c r="S34" s="60">
        <v>690519</v>
      </c>
      <c r="T34" s="60">
        <v>595791</v>
      </c>
      <c r="U34" s="60">
        <v>715053</v>
      </c>
      <c r="V34" s="60">
        <v>2001363</v>
      </c>
      <c r="W34" s="60">
        <v>7656578</v>
      </c>
      <c r="X34" s="60">
        <v>7566112</v>
      </c>
      <c r="Y34" s="60">
        <v>90466</v>
      </c>
      <c r="Z34" s="140">
        <v>1.2</v>
      </c>
      <c r="AA34" s="155">
        <v>7636112</v>
      </c>
    </row>
    <row r="35" spans="1:27" ht="13.5">
      <c r="A35" s="138" t="s">
        <v>81</v>
      </c>
      <c r="B35" s="136"/>
      <c r="C35" s="155">
        <v>44838934</v>
      </c>
      <c r="D35" s="155"/>
      <c r="E35" s="156">
        <v>13866869</v>
      </c>
      <c r="F35" s="60">
        <v>44825577</v>
      </c>
      <c r="G35" s="60">
        <v>970655</v>
      </c>
      <c r="H35" s="60">
        <v>916188</v>
      </c>
      <c r="I35" s="60">
        <v>1400072</v>
      </c>
      <c r="J35" s="60">
        <v>3286915</v>
      </c>
      <c r="K35" s="60">
        <v>1504197</v>
      </c>
      <c r="L35" s="60">
        <v>1271043</v>
      </c>
      <c r="M35" s="60">
        <v>1453744</v>
      </c>
      <c r="N35" s="60">
        <v>4228984</v>
      </c>
      <c r="O35" s="60">
        <v>928512</v>
      </c>
      <c r="P35" s="60">
        <v>740920</v>
      </c>
      <c r="Q35" s="60">
        <v>881697</v>
      </c>
      <c r="R35" s="60">
        <v>2551129</v>
      </c>
      <c r="S35" s="60">
        <v>1636372</v>
      </c>
      <c r="T35" s="60">
        <v>1311722</v>
      </c>
      <c r="U35" s="60">
        <v>1379033</v>
      </c>
      <c r="V35" s="60">
        <v>4327127</v>
      </c>
      <c r="W35" s="60">
        <v>14394155</v>
      </c>
      <c r="X35" s="60">
        <v>13866869</v>
      </c>
      <c r="Y35" s="60">
        <v>527286</v>
      </c>
      <c r="Z35" s="140">
        <v>3.8</v>
      </c>
      <c r="AA35" s="155">
        <v>44825577</v>
      </c>
    </row>
    <row r="36" spans="1:27" ht="13.5">
      <c r="A36" s="138" t="s">
        <v>82</v>
      </c>
      <c r="B36" s="136"/>
      <c r="C36" s="155">
        <v>4504270</v>
      </c>
      <c r="D36" s="155"/>
      <c r="E36" s="156">
        <v>23321218</v>
      </c>
      <c r="F36" s="60">
        <v>24363554</v>
      </c>
      <c r="G36" s="60">
        <v>78809</v>
      </c>
      <c r="H36" s="60">
        <v>87063</v>
      </c>
      <c r="I36" s="60">
        <v>87956</v>
      </c>
      <c r="J36" s="60">
        <v>253828</v>
      </c>
      <c r="K36" s="60">
        <v>101422</v>
      </c>
      <c r="L36" s="60">
        <v>7205386</v>
      </c>
      <c r="M36" s="60">
        <v>4800840</v>
      </c>
      <c r="N36" s="60">
        <v>12107648</v>
      </c>
      <c r="O36" s="60">
        <v>95744</v>
      </c>
      <c r="P36" s="60">
        <v>3024143</v>
      </c>
      <c r="Q36" s="60">
        <v>5501456</v>
      </c>
      <c r="R36" s="60">
        <v>8621343</v>
      </c>
      <c r="S36" s="60">
        <v>90401</v>
      </c>
      <c r="T36" s="60">
        <v>5261545</v>
      </c>
      <c r="U36" s="60">
        <v>132083</v>
      </c>
      <c r="V36" s="60">
        <v>5484029</v>
      </c>
      <c r="W36" s="60">
        <v>26466848</v>
      </c>
      <c r="X36" s="60">
        <v>23321218</v>
      </c>
      <c r="Y36" s="60">
        <v>3145630</v>
      </c>
      <c r="Z36" s="140">
        <v>13.49</v>
      </c>
      <c r="AA36" s="155">
        <v>24363554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23158580</v>
      </c>
      <c r="D38" s="153">
        <f>SUM(D39:D41)</f>
        <v>0</v>
      </c>
      <c r="E38" s="154">
        <f t="shared" si="7"/>
        <v>28345198</v>
      </c>
      <c r="F38" s="100">
        <f t="shared" si="7"/>
        <v>25404268</v>
      </c>
      <c r="G38" s="100">
        <f t="shared" si="7"/>
        <v>1498555</v>
      </c>
      <c r="H38" s="100">
        <f t="shared" si="7"/>
        <v>1783187</v>
      </c>
      <c r="I38" s="100">
        <f t="shared" si="7"/>
        <v>1981593</v>
      </c>
      <c r="J38" s="100">
        <f t="shared" si="7"/>
        <v>5263335</v>
      </c>
      <c r="K38" s="100">
        <f t="shared" si="7"/>
        <v>1900823</v>
      </c>
      <c r="L38" s="100">
        <f t="shared" si="7"/>
        <v>2670491</v>
      </c>
      <c r="M38" s="100">
        <f t="shared" si="7"/>
        <v>2466983</v>
      </c>
      <c r="N38" s="100">
        <f t="shared" si="7"/>
        <v>7038297</v>
      </c>
      <c r="O38" s="100">
        <f t="shared" si="7"/>
        <v>1988683</v>
      </c>
      <c r="P38" s="100">
        <f t="shared" si="7"/>
        <v>1872883</v>
      </c>
      <c r="Q38" s="100">
        <f t="shared" si="7"/>
        <v>1794692</v>
      </c>
      <c r="R38" s="100">
        <f t="shared" si="7"/>
        <v>5656258</v>
      </c>
      <c r="S38" s="100">
        <f t="shared" si="7"/>
        <v>2087765</v>
      </c>
      <c r="T38" s="100">
        <f t="shared" si="7"/>
        <v>2024676</v>
      </c>
      <c r="U38" s="100">
        <f t="shared" si="7"/>
        <v>1986114</v>
      </c>
      <c r="V38" s="100">
        <f t="shared" si="7"/>
        <v>6098555</v>
      </c>
      <c r="W38" s="100">
        <f t="shared" si="7"/>
        <v>24056445</v>
      </c>
      <c r="X38" s="100">
        <f t="shared" si="7"/>
        <v>28345198</v>
      </c>
      <c r="Y38" s="100">
        <f t="shared" si="7"/>
        <v>-4288753</v>
      </c>
      <c r="Z38" s="137">
        <f>+IF(X38&lt;&gt;0,+(Y38/X38)*100,0)</f>
        <v>-15.130439378126765</v>
      </c>
      <c r="AA38" s="153">
        <f>SUM(AA39:AA41)</f>
        <v>25404268</v>
      </c>
    </row>
    <row r="39" spans="1:27" ht="13.5">
      <c r="A39" s="138" t="s">
        <v>85</v>
      </c>
      <c r="B39" s="136"/>
      <c r="C39" s="155">
        <v>4115242</v>
      </c>
      <c r="D39" s="155"/>
      <c r="E39" s="156">
        <v>4845724</v>
      </c>
      <c r="F39" s="60">
        <v>4961981</v>
      </c>
      <c r="G39" s="60">
        <v>278290</v>
      </c>
      <c r="H39" s="60">
        <v>332705</v>
      </c>
      <c r="I39" s="60">
        <v>419350</v>
      </c>
      <c r="J39" s="60">
        <v>1030345</v>
      </c>
      <c r="K39" s="60">
        <v>338724</v>
      </c>
      <c r="L39" s="60">
        <v>448402</v>
      </c>
      <c r="M39" s="60">
        <v>353451</v>
      </c>
      <c r="N39" s="60">
        <v>1140577</v>
      </c>
      <c r="O39" s="60">
        <v>370449</v>
      </c>
      <c r="P39" s="60">
        <v>329856</v>
      </c>
      <c r="Q39" s="60">
        <v>376843</v>
      </c>
      <c r="R39" s="60">
        <v>1077148</v>
      </c>
      <c r="S39" s="60">
        <v>492071</v>
      </c>
      <c r="T39" s="60">
        <v>398489</v>
      </c>
      <c r="U39" s="60">
        <v>372203</v>
      </c>
      <c r="V39" s="60">
        <v>1262763</v>
      </c>
      <c r="W39" s="60">
        <v>4510833</v>
      </c>
      <c r="X39" s="60">
        <v>4845724</v>
      </c>
      <c r="Y39" s="60">
        <v>-334891</v>
      </c>
      <c r="Z39" s="140">
        <v>-6.91</v>
      </c>
      <c r="AA39" s="155">
        <v>4961981</v>
      </c>
    </row>
    <row r="40" spans="1:27" ht="13.5">
      <c r="A40" s="138" t="s">
        <v>86</v>
      </c>
      <c r="B40" s="136"/>
      <c r="C40" s="155">
        <v>19043338</v>
      </c>
      <c r="D40" s="155"/>
      <c r="E40" s="156">
        <v>23499474</v>
      </c>
      <c r="F40" s="60">
        <v>20442287</v>
      </c>
      <c r="G40" s="60">
        <v>1220265</v>
      </c>
      <c r="H40" s="60">
        <v>1450482</v>
      </c>
      <c r="I40" s="60">
        <v>1562243</v>
      </c>
      <c r="J40" s="60">
        <v>4232990</v>
      </c>
      <c r="K40" s="60">
        <v>1562099</v>
      </c>
      <c r="L40" s="60">
        <v>2222089</v>
      </c>
      <c r="M40" s="60">
        <v>2113532</v>
      </c>
      <c r="N40" s="60">
        <v>5897720</v>
      </c>
      <c r="O40" s="60">
        <v>1618234</v>
      </c>
      <c r="P40" s="60">
        <v>1543027</v>
      </c>
      <c r="Q40" s="60">
        <v>1417849</v>
      </c>
      <c r="R40" s="60">
        <v>4579110</v>
      </c>
      <c r="S40" s="60">
        <v>1595694</v>
      </c>
      <c r="T40" s="60">
        <v>1626187</v>
      </c>
      <c r="U40" s="60">
        <v>1613911</v>
      </c>
      <c r="V40" s="60">
        <v>4835792</v>
      </c>
      <c r="W40" s="60">
        <v>19545612</v>
      </c>
      <c r="X40" s="60">
        <v>23499474</v>
      </c>
      <c r="Y40" s="60">
        <v>-3953862</v>
      </c>
      <c r="Z40" s="140">
        <v>-16.83</v>
      </c>
      <c r="AA40" s="155">
        <v>20442287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124974511</v>
      </c>
      <c r="D42" s="153">
        <f>SUM(D43:D46)</f>
        <v>0</v>
      </c>
      <c r="E42" s="154">
        <f t="shared" si="8"/>
        <v>138098449</v>
      </c>
      <c r="F42" s="100">
        <f t="shared" si="8"/>
        <v>134567481</v>
      </c>
      <c r="G42" s="100">
        <f t="shared" si="8"/>
        <v>4102877</v>
      </c>
      <c r="H42" s="100">
        <f t="shared" si="8"/>
        <v>11554252</v>
      </c>
      <c r="I42" s="100">
        <f t="shared" si="8"/>
        <v>11241862</v>
      </c>
      <c r="J42" s="100">
        <f t="shared" si="8"/>
        <v>26898991</v>
      </c>
      <c r="K42" s="100">
        <f t="shared" si="8"/>
        <v>10926096</v>
      </c>
      <c r="L42" s="100">
        <f t="shared" si="8"/>
        <v>10390561</v>
      </c>
      <c r="M42" s="100">
        <f t="shared" si="8"/>
        <v>11175462</v>
      </c>
      <c r="N42" s="100">
        <f t="shared" si="8"/>
        <v>32492119</v>
      </c>
      <c r="O42" s="100">
        <f t="shared" si="8"/>
        <v>8841528</v>
      </c>
      <c r="P42" s="100">
        <f t="shared" si="8"/>
        <v>10105317</v>
      </c>
      <c r="Q42" s="100">
        <f t="shared" si="8"/>
        <v>9826336</v>
      </c>
      <c r="R42" s="100">
        <f t="shared" si="8"/>
        <v>28773181</v>
      </c>
      <c r="S42" s="100">
        <f t="shared" si="8"/>
        <v>9713146</v>
      </c>
      <c r="T42" s="100">
        <f t="shared" si="8"/>
        <v>9964596</v>
      </c>
      <c r="U42" s="100">
        <f t="shared" si="8"/>
        <v>15996794</v>
      </c>
      <c r="V42" s="100">
        <f t="shared" si="8"/>
        <v>35674536</v>
      </c>
      <c r="W42" s="100">
        <f t="shared" si="8"/>
        <v>123838827</v>
      </c>
      <c r="X42" s="100">
        <f t="shared" si="8"/>
        <v>138098449</v>
      </c>
      <c r="Y42" s="100">
        <f t="shared" si="8"/>
        <v>-14259622</v>
      </c>
      <c r="Z42" s="137">
        <f>+IF(X42&lt;&gt;0,+(Y42/X42)*100,0)</f>
        <v>-10.325693085807213</v>
      </c>
      <c r="AA42" s="153">
        <f>SUM(AA43:AA46)</f>
        <v>134567481</v>
      </c>
    </row>
    <row r="43" spans="1:27" ht="13.5">
      <c r="A43" s="138" t="s">
        <v>89</v>
      </c>
      <c r="B43" s="136"/>
      <c r="C43" s="155">
        <v>80040893</v>
      </c>
      <c r="D43" s="155"/>
      <c r="E43" s="156">
        <v>93386766</v>
      </c>
      <c r="F43" s="60">
        <v>86531066</v>
      </c>
      <c r="G43" s="60">
        <v>1619935</v>
      </c>
      <c r="H43" s="60">
        <v>7864045</v>
      </c>
      <c r="I43" s="60">
        <v>7563931</v>
      </c>
      <c r="J43" s="60">
        <v>17047911</v>
      </c>
      <c r="K43" s="60">
        <v>6938769</v>
      </c>
      <c r="L43" s="60">
        <v>6281630</v>
      </c>
      <c r="M43" s="60">
        <v>7007653</v>
      </c>
      <c r="N43" s="60">
        <v>20228052</v>
      </c>
      <c r="O43" s="60">
        <v>5562115</v>
      </c>
      <c r="P43" s="60">
        <v>6147314</v>
      </c>
      <c r="Q43" s="60">
        <v>5636058</v>
      </c>
      <c r="R43" s="60">
        <v>17345487</v>
      </c>
      <c r="S43" s="60">
        <v>5652618</v>
      </c>
      <c r="T43" s="60">
        <v>5754088</v>
      </c>
      <c r="U43" s="60">
        <v>12015411</v>
      </c>
      <c r="V43" s="60">
        <v>23422117</v>
      </c>
      <c r="W43" s="60">
        <v>78043567</v>
      </c>
      <c r="X43" s="60">
        <v>93386766</v>
      </c>
      <c r="Y43" s="60">
        <v>-15343199</v>
      </c>
      <c r="Z43" s="140">
        <v>-16.43</v>
      </c>
      <c r="AA43" s="155">
        <v>86531066</v>
      </c>
    </row>
    <row r="44" spans="1:27" ht="13.5">
      <c r="A44" s="138" t="s">
        <v>90</v>
      </c>
      <c r="B44" s="136"/>
      <c r="C44" s="155">
        <v>20486450</v>
      </c>
      <c r="D44" s="155"/>
      <c r="E44" s="156">
        <v>22159912</v>
      </c>
      <c r="F44" s="60">
        <v>24142547</v>
      </c>
      <c r="G44" s="60">
        <v>1055194</v>
      </c>
      <c r="H44" s="60">
        <v>1888751</v>
      </c>
      <c r="I44" s="60">
        <v>1799997</v>
      </c>
      <c r="J44" s="60">
        <v>4743942</v>
      </c>
      <c r="K44" s="60">
        <v>1895658</v>
      </c>
      <c r="L44" s="60">
        <v>1901350</v>
      </c>
      <c r="M44" s="60">
        <v>2184652</v>
      </c>
      <c r="N44" s="60">
        <v>5981660</v>
      </c>
      <c r="O44" s="60">
        <v>1555242</v>
      </c>
      <c r="P44" s="60">
        <v>2370008</v>
      </c>
      <c r="Q44" s="60">
        <v>2312999</v>
      </c>
      <c r="R44" s="60">
        <v>6238249</v>
      </c>
      <c r="S44" s="60">
        <v>2061684</v>
      </c>
      <c r="T44" s="60">
        <v>2286479</v>
      </c>
      <c r="U44" s="60">
        <v>1904120</v>
      </c>
      <c r="V44" s="60">
        <v>6252283</v>
      </c>
      <c r="W44" s="60">
        <v>23216134</v>
      </c>
      <c r="X44" s="60">
        <v>22159912</v>
      </c>
      <c r="Y44" s="60">
        <v>1056222</v>
      </c>
      <c r="Z44" s="140">
        <v>4.77</v>
      </c>
      <c r="AA44" s="155">
        <v>24142547</v>
      </c>
    </row>
    <row r="45" spans="1:27" ht="13.5">
      <c r="A45" s="138" t="s">
        <v>91</v>
      </c>
      <c r="B45" s="136"/>
      <c r="C45" s="157">
        <v>8215969</v>
      </c>
      <c r="D45" s="157"/>
      <c r="E45" s="158">
        <v>9016786</v>
      </c>
      <c r="F45" s="159">
        <v>9771166</v>
      </c>
      <c r="G45" s="159">
        <v>615271</v>
      </c>
      <c r="H45" s="159">
        <v>685513</v>
      </c>
      <c r="I45" s="159">
        <v>716082</v>
      </c>
      <c r="J45" s="159">
        <v>2016866</v>
      </c>
      <c r="K45" s="159">
        <v>807235</v>
      </c>
      <c r="L45" s="159">
        <v>781429</v>
      </c>
      <c r="M45" s="159">
        <v>832575</v>
      </c>
      <c r="N45" s="159">
        <v>2421239</v>
      </c>
      <c r="O45" s="159">
        <v>701942</v>
      </c>
      <c r="P45" s="159">
        <v>754628</v>
      </c>
      <c r="Q45" s="159">
        <v>895851</v>
      </c>
      <c r="R45" s="159">
        <v>2352421</v>
      </c>
      <c r="S45" s="159">
        <v>929435</v>
      </c>
      <c r="T45" s="159">
        <v>835701</v>
      </c>
      <c r="U45" s="159">
        <v>962220</v>
      </c>
      <c r="V45" s="159">
        <v>2727356</v>
      </c>
      <c r="W45" s="159">
        <v>9517882</v>
      </c>
      <c r="X45" s="159">
        <v>9016786</v>
      </c>
      <c r="Y45" s="159">
        <v>501096</v>
      </c>
      <c r="Z45" s="141">
        <v>5.56</v>
      </c>
      <c r="AA45" s="157">
        <v>9771166</v>
      </c>
    </row>
    <row r="46" spans="1:27" ht="13.5">
      <c r="A46" s="138" t="s">
        <v>92</v>
      </c>
      <c r="B46" s="136"/>
      <c r="C46" s="155">
        <v>16231199</v>
      </c>
      <c r="D46" s="155"/>
      <c r="E46" s="156">
        <v>13534985</v>
      </c>
      <c r="F46" s="60">
        <v>14122702</v>
      </c>
      <c r="G46" s="60">
        <v>812477</v>
      </c>
      <c r="H46" s="60">
        <v>1115943</v>
      </c>
      <c r="I46" s="60">
        <v>1161852</v>
      </c>
      <c r="J46" s="60">
        <v>3090272</v>
      </c>
      <c r="K46" s="60">
        <v>1284434</v>
      </c>
      <c r="L46" s="60">
        <v>1426152</v>
      </c>
      <c r="M46" s="60">
        <v>1150582</v>
      </c>
      <c r="N46" s="60">
        <v>3861168</v>
      </c>
      <c r="O46" s="60">
        <v>1022229</v>
      </c>
      <c r="P46" s="60">
        <v>833367</v>
      </c>
      <c r="Q46" s="60">
        <v>981428</v>
      </c>
      <c r="R46" s="60">
        <v>2837024</v>
      </c>
      <c r="S46" s="60">
        <v>1069409</v>
      </c>
      <c r="T46" s="60">
        <v>1088328</v>
      </c>
      <c r="U46" s="60">
        <v>1115043</v>
      </c>
      <c r="V46" s="60">
        <v>3272780</v>
      </c>
      <c r="W46" s="60">
        <v>13061244</v>
      </c>
      <c r="X46" s="60">
        <v>13534985</v>
      </c>
      <c r="Y46" s="60">
        <v>-473741</v>
      </c>
      <c r="Z46" s="140">
        <v>-3.5</v>
      </c>
      <c r="AA46" s="155">
        <v>14122702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396984</v>
      </c>
      <c r="F47" s="100">
        <v>436484</v>
      </c>
      <c r="G47" s="100">
        <v>17393</v>
      </c>
      <c r="H47" s="100">
        <v>36337</v>
      </c>
      <c r="I47" s="100">
        <v>21103</v>
      </c>
      <c r="J47" s="100">
        <v>74833</v>
      </c>
      <c r="K47" s="100">
        <v>20481</v>
      </c>
      <c r="L47" s="100">
        <v>51459</v>
      </c>
      <c r="M47" s="100">
        <v>16961</v>
      </c>
      <c r="N47" s="100">
        <v>88901</v>
      </c>
      <c r="O47" s="100">
        <v>44303</v>
      </c>
      <c r="P47" s="100">
        <v>22036</v>
      </c>
      <c r="Q47" s="100">
        <v>33735</v>
      </c>
      <c r="R47" s="100">
        <v>100074</v>
      </c>
      <c r="S47" s="100">
        <v>22972</v>
      </c>
      <c r="T47" s="100">
        <v>27654</v>
      </c>
      <c r="U47" s="100">
        <v>52401</v>
      </c>
      <c r="V47" s="100">
        <v>103027</v>
      </c>
      <c r="W47" s="100">
        <v>366835</v>
      </c>
      <c r="X47" s="100">
        <v>396984</v>
      </c>
      <c r="Y47" s="100">
        <v>-30149</v>
      </c>
      <c r="Z47" s="137">
        <v>-7.59</v>
      </c>
      <c r="AA47" s="153">
        <v>436484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258860909</v>
      </c>
      <c r="D48" s="168">
        <f>+D28+D32+D38+D42+D47</f>
        <v>0</v>
      </c>
      <c r="E48" s="169">
        <f t="shared" si="9"/>
        <v>268714899</v>
      </c>
      <c r="F48" s="73">
        <f t="shared" si="9"/>
        <v>300305049</v>
      </c>
      <c r="G48" s="73">
        <f t="shared" si="9"/>
        <v>11102268</v>
      </c>
      <c r="H48" s="73">
        <f t="shared" si="9"/>
        <v>19041867</v>
      </c>
      <c r="I48" s="73">
        <f t="shared" si="9"/>
        <v>19756274</v>
      </c>
      <c r="J48" s="73">
        <f t="shared" si="9"/>
        <v>49900409</v>
      </c>
      <c r="K48" s="73">
        <f t="shared" si="9"/>
        <v>20487996</v>
      </c>
      <c r="L48" s="73">
        <f t="shared" si="9"/>
        <v>27896860</v>
      </c>
      <c r="M48" s="73">
        <f t="shared" si="9"/>
        <v>25446462</v>
      </c>
      <c r="N48" s="73">
        <f t="shared" si="9"/>
        <v>73831318</v>
      </c>
      <c r="O48" s="73">
        <f t="shared" si="9"/>
        <v>17447908</v>
      </c>
      <c r="P48" s="73">
        <f t="shared" si="9"/>
        <v>20888040</v>
      </c>
      <c r="Q48" s="73">
        <f t="shared" si="9"/>
        <v>23957406</v>
      </c>
      <c r="R48" s="73">
        <f t="shared" si="9"/>
        <v>62293354</v>
      </c>
      <c r="S48" s="73">
        <f t="shared" si="9"/>
        <v>18726508</v>
      </c>
      <c r="T48" s="73">
        <f t="shared" si="9"/>
        <v>24230179</v>
      </c>
      <c r="U48" s="73">
        <f t="shared" si="9"/>
        <v>25005274</v>
      </c>
      <c r="V48" s="73">
        <f t="shared" si="9"/>
        <v>67961961</v>
      </c>
      <c r="W48" s="73">
        <f t="shared" si="9"/>
        <v>253987042</v>
      </c>
      <c r="X48" s="73">
        <f t="shared" si="9"/>
        <v>268714899</v>
      </c>
      <c r="Y48" s="73">
        <f t="shared" si="9"/>
        <v>-14727857</v>
      </c>
      <c r="Z48" s="170">
        <f>+IF(X48&lt;&gt;0,+(Y48/X48)*100,0)</f>
        <v>-5.480848681933337</v>
      </c>
      <c r="AA48" s="168">
        <f>+AA28+AA32+AA38+AA42+AA47</f>
        <v>300305049</v>
      </c>
    </row>
    <row r="49" spans="1:27" ht="13.5">
      <c r="A49" s="148" t="s">
        <v>49</v>
      </c>
      <c r="B49" s="149"/>
      <c r="C49" s="171">
        <f aca="true" t="shared" si="10" ref="C49:Y49">+C25-C48</f>
        <v>83361061</v>
      </c>
      <c r="D49" s="171">
        <f>+D25-D48</f>
        <v>0</v>
      </c>
      <c r="E49" s="172">
        <f t="shared" si="10"/>
        <v>5105414</v>
      </c>
      <c r="F49" s="173">
        <f t="shared" si="10"/>
        <v>16230486</v>
      </c>
      <c r="G49" s="173">
        <f t="shared" si="10"/>
        <v>45291986</v>
      </c>
      <c r="H49" s="173">
        <f t="shared" si="10"/>
        <v>-7200582</v>
      </c>
      <c r="I49" s="173">
        <f t="shared" si="10"/>
        <v>-8084760</v>
      </c>
      <c r="J49" s="173">
        <f t="shared" si="10"/>
        <v>30006644</v>
      </c>
      <c r="K49" s="173">
        <f t="shared" si="10"/>
        <v>-5474928</v>
      </c>
      <c r="L49" s="173">
        <f t="shared" si="10"/>
        <v>7424507</v>
      </c>
      <c r="M49" s="173">
        <f t="shared" si="10"/>
        <v>-7179891</v>
      </c>
      <c r="N49" s="173">
        <f t="shared" si="10"/>
        <v>-5230312</v>
      </c>
      <c r="O49" s="173">
        <f t="shared" si="10"/>
        <v>-4287700</v>
      </c>
      <c r="P49" s="173">
        <f t="shared" si="10"/>
        <v>-3580704</v>
      </c>
      <c r="Q49" s="173">
        <f t="shared" si="10"/>
        <v>5392902</v>
      </c>
      <c r="R49" s="173">
        <f t="shared" si="10"/>
        <v>-2475502</v>
      </c>
      <c r="S49" s="173">
        <f t="shared" si="10"/>
        <v>-6357508</v>
      </c>
      <c r="T49" s="173">
        <f t="shared" si="10"/>
        <v>3596563</v>
      </c>
      <c r="U49" s="173">
        <f t="shared" si="10"/>
        <v>-11296767</v>
      </c>
      <c r="V49" s="173">
        <f t="shared" si="10"/>
        <v>-14057712</v>
      </c>
      <c r="W49" s="173">
        <f t="shared" si="10"/>
        <v>8243118</v>
      </c>
      <c r="X49" s="173">
        <f>IF(F25=F48,0,X25-X48)</f>
        <v>5105414</v>
      </c>
      <c r="Y49" s="173">
        <f t="shared" si="10"/>
        <v>3137704</v>
      </c>
      <c r="Z49" s="174">
        <f>+IF(X49&lt;&gt;0,+(Y49/X49)*100,0)</f>
        <v>61.45836557035336</v>
      </c>
      <c r="AA49" s="171">
        <f>+AA25-AA48</f>
        <v>16230486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24583024</v>
      </c>
      <c r="D5" s="155">
        <v>0</v>
      </c>
      <c r="E5" s="156">
        <v>26186768</v>
      </c>
      <c r="F5" s="60">
        <v>26186768</v>
      </c>
      <c r="G5" s="60">
        <v>26274907</v>
      </c>
      <c r="H5" s="60">
        <v>-211425</v>
      </c>
      <c r="I5" s="60">
        <v>-62173</v>
      </c>
      <c r="J5" s="60">
        <v>26001309</v>
      </c>
      <c r="K5" s="60">
        <v>-5125</v>
      </c>
      <c r="L5" s="60">
        <v>-61123</v>
      </c>
      <c r="M5" s="60">
        <v>-392</v>
      </c>
      <c r="N5" s="60">
        <v>-66640</v>
      </c>
      <c r="O5" s="60">
        <v>-362</v>
      </c>
      <c r="P5" s="60">
        <v>-40827</v>
      </c>
      <c r="Q5" s="60">
        <v>-395</v>
      </c>
      <c r="R5" s="60">
        <v>-41584</v>
      </c>
      <c r="S5" s="60">
        <v>142529</v>
      </c>
      <c r="T5" s="60">
        <v>0</v>
      </c>
      <c r="U5" s="60">
        <v>-73810</v>
      </c>
      <c r="V5" s="60">
        <v>68719</v>
      </c>
      <c r="W5" s="60">
        <v>25961804</v>
      </c>
      <c r="X5" s="60">
        <v>26186768</v>
      </c>
      <c r="Y5" s="60">
        <v>-224964</v>
      </c>
      <c r="Z5" s="140">
        <v>-0.86</v>
      </c>
      <c r="AA5" s="155">
        <v>26186768</v>
      </c>
    </row>
    <row r="6" spans="1:27" ht="13.5">
      <c r="A6" s="181" t="s">
        <v>102</v>
      </c>
      <c r="B6" s="182"/>
      <c r="C6" s="155">
        <v>473809</v>
      </c>
      <c r="D6" s="155">
        <v>0</v>
      </c>
      <c r="E6" s="156">
        <v>620000</v>
      </c>
      <c r="F6" s="60">
        <v>620000</v>
      </c>
      <c r="G6" s="60">
        <v>31838</v>
      </c>
      <c r="H6" s="60">
        <v>34778</v>
      </c>
      <c r="I6" s="60">
        <v>37669</v>
      </c>
      <c r="J6" s="60">
        <v>104285</v>
      </c>
      <c r="K6" s="60">
        <v>60075</v>
      </c>
      <c r="L6" s="60">
        <v>44955</v>
      </c>
      <c r="M6" s="60">
        <v>44248</v>
      </c>
      <c r="N6" s="60">
        <v>149278</v>
      </c>
      <c r="O6" s="60">
        <v>46562</v>
      </c>
      <c r="P6" s="60">
        <v>46575</v>
      </c>
      <c r="Q6" s="60">
        <v>49630</v>
      </c>
      <c r="R6" s="60">
        <v>142767</v>
      </c>
      <c r="S6" s="60">
        <v>52169</v>
      </c>
      <c r="T6" s="60">
        <v>53032</v>
      </c>
      <c r="U6" s="60">
        <v>51696</v>
      </c>
      <c r="V6" s="60">
        <v>156897</v>
      </c>
      <c r="W6" s="60">
        <v>553227</v>
      </c>
      <c r="X6" s="60">
        <v>620000</v>
      </c>
      <c r="Y6" s="60">
        <v>-66773</v>
      </c>
      <c r="Z6" s="140">
        <v>-10.77</v>
      </c>
      <c r="AA6" s="155">
        <v>620000</v>
      </c>
    </row>
    <row r="7" spans="1:27" ht="13.5">
      <c r="A7" s="183" t="s">
        <v>103</v>
      </c>
      <c r="B7" s="182"/>
      <c r="C7" s="155">
        <v>57777162</v>
      </c>
      <c r="D7" s="155">
        <v>0</v>
      </c>
      <c r="E7" s="156">
        <v>71892980</v>
      </c>
      <c r="F7" s="60">
        <v>71892980</v>
      </c>
      <c r="G7" s="60">
        <v>3674912</v>
      </c>
      <c r="H7" s="60">
        <v>6410678</v>
      </c>
      <c r="I7" s="60">
        <v>6391955</v>
      </c>
      <c r="J7" s="60">
        <v>16477545</v>
      </c>
      <c r="K7" s="60">
        <v>5632431</v>
      </c>
      <c r="L7" s="60">
        <v>5658944</v>
      </c>
      <c r="M7" s="60">
        <v>5829933</v>
      </c>
      <c r="N7" s="60">
        <v>17121308</v>
      </c>
      <c r="O7" s="60">
        <v>6581785</v>
      </c>
      <c r="P7" s="60">
        <v>5780762</v>
      </c>
      <c r="Q7" s="60">
        <v>5973665</v>
      </c>
      <c r="R7" s="60">
        <v>18336212</v>
      </c>
      <c r="S7" s="60">
        <v>5355040</v>
      </c>
      <c r="T7" s="60">
        <v>14654119</v>
      </c>
      <c r="U7" s="60">
        <v>-1109628</v>
      </c>
      <c r="V7" s="60">
        <v>18899531</v>
      </c>
      <c r="W7" s="60">
        <v>70834596</v>
      </c>
      <c r="X7" s="60">
        <v>71892980</v>
      </c>
      <c r="Y7" s="60">
        <v>-1058384</v>
      </c>
      <c r="Z7" s="140">
        <v>-1.47</v>
      </c>
      <c r="AA7" s="155">
        <v>71892980</v>
      </c>
    </row>
    <row r="8" spans="1:27" ht="13.5">
      <c r="A8" s="183" t="s">
        <v>104</v>
      </c>
      <c r="B8" s="182"/>
      <c r="C8" s="155">
        <v>13386412</v>
      </c>
      <c r="D8" s="155">
        <v>0</v>
      </c>
      <c r="E8" s="156">
        <v>13147194</v>
      </c>
      <c r="F8" s="60">
        <v>15129570</v>
      </c>
      <c r="G8" s="60">
        <v>34955</v>
      </c>
      <c r="H8" s="60">
        <v>1205763</v>
      </c>
      <c r="I8" s="60">
        <v>1425847</v>
      </c>
      <c r="J8" s="60">
        <v>2666565</v>
      </c>
      <c r="K8" s="60">
        <v>1209704</v>
      </c>
      <c r="L8" s="60">
        <v>1144001</v>
      </c>
      <c r="M8" s="60">
        <v>1732526</v>
      </c>
      <c r="N8" s="60">
        <v>4086231</v>
      </c>
      <c r="O8" s="60">
        <v>1839215</v>
      </c>
      <c r="P8" s="60">
        <v>1424945</v>
      </c>
      <c r="Q8" s="60">
        <v>1503908</v>
      </c>
      <c r="R8" s="60">
        <v>4768068</v>
      </c>
      <c r="S8" s="60">
        <v>1312230</v>
      </c>
      <c r="T8" s="60">
        <v>1088876</v>
      </c>
      <c r="U8" s="60">
        <v>1285049</v>
      </c>
      <c r="V8" s="60">
        <v>3686155</v>
      </c>
      <c r="W8" s="60">
        <v>15207019</v>
      </c>
      <c r="X8" s="60">
        <v>13147194</v>
      </c>
      <c r="Y8" s="60">
        <v>2059825</v>
      </c>
      <c r="Z8" s="140">
        <v>15.67</v>
      </c>
      <c r="AA8" s="155">
        <v>15129570</v>
      </c>
    </row>
    <row r="9" spans="1:27" ht="13.5">
      <c r="A9" s="183" t="s">
        <v>105</v>
      </c>
      <c r="B9" s="182"/>
      <c r="C9" s="155">
        <v>11327813</v>
      </c>
      <c r="D9" s="155">
        <v>0</v>
      </c>
      <c r="E9" s="156">
        <v>12415500</v>
      </c>
      <c r="F9" s="60">
        <v>12450500</v>
      </c>
      <c r="G9" s="60">
        <v>2351295</v>
      </c>
      <c r="H9" s="60">
        <v>1044221</v>
      </c>
      <c r="I9" s="60">
        <v>918051</v>
      </c>
      <c r="J9" s="60">
        <v>4313567</v>
      </c>
      <c r="K9" s="60">
        <v>924729</v>
      </c>
      <c r="L9" s="60">
        <v>909628</v>
      </c>
      <c r="M9" s="60">
        <v>910770</v>
      </c>
      <c r="N9" s="60">
        <v>2745127</v>
      </c>
      <c r="O9" s="60">
        <v>907937</v>
      </c>
      <c r="P9" s="60">
        <v>908230</v>
      </c>
      <c r="Q9" s="60">
        <v>910881</v>
      </c>
      <c r="R9" s="60">
        <v>2727048</v>
      </c>
      <c r="S9" s="60">
        <v>908575</v>
      </c>
      <c r="T9" s="60">
        <v>915072</v>
      </c>
      <c r="U9" s="60">
        <v>966532</v>
      </c>
      <c r="V9" s="60">
        <v>2790179</v>
      </c>
      <c r="W9" s="60">
        <v>12575921</v>
      </c>
      <c r="X9" s="60">
        <v>12415500</v>
      </c>
      <c r="Y9" s="60">
        <v>160421</v>
      </c>
      <c r="Z9" s="140">
        <v>1.29</v>
      </c>
      <c r="AA9" s="155">
        <v>12450500</v>
      </c>
    </row>
    <row r="10" spans="1:27" ht="13.5">
      <c r="A10" s="183" t="s">
        <v>106</v>
      </c>
      <c r="B10" s="182"/>
      <c r="C10" s="155">
        <v>5907877</v>
      </c>
      <c r="D10" s="155">
        <v>0</v>
      </c>
      <c r="E10" s="156">
        <v>6382775</v>
      </c>
      <c r="F10" s="54">
        <v>6398875</v>
      </c>
      <c r="G10" s="54">
        <v>853371</v>
      </c>
      <c r="H10" s="54">
        <v>549917</v>
      </c>
      <c r="I10" s="54">
        <v>494261</v>
      </c>
      <c r="J10" s="54">
        <v>1897549</v>
      </c>
      <c r="K10" s="54">
        <v>496468</v>
      </c>
      <c r="L10" s="54">
        <v>486709</v>
      </c>
      <c r="M10" s="54">
        <v>498816</v>
      </c>
      <c r="N10" s="54">
        <v>1481993</v>
      </c>
      <c r="O10" s="54">
        <v>499554</v>
      </c>
      <c r="P10" s="54">
        <v>506818</v>
      </c>
      <c r="Q10" s="54">
        <v>500978</v>
      </c>
      <c r="R10" s="54">
        <v>1507350</v>
      </c>
      <c r="S10" s="54">
        <v>502941</v>
      </c>
      <c r="T10" s="54">
        <v>504085</v>
      </c>
      <c r="U10" s="54">
        <v>534134</v>
      </c>
      <c r="V10" s="54">
        <v>1541160</v>
      </c>
      <c r="W10" s="54">
        <v>6428052</v>
      </c>
      <c r="X10" s="54">
        <v>6382775</v>
      </c>
      <c r="Y10" s="54">
        <v>45277</v>
      </c>
      <c r="Z10" s="184">
        <v>0.71</v>
      </c>
      <c r="AA10" s="130">
        <v>6398875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1677585</v>
      </c>
      <c r="D12" s="155">
        <v>0</v>
      </c>
      <c r="E12" s="156">
        <v>1145792</v>
      </c>
      <c r="F12" s="60">
        <v>1224916</v>
      </c>
      <c r="G12" s="60">
        <v>109274</v>
      </c>
      <c r="H12" s="60">
        <v>73568</v>
      </c>
      <c r="I12" s="60">
        <v>71514</v>
      </c>
      <c r="J12" s="60">
        <v>254356</v>
      </c>
      <c r="K12" s="60">
        <v>115184</v>
      </c>
      <c r="L12" s="60">
        <v>84044</v>
      </c>
      <c r="M12" s="60">
        <v>93949</v>
      </c>
      <c r="N12" s="60">
        <v>293177</v>
      </c>
      <c r="O12" s="60">
        <v>111876</v>
      </c>
      <c r="P12" s="60">
        <v>81806</v>
      </c>
      <c r="Q12" s="60">
        <v>96981</v>
      </c>
      <c r="R12" s="60">
        <v>290663</v>
      </c>
      <c r="S12" s="60">
        <v>102345</v>
      </c>
      <c r="T12" s="60">
        <v>86281</v>
      </c>
      <c r="U12" s="60">
        <v>117681</v>
      </c>
      <c r="V12" s="60">
        <v>306307</v>
      </c>
      <c r="W12" s="60">
        <v>1144503</v>
      </c>
      <c r="X12" s="60">
        <v>1145792</v>
      </c>
      <c r="Y12" s="60">
        <v>-1289</v>
      </c>
      <c r="Z12" s="140">
        <v>-0.11</v>
      </c>
      <c r="AA12" s="155">
        <v>1224916</v>
      </c>
    </row>
    <row r="13" spans="1:27" ht="13.5">
      <c r="A13" s="181" t="s">
        <v>109</v>
      </c>
      <c r="B13" s="185"/>
      <c r="C13" s="155">
        <v>1892682</v>
      </c>
      <c r="D13" s="155">
        <v>0</v>
      </c>
      <c r="E13" s="156">
        <v>1240000</v>
      </c>
      <c r="F13" s="60">
        <v>1240000</v>
      </c>
      <c r="G13" s="60">
        <v>0</v>
      </c>
      <c r="H13" s="60">
        <v>0</v>
      </c>
      <c r="I13" s="60">
        <v>0</v>
      </c>
      <c r="J13" s="60">
        <v>0</v>
      </c>
      <c r="K13" s="60">
        <v>291977</v>
      </c>
      <c r="L13" s="60">
        <v>0</v>
      </c>
      <c r="M13" s="60">
        <v>24822</v>
      </c>
      <c r="N13" s="60">
        <v>316799</v>
      </c>
      <c r="O13" s="60">
        <v>553469</v>
      </c>
      <c r="P13" s="60">
        <v>-35376</v>
      </c>
      <c r="Q13" s="60">
        <v>3074</v>
      </c>
      <c r="R13" s="60">
        <v>521167</v>
      </c>
      <c r="S13" s="60">
        <v>0</v>
      </c>
      <c r="T13" s="60">
        <v>520694</v>
      </c>
      <c r="U13" s="60">
        <v>235922</v>
      </c>
      <c r="V13" s="60">
        <v>756616</v>
      </c>
      <c r="W13" s="60">
        <v>1594582</v>
      </c>
      <c r="X13" s="60">
        <v>1240000</v>
      </c>
      <c r="Y13" s="60">
        <v>354582</v>
      </c>
      <c r="Z13" s="140">
        <v>28.6</v>
      </c>
      <c r="AA13" s="155">
        <v>1240000</v>
      </c>
    </row>
    <row r="14" spans="1:27" ht="13.5">
      <c r="A14" s="181" t="s">
        <v>110</v>
      </c>
      <c r="B14" s="185"/>
      <c r="C14" s="155">
        <v>1968539</v>
      </c>
      <c r="D14" s="155">
        <v>0</v>
      </c>
      <c r="E14" s="156">
        <v>2135000</v>
      </c>
      <c r="F14" s="60">
        <v>2135000</v>
      </c>
      <c r="G14" s="60">
        <v>196153</v>
      </c>
      <c r="H14" s="60">
        <v>69420</v>
      </c>
      <c r="I14" s="60">
        <v>159113</v>
      </c>
      <c r="J14" s="60">
        <v>424686</v>
      </c>
      <c r="K14" s="60">
        <v>179035</v>
      </c>
      <c r="L14" s="60">
        <v>163017</v>
      </c>
      <c r="M14" s="60">
        <v>172857</v>
      </c>
      <c r="N14" s="60">
        <v>514909</v>
      </c>
      <c r="O14" s="60">
        <v>191173</v>
      </c>
      <c r="P14" s="60">
        <v>175512</v>
      </c>
      <c r="Q14" s="60">
        <v>166435</v>
      </c>
      <c r="R14" s="60">
        <v>533120</v>
      </c>
      <c r="S14" s="60">
        <v>189016</v>
      </c>
      <c r="T14" s="60">
        <v>182192</v>
      </c>
      <c r="U14" s="60">
        <v>181087</v>
      </c>
      <c r="V14" s="60">
        <v>552295</v>
      </c>
      <c r="W14" s="60">
        <v>2025010</v>
      </c>
      <c r="X14" s="60">
        <v>2135000</v>
      </c>
      <c r="Y14" s="60">
        <v>-109990</v>
      </c>
      <c r="Z14" s="140">
        <v>-5.15</v>
      </c>
      <c r="AA14" s="155">
        <v>2135000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45968979</v>
      </c>
      <c r="D16" s="155">
        <v>0</v>
      </c>
      <c r="E16" s="156">
        <v>16135050</v>
      </c>
      <c r="F16" s="60">
        <v>46057550</v>
      </c>
      <c r="G16" s="60">
        <v>709456</v>
      </c>
      <c r="H16" s="60">
        <v>506812</v>
      </c>
      <c r="I16" s="60">
        <v>715770</v>
      </c>
      <c r="J16" s="60">
        <v>1932038</v>
      </c>
      <c r="K16" s="60">
        <v>936932</v>
      </c>
      <c r="L16" s="60">
        <v>1512334</v>
      </c>
      <c r="M16" s="60">
        <v>721848</v>
      </c>
      <c r="N16" s="60">
        <v>3171114</v>
      </c>
      <c r="O16" s="60">
        <v>728727</v>
      </c>
      <c r="P16" s="60">
        <v>1306770</v>
      </c>
      <c r="Q16" s="60">
        <v>1114444</v>
      </c>
      <c r="R16" s="60">
        <v>3149941</v>
      </c>
      <c r="S16" s="60">
        <v>931349</v>
      </c>
      <c r="T16" s="60">
        <v>1156536</v>
      </c>
      <c r="U16" s="60">
        <v>1323890</v>
      </c>
      <c r="V16" s="60">
        <v>3411775</v>
      </c>
      <c r="W16" s="60">
        <v>11664868</v>
      </c>
      <c r="X16" s="60">
        <v>16135050</v>
      </c>
      <c r="Y16" s="60">
        <v>-4470182</v>
      </c>
      <c r="Z16" s="140">
        <v>-27.7</v>
      </c>
      <c r="AA16" s="155">
        <v>46057550</v>
      </c>
    </row>
    <row r="17" spans="1:27" ht="13.5">
      <c r="A17" s="181" t="s">
        <v>113</v>
      </c>
      <c r="B17" s="185"/>
      <c r="C17" s="155">
        <v>538676</v>
      </c>
      <c r="D17" s="155">
        <v>0</v>
      </c>
      <c r="E17" s="156">
        <v>588150</v>
      </c>
      <c r="F17" s="60">
        <v>588150</v>
      </c>
      <c r="G17" s="60">
        <v>37084</v>
      </c>
      <c r="H17" s="60">
        <v>24573</v>
      </c>
      <c r="I17" s="60">
        <v>41459</v>
      </c>
      <c r="J17" s="60">
        <v>103116</v>
      </c>
      <c r="K17" s="60">
        <v>24807</v>
      </c>
      <c r="L17" s="60">
        <v>38246</v>
      </c>
      <c r="M17" s="60">
        <v>17004</v>
      </c>
      <c r="N17" s="60">
        <v>80057</v>
      </c>
      <c r="O17" s="60">
        <v>127956</v>
      </c>
      <c r="P17" s="60">
        <v>24154</v>
      </c>
      <c r="Q17" s="60">
        <v>39942</v>
      </c>
      <c r="R17" s="60">
        <v>192052</v>
      </c>
      <c r="S17" s="60">
        <v>101738</v>
      </c>
      <c r="T17" s="60">
        <v>42161</v>
      </c>
      <c r="U17" s="60">
        <v>46277</v>
      </c>
      <c r="V17" s="60">
        <v>190176</v>
      </c>
      <c r="W17" s="60">
        <v>565401</v>
      </c>
      <c r="X17" s="60">
        <v>588150</v>
      </c>
      <c r="Y17" s="60">
        <v>-22749</v>
      </c>
      <c r="Z17" s="140">
        <v>-3.87</v>
      </c>
      <c r="AA17" s="155">
        <v>588150</v>
      </c>
    </row>
    <row r="18" spans="1:27" ht="13.5">
      <c r="A18" s="183" t="s">
        <v>114</v>
      </c>
      <c r="B18" s="182"/>
      <c r="C18" s="155">
        <v>609253</v>
      </c>
      <c r="D18" s="155">
        <v>0</v>
      </c>
      <c r="E18" s="156">
        <v>670000</v>
      </c>
      <c r="F18" s="60">
        <v>670000</v>
      </c>
      <c r="G18" s="60">
        <v>66679</v>
      </c>
      <c r="H18" s="60">
        <v>47236</v>
      </c>
      <c r="I18" s="60">
        <v>58268</v>
      </c>
      <c r="J18" s="60">
        <v>172183</v>
      </c>
      <c r="K18" s="60">
        <v>50495</v>
      </c>
      <c r="L18" s="60">
        <v>46595</v>
      </c>
      <c r="M18" s="60">
        <v>53162</v>
      </c>
      <c r="N18" s="60">
        <v>150252</v>
      </c>
      <c r="O18" s="60">
        <v>47116</v>
      </c>
      <c r="P18" s="60">
        <v>51792</v>
      </c>
      <c r="Q18" s="60">
        <v>69977</v>
      </c>
      <c r="R18" s="60">
        <v>168885</v>
      </c>
      <c r="S18" s="60">
        <v>44945</v>
      </c>
      <c r="T18" s="60">
        <v>63152</v>
      </c>
      <c r="U18" s="60">
        <v>58915</v>
      </c>
      <c r="V18" s="60">
        <v>167012</v>
      </c>
      <c r="W18" s="60">
        <v>658332</v>
      </c>
      <c r="X18" s="60">
        <v>670000</v>
      </c>
      <c r="Y18" s="60">
        <v>-11668</v>
      </c>
      <c r="Z18" s="140">
        <v>-1.74</v>
      </c>
      <c r="AA18" s="155">
        <v>670000</v>
      </c>
    </row>
    <row r="19" spans="1:27" ht="13.5">
      <c r="A19" s="181" t="s">
        <v>34</v>
      </c>
      <c r="B19" s="185"/>
      <c r="C19" s="155">
        <v>76782411</v>
      </c>
      <c r="D19" s="155">
        <v>0</v>
      </c>
      <c r="E19" s="156">
        <v>98681000</v>
      </c>
      <c r="F19" s="60">
        <v>95975961</v>
      </c>
      <c r="G19" s="60">
        <v>18975168</v>
      </c>
      <c r="H19" s="60">
        <v>621965</v>
      </c>
      <c r="I19" s="60">
        <v>848378</v>
      </c>
      <c r="J19" s="60">
        <v>20445511</v>
      </c>
      <c r="K19" s="60">
        <v>3295438</v>
      </c>
      <c r="L19" s="60">
        <v>23641847</v>
      </c>
      <c r="M19" s="60">
        <v>7113359</v>
      </c>
      <c r="N19" s="60">
        <v>34050644</v>
      </c>
      <c r="O19" s="60">
        <v>933285</v>
      </c>
      <c r="P19" s="60">
        <v>4657773</v>
      </c>
      <c r="Q19" s="60">
        <v>17606654</v>
      </c>
      <c r="R19" s="60">
        <v>23197712</v>
      </c>
      <c r="S19" s="60">
        <v>1151055</v>
      </c>
      <c r="T19" s="60">
        <v>6622521</v>
      </c>
      <c r="U19" s="60">
        <v>6949845</v>
      </c>
      <c r="V19" s="60">
        <v>14723421</v>
      </c>
      <c r="W19" s="60">
        <v>92417288</v>
      </c>
      <c r="X19" s="60">
        <v>98681000</v>
      </c>
      <c r="Y19" s="60">
        <v>-6263712</v>
      </c>
      <c r="Z19" s="140">
        <v>-6.35</v>
      </c>
      <c r="AA19" s="155">
        <v>95975961</v>
      </c>
    </row>
    <row r="20" spans="1:27" ht="13.5">
      <c r="A20" s="181" t="s">
        <v>35</v>
      </c>
      <c r="B20" s="185"/>
      <c r="C20" s="155">
        <v>61675265</v>
      </c>
      <c r="D20" s="155">
        <v>0</v>
      </c>
      <c r="E20" s="156">
        <v>5937104</v>
      </c>
      <c r="F20" s="54">
        <v>7314104</v>
      </c>
      <c r="G20" s="54">
        <v>547589</v>
      </c>
      <c r="H20" s="54">
        <v>207789</v>
      </c>
      <c r="I20" s="54">
        <v>491426</v>
      </c>
      <c r="J20" s="54">
        <v>1246804</v>
      </c>
      <c r="K20" s="54">
        <v>530546</v>
      </c>
      <c r="L20" s="54">
        <v>465933</v>
      </c>
      <c r="M20" s="54">
        <v>542770</v>
      </c>
      <c r="N20" s="54">
        <v>1539249</v>
      </c>
      <c r="O20" s="54">
        <v>591915</v>
      </c>
      <c r="P20" s="54">
        <v>643767</v>
      </c>
      <c r="Q20" s="54">
        <v>1314134</v>
      </c>
      <c r="R20" s="54">
        <v>2549816</v>
      </c>
      <c r="S20" s="54">
        <v>1575068</v>
      </c>
      <c r="T20" s="54">
        <v>433073</v>
      </c>
      <c r="U20" s="54">
        <v>1269510</v>
      </c>
      <c r="V20" s="54">
        <v>3277651</v>
      </c>
      <c r="W20" s="54">
        <v>8613520</v>
      </c>
      <c r="X20" s="54">
        <v>5937104</v>
      </c>
      <c r="Y20" s="54">
        <v>2676416</v>
      </c>
      <c r="Z20" s="184">
        <v>45.08</v>
      </c>
      <c r="AA20" s="130">
        <v>7314104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304569487</v>
      </c>
      <c r="D22" s="188">
        <f>SUM(D5:D21)</f>
        <v>0</v>
      </c>
      <c r="E22" s="189">
        <f t="shared" si="0"/>
        <v>257177313</v>
      </c>
      <c r="F22" s="190">
        <f t="shared" si="0"/>
        <v>287884374</v>
      </c>
      <c r="G22" s="190">
        <f t="shared" si="0"/>
        <v>53862681</v>
      </c>
      <c r="H22" s="190">
        <f t="shared" si="0"/>
        <v>10585295</v>
      </c>
      <c r="I22" s="190">
        <f t="shared" si="0"/>
        <v>11591538</v>
      </c>
      <c r="J22" s="190">
        <f t="shared" si="0"/>
        <v>76039514</v>
      </c>
      <c r="K22" s="190">
        <f t="shared" si="0"/>
        <v>13742696</v>
      </c>
      <c r="L22" s="190">
        <f t="shared" si="0"/>
        <v>34135130</v>
      </c>
      <c r="M22" s="190">
        <f t="shared" si="0"/>
        <v>17755672</v>
      </c>
      <c r="N22" s="190">
        <f t="shared" si="0"/>
        <v>65633498</v>
      </c>
      <c r="O22" s="190">
        <f t="shared" si="0"/>
        <v>13160208</v>
      </c>
      <c r="P22" s="190">
        <f t="shared" si="0"/>
        <v>15532701</v>
      </c>
      <c r="Q22" s="190">
        <f t="shared" si="0"/>
        <v>29350308</v>
      </c>
      <c r="R22" s="190">
        <f t="shared" si="0"/>
        <v>58043217</v>
      </c>
      <c r="S22" s="190">
        <f t="shared" si="0"/>
        <v>12369000</v>
      </c>
      <c r="T22" s="190">
        <f t="shared" si="0"/>
        <v>26321794</v>
      </c>
      <c r="U22" s="190">
        <f t="shared" si="0"/>
        <v>11837100</v>
      </c>
      <c r="V22" s="190">
        <f t="shared" si="0"/>
        <v>50527894</v>
      </c>
      <c r="W22" s="190">
        <f t="shared" si="0"/>
        <v>250244123</v>
      </c>
      <c r="X22" s="190">
        <f t="shared" si="0"/>
        <v>257177313</v>
      </c>
      <c r="Y22" s="190">
        <f t="shared" si="0"/>
        <v>-6933190</v>
      </c>
      <c r="Z22" s="191">
        <f>+IF(X22&lt;&gt;0,+(Y22/X22)*100,0)</f>
        <v>-2.6958793212059105</v>
      </c>
      <c r="AA22" s="188">
        <f>SUM(AA5:AA21)</f>
        <v>287884374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73425608</v>
      </c>
      <c r="D25" s="155">
        <v>0</v>
      </c>
      <c r="E25" s="156">
        <v>81529399</v>
      </c>
      <c r="F25" s="60">
        <v>81281167</v>
      </c>
      <c r="G25" s="60">
        <v>5376259</v>
      </c>
      <c r="H25" s="60">
        <v>5306661</v>
      </c>
      <c r="I25" s="60">
        <v>6458529</v>
      </c>
      <c r="J25" s="60">
        <v>17141449</v>
      </c>
      <c r="K25" s="60">
        <v>5741702</v>
      </c>
      <c r="L25" s="60">
        <v>9136517</v>
      </c>
      <c r="M25" s="60">
        <v>6302725</v>
      </c>
      <c r="N25" s="60">
        <v>21180944</v>
      </c>
      <c r="O25" s="60">
        <v>7185401</v>
      </c>
      <c r="P25" s="60">
        <v>6001515</v>
      </c>
      <c r="Q25" s="60">
        <v>5902982</v>
      </c>
      <c r="R25" s="60">
        <v>19089898</v>
      </c>
      <c r="S25" s="60">
        <v>6588316</v>
      </c>
      <c r="T25" s="60">
        <v>5888566</v>
      </c>
      <c r="U25" s="60">
        <v>6036786</v>
      </c>
      <c r="V25" s="60">
        <v>18513668</v>
      </c>
      <c r="W25" s="60">
        <v>75925959</v>
      </c>
      <c r="X25" s="60">
        <v>81529399</v>
      </c>
      <c r="Y25" s="60">
        <v>-5603440</v>
      </c>
      <c r="Z25" s="140">
        <v>-6.87</v>
      </c>
      <c r="AA25" s="155">
        <v>81281167</v>
      </c>
    </row>
    <row r="26" spans="1:27" ht="13.5">
      <c r="A26" s="183" t="s">
        <v>38</v>
      </c>
      <c r="B26" s="182"/>
      <c r="C26" s="155">
        <v>4355922</v>
      </c>
      <c r="D26" s="155">
        <v>0</v>
      </c>
      <c r="E26" s="156">
        <v>4775884</v>
      </c>
      <c r="F26" s="60">
        <v>4775884</v>
      </c>
      <c r="G26" s="60">
        <v>365692</v>
      </c>
      <c r="H26" s="60">
        <v>365692</v>
      </c>
      <c r="I26" s="60">
        <v>365692</v>
      </c>
      <c r="J26" s="60">
        <v>1097076</v>
      </c>
      <c r="K26" s="60">
        <v>365692</v>
      </c>
      <c r="L26" s="60">
        <v>365692</v>
      </c>
      <c r="M26" s="60">
        <v>354033</v>
      </c>
      <c r="N26" s="60">
        <v>1085417</v>
      </c>
      <c r="O26" s="60">
        <v>500692</v>
      </c>
      <c r="P26" s="60">
        <v>385097</v>
      </c>
      <c r="Q26" s="60">
        <v>385104</v>
      </c>
      <c r="R26" s="60">
        <v>1270893</v>
      </c>
      <c r="S26" s="60">
        <v>320691</v>
      </c>
      <c r="T26" s="60">
        <v>370797</v>
      </c>
      <c r="U26" s="60">
        <v>377374</v>
      </c>
      <c r="V26" s="60">
        <v>1068862</v>
      </c>
      <c r="W26" s="60">
        <v>4522248</v>
      </c>
      <c r="X26" s="60">
        <v>4775884</v>
      </c>
      <c r="Y26" s="60">
        <v>-253636</v>
      </c>
      <c r="Z26" s="140">
        <v>-5.31</v>
      </c>
      <c r="AA26" s="155">
        <v>4775884</v>
      </c>
    </row>
    <row r="27" spans="1:27" ht="13.5">
      <c r="A27" s="183" t="s">
        <v>118</v>
      </c>
      <c r="B27" s="182"/>
      <c r="C27" s="155">
        <v>40121041</v>
      </c>
      <c r="D27" s="155">
        <v>0</v>
      </c>
      <c r="E27" s="156">
        <v>7191014</v>
      </c>
      <c r="F27" s="60">
        <v>37233014</v>
      </c>
      <c r="G27" s="60">
        <v>424626</v>
      </c>
      <c r="H27" s="60">
        <v>424626</v>
      </c>
      <c r="I27" s="60">
        <v>424626</v>
      </c>
      <c r="J27" s="60">
        <v>1273878</v>
      </c>
      <c r="K27" s="60">
        <v>424626</v>
      </c>
      <c r="L27" s="60">
        <v>424626</v>
      </c>
      <c r="M27" s="60">
        <v>424626</v>
      </c>
      <c r="N27" s="60">
        <v>1273878</v>
      </c>
      <c r="O27" s="60">
        <v>424626</v>
      </c>
      <c r="P27" s="60">
        <v>424626</v>
      </c>
      <c r="Q27" s="60">
        <v>948500</v>
      </c>
      <c r="R27" s="60">
        <v>1797752</v>
      </c>
      <c r="S27" s="60">
        <v>948500</v>
      </c>
      <c r="T27" s="60">
        <v>948500</v>
      </c>
      <c r="U27" s="60">
        <v>948500</v>
      </c>
      <c r="V27" s="60">
        <v>2845500</v>
      </c>
      <c r="W27" s="60">
        <v>7191008</v>
      </c>
      <c r="X27" s="60">
        <v>7191014</v>
      </c>
      <c r="Y27" s="60">
        <v>-6</v>
      </c>
      <c r="Z27" s="140">
        <v>0</v>
      </c>
      <c r="AA27" s="155">
        <v>37233014</v>
      </c>
    </row>
    <row r="28" spans="1:27" ht="13.5">
      <c r="A28" s="183" t="s">
        <v>39</v>
      </c>
      <c r="B28" s="182"/>
      <c r="C28" s="155">
        <v>18215149</v>
      </c>
      <c r="D28" s="155">
        <v>0</v>
      </c>
      <c r="E28" s="156">
        <v>16064002</v>
      </c>
      <c r="F28" s="60">
        <v>16064002</v>
      </c>
      <c r="G28" s="60">
        <v>1338667</v>
      </c>
      <c r="H28" s="60">
        <v>1338667</v>
      </c>
      <c r="I28" s="60">
        <v>1338667</v>
      </c>
      <c r="J28" s="60">
        <v>4016001</v>
      </c>
      <c r="K28" s="60">
        <v>1338667</v>
      </c>
      <c r="L28" s="60">
        <v>1338667</v>
      </c>
      <c r="M28" s="60">
        <v>1338667</v>
      </c>
      <c r="N28" s="60">
        <v>4016001</v>
      </c>
      <c r="O28" s="60">
        <v>1338667</v>
      </c>
      <c r="P28" s="60">
        <v>1338667</v>
      </c>
      <c r="Q28" s="60">
        <v>1338667</v>
      </c>
      <c r="R28" s="60">
        <v>4016001</v>
      </c>
      <c r="S28" s="60">
        <v>1338667</v>
      </c>
      <c r="T28" s="60">
        <v>1338667</v>
      </c>
      <c r="U28" s="60">
        <v>1338667</v>
      </c>
      <c r="V28" s="60">
        <v>4016001</v>
      </c>
      <c r="W28" s="60">
        <v>16064004</v>
      </c>
      <c r="X28" s="60">
        <v>16064002</v>
      </c>
      <c r="Y28" s="60">
        <v>2</v>
      </c>
      <c r="Z28" s="140">
        <v>0</v>
      </c>
      <c r="AA28" s="155">
        <v>16064002</v>
      </c>
    </row>
    <row r="29" spans="1:27" ht="13.5">
      <c r="A29" s="183" t="s">
        <v>40</v>
      </c>
      <c r="B29" s="182"/>
      <c r="C29" s="155">
        <v>4453389</v>
      </c>
      <c r="D29" s="155">
        <v>0</v>
      </c>
      <c r="E29" s="156">
        <v>1538883</v>
      </c>
      <c r="F29" s="60">
        <v>1538883</v>
      </c>
      <c r="G29" s="60">
        <v>97946</v>
      </c>
      <c r="H29" s="60">
        <v>24037</v>
      </c>
      <c r="I29" s="60">
        <v>132682</v>
      </c>
      <c r="J29" s="60">
        <v>254665</v>
      </c>
      <c r="K29" s="60">
        <v>21713</v>
      </c>
      <c r="L29" s="60">
        <v>1162</v>
      </c>
      <c r="M29" s="60">
        <v>603689</v>
      </c>
      <c r="N29" s="60">
        <v>626564</v>
      </c>
      <c r="O29" s="60">
        <v>10332</v>
      </c>
      <c r="P29" s="60">
        <v>25441</v>
      </c>
      <c r="Q29" s="60">
        <v>100583</v>
      </c>
      <c r="R29" s="60">
        <v>136356</v>
      </c>
      <c r="S29" s="60">
        <v>157389</v>
      </c>
      <c r="T29" s="60">
        <v>-27523</v>
      </c>
      <c r="U29" s="60">
        <v>513519</v>
      </c>
      <c r="V29" s="60">
        <v>643385</v>
      </c>
      <c r="W29" s="60">
        <v>1660970</v>
      </c>
      <c r="X29" s="60">
        <v>1538883</v>
      </c>
      <c r="Y29" s="60">
        <v>122087</v>
      </c>
      <c r="Z29" s="140">
        <v>7.93</v>
      </c>
      <c r="AA29" s="155">
        <v>1538883</v>
      </c>
    </row>
    <row r="30" spans="1:27" ht="13.5">
      <c r="A30" s="183" t="s">
        <v>119</v>
      </c>
      <c r="B30" s="182"/>
      <c r="C30" s="155">
        <v>43358262</v>
      </c>
      <c r="D30" s="155">
        <v>0</v>
      </c>
      <c r="E30" s="156">
        <v>57254600</v>
      </c>
      <c r="F30" s="60">
        <v>57254600</v>
      </c>
      <c r="G30" s="60">
        <v>482793</v>
      </c>
      <c r="H30" s="60">
        <v>6925245</v>
      </c>
      <c r="I30" s="60">
        <v>5863807</v>
      </c>
      <c r="J30" s="60">
        <v>13271845</v>
      </c>
      <c r="K30" s="60">
        <v>3851836</v>
      </c>
      <c r="L30" s="60">
        <v>3940795</v>
      </c>
      <c r="M30" s="60">
        <v>4264226</v>
      </c>
      <c r="N30" s="60">
        <v>12056857</v>
      </c>
      <c r="O30" s="60">
        <v>3767220</v>
      </c>
      <c r="P30" s="60">
        <v>4485538</v>
      </c>
      <c r="Q30" s="60">
        <v>3969594</v>
      </c>
      <c r="R30" s="60">
        <v>12222352</v>
      </c>
      <c r="S30" s="60">
        <v>4360669</v>
      </c>
      <c r="T30" s="60">
        <v>4051140</v>
      </c>
      <c r="U30" s="60">
        <v>4277593</v>
      </c>
      <c r="V30" s="60">
        <v>12689402</v>
      </c>
      <c r="W30" s="60">
        <v>50240456</v>
      </c>
      <c r="X30" s="60">
        <v>57254600</v>
      </c>
      <c r="Y30" s="60">
        <v>-7014144</v>
      </c>
      <c r="Z30" s="140">
        <v>-12.25</v>
      </c>
      <c r="AA30" s="155">
        <v>57254600</v>
      </c>
    </row>
    <row r="31" spans="1:27" ht="13.5">
      <c r="A31" s="183" t="s">
        <v>120</v>
      </c>
      <c r="B31" s="182"/>
      <c r="C31" s="155">
        <v>18143202</v>
      </c>
      <c r="D31" s="155">
        <v>0</v>
      </c>
      <c r="E31" s="156">
        <v>28354544</v>
      </c>
      <c r="F31" s="60">
        <v>26609944</v>
      </c>
      <c r="G31" s="60">
        <v>187313</v>
      </c>
      <c r="H31" s="60">
        <v>1175673</v>
      </c>
      <c r="I31" s="60">
        <v>1070877</v>
      </c>
      <c r="J31" s="60">
        <v>2433863</v>
      </c>
      <c r="K31" s="60">
        <v>3128228</v>
      </c>
      <c r="L31" s="60">
        <v>1074220</v>
      </c>
      <c r="M31" s="60">
        <v>2377011</v>
      </c>
      <c r="N31" s="60">
        <v>6579459</v>
      </c>
      <c r="O31" s="60">
        <v>949399</v>
      </c>
      <c r="P31" s="60">
        <v>1248973</v>
      </c>
      <c r="Q31" s="60">
        <v>762538</v>
      </c>
      <c r="R31" s="60">
        <v>2960910</v>
      </c>
      <c r="S31" s="60">
        <v>737944</v>
      </c>
      <c r="T31" s="60">
        <v>2063584</v>
      </c>
      <c r="U31" s="60">
        <v>5495933</v>
      </c>
      <c r="V31" s="60">
        <v>8297461</v>
      </c>
      <c r="W31" s="60">
        <v>20271693</v>
      </c>
      <c r="X31" s="60">
        <v>28354544</v>
      </c>
      <c r="Y31" s="60">
        <v>-8082851</v>
      </c>
      <c r="Z31" s="140">
        <v>-28.51</v>
      </c>
      <c r="AA31" s="155">
        <v>26609944</v>
      </c>
    </row>
    <row r="32" spans="1:27" ht="13.5">
      <c r="A32" s="183" t="s">
        <v>121</v>
      </c>
      <c r="B32" s="182"/>
      <c r="C32" s="155">
        <v>7999251</v>
      </c>
      <c r="D32" s="155">
        <v>0</v>
      </c>
      <c r="E32" s="156">
        <v>4750820</v>
      </c>
      <c r="F32" s="60">
        <v>8697028</v>
      </c>
      <c r="G32" s="60">
        <v>472099</v>
      </c>
      <c r="H32" s="60">
        <v>489741</v>
      </c>
      <c r="I32" s="60">
        <v>919535</v>
      </c>
      <c r="J32" s="60">
        <v>1881375</v>
      </c>
      <c r="K32" s="60">
        <v>1170280</v>
      </c>
      <c r="L32" s="60">
        <v>249203</v>
      </c>
      <c r="M32" s="60">
        <v>1114590</v>
      </c>
      <c r="N32" s="60">
        <v>2534073</v>
      </c>
      <c r="O32" s="60">
        <v>117565</v>
      </c>
      <c r="P32" s="60">
        <v>100463</v>
      </c>
      <c r="Q32" s="60">
        <v>809292</v>
      </c>
      <c r="R32" s="60">
        <v>1027320</v>
      </c>
      <c r="S32" s="60">
        <v>1016033</v>
      </c>
      <c r="T32" s="60">
        <v>869412</v>
      </c>
      <c r="U32" s="60">
        <v>869019</v>
      </c>
      <c r="V32" s="60">
        <v>2754464</v>
      </c>
      <c r="W32" s="60">
        <v>8197232</v>
      </c>
      <c r="X32" s="60">
        <v>4750820</v>
      </c>
      <c r="Y32" s="60">
        <v>3446412</v>
      </c>
      <c r="Z32" s="140">
        <v>72.54</v>
      </c>
      <c r="AA32" s="155">
        <v>8697028</v>
      </c>
    </row>
    <row r="33" spans="1:27" ht="13.5">
      <c r="A33" s="183" t="s">
        <v>42</v>
      </c>
      <c r="B33" s="182"/>
      <c r="C33" s="155">
        <v>64452</v>
      </c>
      <c r="D33" s="155">
        <v>0</v>
      </c>
      <c r="E33" s="156">
        <v>60000</v>
      </c>
      <c r="F33" s="60">
        <v>60000</v>
      </c>
      <c r="G33" s="60">
        <v>1200</v>
      </c>
      <c r="H33" s="60">
        <v>10500</v>
      </c>
      <c r="I33" s="60">
        <v>17578</v>
      </c>
      <c r="J33" s="60">
        <v>29278</v>
      </c>
      <c r="K33" s="60">
        <v>600</v>
      </c>
      <c r="L33" s="60">
        <v>0</v>
      </c>
      <c r="M33" s="60">
        <v>0</v>
      </c>
      <c r="N33" s="60">
        <v>600</v>
      </c>
      <c r="O33" s="60">
        <v>0</v>
      </c>
      <c r="P33" s="60">
        <v>5000</v>
      </c>
      <c r="Q33" s="60">
        <v>0</v>
      </c>
      <c r="R33" s="60">
        <v>5000</v>
      </c>
      <c r="S33" s="60">
        <v>0</v>
      </c>
      <c r="T33" s="60">
        <v>0</v>
      </c>
      <c r="U33" s="60">
        <v>0</v>
      </c>
      <c r="V33" s="60">
        <v>0</v>
      </c>
      <c r="W33" s="60">
        <v>34878</v>
      </c>
      <c r="X33" s="60">
        <v>60000</v>
      </c>
      <c r="Y33" s="60">
        <v>-25122</v>
      </c>
      <c r="Z33" s="140">
        <v>-41.87</v>
      </c>
      <c r="AA33" s="155">
        <v>60000</v>
      </c>
    </row>
    <row r="34" spans="1:27" ht="13.5">
      <c r="A34" s="183" t="s">
        <v>43</v>
      </c>
      <c r="B34" s="182"/>
      <c r="C34" s="155">
        <v>47883199</v>
      </c>
      <c r="D34" s="155">
        <v>0</v>
      </c>
      <c r="E34" s="156">
        <v>67195753</v>
      </c>
      <c r="F34" s="60">
        <v>66790527</v>
      </c>
      <c r="G34" s="60">
        <v>2355673</v>
      </c>
      <c r="H34" s="60">
        <v>2981025</v>
      </c>
      <c r="I34" s="60">
        <v>3164281</v>
      </c>
      <c r="J34" s="60">
        <v>8500979</v>
      </c>
      <c r="K34" s="60">
        <v>4444652</v>
      </c>
      <c r="L34" s="60">
        <v>11365978</v>
      </c>
      <c r="M34" s="60">
        <v>8666895</v>
      </c>
      <c r="N34" s="60">
        <v>24477525</v>
      </c>
      <c r="O34" s="60">
        <v>3154006</v>
      </c>
      <c r="P34" s="60">
        <v>6872720</v>
      </c>
      <c r="Q34" s="60">
        <v>9740146</v>
      </c>
      <c r="R34" s="60">
        <v>19766872</v>
      </c>
      <c r="S34" s="60">
        <v>3258299</v>
      </c>
      <c r="T34" s="60">
        <v>8727036</v>
      </c>
      <c r="U34" s="60">
        <v>5147883</v>
      </c>
      <c r="V34" s="60">
        <v>17133218</v>
      </c>
      <c r="W34" s="60">
        <v>69878594</v>
      </c>
      <c r="X34" s="60">
        <v>67195753</v>
      </c>
      <c r="Y34" s="60">
        <v>2682841</v>
      </c>
      <c r="Z34" s="140">
        <v>3.99</v>
      </c>
      <c r="AA34" s="155">
        <v>66790527</v>
      </c>
    </row>
    <row r="35" spans="1:27" ht="13.5">
      <c r="A35" s="181" t="s">
        <v>122</v>
      </c>
      <c r="B35" s="185"/>
      <c r="C35" s="155">
        <v>841434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258860909</v>
      </c>
      <c r="D36" s="188">
        <f>SUM(D25:D35)</f>
        <v>0</v>
      </c>
      <c r="E36" s="189">
        <f t="shared" si="1"/>
        <v>268714899</v>
      </c>
      <c r="F36" s="190">
        <f t="shared" si="1"/>
        <v>300305049</v>
      </c>
      <c r="G36" s="190">
        <f t="shared" si="1"/>
        <v>11102268</v>
      </c>
      <c r="H36" s="190">
        <f t="shared" si="1"/>
        <v>19041867</v>
      </c>
      <c r="I36" s="190">
        <f t="shared" si="1"/>
        <v>19756274</v>
      </c>
      <c r="J36" s="190">
        <f t="shared" si="1"/>
        <v>49900409</v>
      </c>
      <c r="K36" s="190">
        <f t="shared" si="1"/>
        <v>20487996</v>
      </c>
      <c r="L36" s="190">
        <f t="shared" si="1"/>
        <v>27896860</v>
      </c>
      <c r="M36" s="190">
        <f t="shared" si="1"/>
        <v>25446462</v>
      </c>
      <c r="N36" s="190">
        <f t="shared" si="1"/>
        <v>73831318</v>
      </c>
      <c r="O36" s="190">
        <f t="shared" si="1"/>
        <v>17447908</v>
      </c>
      <c r="P36" s="190">
        <f t="shared" si="1"/>
        <v>20888040</v>
      </c>
      <c r="Q36" s="190">
        <f t="shared" si="1"/>
        <v>23957406</v>
      </c>
      <c r="R36" s="190">
        <f t="shared" si="1"/>
        <v>62293354</v>
      </c>
      <c r="S36" s="190">
        <f t="shared" si="1"/>
        <v>18726508</v>
      </c>
      <c r="T36" s="190">
        <f t="shared" si="1"/>
        <v>24230179</v>
      </c>
      <c r="U36" s="190">
        <f t="shared" si="1"/>
        <v>25005274</v>
      </c>
      <c r="V36" s="190">
        <f t="shared" si="1"/>
        <v>67961961</v>
      </c>
      <c r="W36" s="190">
        <f t="shared" si="1"/>
        <v>253987042</v>
      </c>
      <c r="X36" s="190">
        <f t="shared" si="1"/>
        <v>268714899</v>
      </c>
      <c r="Y36" s="190">
        <f t="shared" si="1"/>
        <v>-14727857</v>
      </c>
      <c r="Z36" s="191">
        <f>+IF(X36&lt;&gt;0,+(Y36/X36)*100,0)</f>
        <v>-5.480848681933337</v>
      </c>
      <c r="AA36" s="188">
        <f>SUM(AA25:AA35)</f>
        <v>300305049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45708578</v>
      </c>
      <c r="D38" s="199">
        <f>+D22-D36</f>
        <v>0</v>
      </c>
      <c r="E38" s="200">
        <f t="shared" si="2"/>
        <v>-11537586</v>
      </c>
      <c r="F38" s="106">
        <f t="shared" si="2"/>
        <v>-12420675</v>
      </c>
      <c r="G38" s="106">
        <f t="shared" si="2"/>
        <v>42760413</v>
      </c>
      <c r="H38" s="106">
        <f t="shared" si="2"/>
        <v>-8456572</v>
      </c>
      <c r="I38" s="106">
        <f t="shared" si="2"/>
        <v>-8164736</v>
      </c>
      <c r="J38" s="106">
        <f t="shared" si="2"/>
        <v>26139105</v>
      </c>
      <c r="K38" s="106">
        <f t="shared" si="2"/>
        <v>-6745300</v>
      </c>
      <c r="L38" s="106">
        <f t="shared" si="2"/>
        <v>6238270</v>
      </c>
      <c r="M38" s="106">
        <f t="shared" si="2"/>
        <v>-7690790</v>
      </c>
      <c r="N38" s="106">
        <f t="shared" si="2"/>
        <v>-8197820</v>
      </c>
      <c r="O38" s="106">
        <f t="shared" si="2"/>
        <v>-4287700</v>
      </c>
      <c r="P38" s="106">
        <f t="shared" si="2"/>
        <v>-5355339</v>
      </c>
      <c r="Q38" s="106">
        <f t="shared" si="2"/>
        <v>5392902</v>
      </c>
      <c r="R38" s="106">
        <f t="shared" si="2"/>
        <v>-4250137</v>
      </c>
      <c r="S38" s="106">
        <f t="shared" si="2"/>
        <v>-6357508</v>
      </c>
      <c r="T38" s="106">
        <f t="shared" si="2"/>
        <v>2091615</v>
      </c>
      <c r="U38" s="106">
        <f t="shared" si="2"/>
        <v>-13168174</v>
      </c>
      <c r="V38" s="106">
        <f t="shared" si="2"/>
        <v>-17434067</v>
      </c>
      <c r="W38" s="106">
        <f t="shared" si="2"/>
        <v>-3742919</v>
      </c>
      <c r="X38" s="106">
        <f>IF(F22=F36,0,X22-X36)</f>
        <v>-11537586</v>
      </c>
      <c r="Y38" s="106">
        <f t="shared" si="2"/>
        <v>7794667</v>
      </c>
      <c r="Z38" s="201">
        <f>+IF(X38&lt;&gt;0,+(Y38/X38)*100,0)</f>
        <v>-67.5589070365326</v>
      </c>
      <c r="AA38" s="199">
        <f>+AA22-AA36</f>
        <v>-12420675</v>
      </c>
    </row>
    <row r="39" spans="1:27" ht="13.5">
      <c r="A39" s="181" t="s">
        <v>46</v>
      </c>
      <c r="B39" s="185"/>
      <c r="C39" s="155">
        <v>37652483</v>
      </c>
      <c r="D39" s="155">
        <v>0</v>
      </c>
      <c r="E39" s="156">
        <v>16643000</v>
      </c>
      <c r="F39" s="60">
        <v>28651161</v>
      </c>
      <c r="G39" s="60">
        <v>2531573</v>
      </c>
      <c r="H39" s="60">
        <v>1255990</v>
      </c>
      <c r="I39" s="60">
        <v>79976</v>
      </c>
      <c r="J39" s="60">
        <v>3867539</v>
      </c>
      <c r="K39" s="60">
        <v>1270372</v>
      </c>
      <c r="L39" s="60">
        <v>1186237</v>
      </c>
      <c r="M39" s="60">
        <v>510899</v>
      </c>
      <c r="N39" s="60">
        <v>2967508</v>
      </c>
      <c r="O39" s="60">
        <v>0</v>
      </c>
      <c r="P39" s="60">
        <v>1774635</v>
      </c>
      <c r="Q39" s="60">
        <v>0</v>
      </c>
      <c r="R39" s="60">
        <v>1774635</v>
      </c>
      <c r="S39" s="60">
        <v>0</v>
      </c>
      <c r="T39" s="60">
        <v>1504948</v>
      </c>
      <c r="U39" s="60">
        <v>1871407</v>
      </c>
      <c r="V39" s="60">
        <v>3376355</v>
      </c>
      <c r="W39" s="60">
        <v>11986037</v>
      </c>
      <c r="X39" s="60">
        <v>16643000</v>
      </c>
      <c r="Y39" s="60">
        <v>-4656963</v>
      </c>
      <c r="Z39" s="140">
        <v>-27.98</v>
      </c>
      <c r="AA39" s="155">
        <v>28651161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83361061</v>
      </c>
      <c r="D42" s="206">
        <f>SUM(D38:D41)</f>
        <v>0</v>
      </c>
      <c r="E42" s="207">
        <f t="shared" si="3"/>
        <v>5105414</v>
      </c>
      <c r="F42" s="88">
        <f t="shared" si="3"/>
        <v>16230486</v>
      </c>
      <c r="G42" s="88">
        <f t="shared" si="3"/>
        <v>45291986</v>
      </c>
      <c r="H42" s="88">
        <f t="shared" si="3"/>
        <v>-7200582</v>
      </c>
      <c r="I42" s="88">
        <f t="shared" si="3"/>
        <v>-8084760</v>
      </c>
      <c r="J42" s="88">
        <f t="shared" si="3"/>
        <v>30006644</v>
      </c>
      <c r="K42" s="88">
        <f t="shared" si="3"/>
        <v>-5474928</v>
      </c>
      <c r="L42" s="88">
        <f t="shared" si="3"/>
        <v>7424507</v>
      </c>
      <c r="M42" s="88">
        <f t="shared" si="3"/>
        <v>-7179891</v>
      </c>
      <c r="N42" s="88">
        <f t="shared" si="3"/>
        <v>-5230312</v>
      </c>
      <c r="O42" s="88">
        <f t="shared" si="3"/>
        <v>-4287700</v>
      </c>
      <c r="P42" s="88">
        <f t="shared" si="3"/>
        <v>-3580704</v>
      </c>
      <c r="Q42" s="88">
        <f t="shared" si="3"/>
        <v>5392902</v>
      </c>
      <c r="R42" s="88">
        <f t="shared" si="3"/>
        <v>-2475502</v>
      </c>
      <c r="S42" s="88">
        <f t="shared" si="3"/>
        <v>-6357508</v>
      </c>
      <c r="T42" s="88">
        <f t="shared" si="3"/>
        <v>3596563</v>
      </c>
      <c r="U42" s="88">
        <f t="shared" si="3"/>
        <v>-11296767</v>
      </c>
      <c r="V42" s="88">
        <f t="shared" si="3"/>
        <v>-14057712</v>
      </c>
      <c r="W42" s="88">
        <f t="shared" si="3"/>
        <v>8243118</v>
      </c>
      <c r="X42" s="88">
        <f t="shared" si="3"/>
        <v>5105414</v>
      </c>
      <c r="Y42" s="88">
        <f t="shared" si="3"/>
        <v>3137704</v>
      </c>
      <c r="Z42" s="208">
        <f>+IF(X42&lt;&gt;0,+(Y42/X42)*100,0)</f>
        <v>61.45836557035336</v>
      </c>
      <c r="AA42" s="206">
        <f>SUM(AA38:AA41)</f>
        <v>16230486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83361061</v>
      </c>
      <c r="D44" s="210">
        <f>+D42-D43</f>
        <v>0</v>
      </c>
      <c r="E44" s="211">
        <f t="shared" si="4"/>
        <v>5105414</v>
      </c>
      <c r="F44" s="77">
        <f t="shared" si="4"/>
        <v>16230486</v>
      </c>
      <c r="G44" s="77">
        <f t="shared" si="4"/>
        <v>45291986</v>
      </c>
      <c r="H44" s="77">
        <f t="shared" si="4"/>
        <v>-7200582</v>
      </c>
      <c r="I44" s="77">
        <f t="shared" si="4"/>
        <v>-8084760</v>
      </c>
      <c r="J44" s="77">
        <f t="shared" si="4"/>
        <v>30006644</v>
      </c>
      <c r="K44" s="77">
        <f t="shared" si="4"/>
        <v>-5474928</v>
      </c>
      <c r="L44" s="77">
        <f t="shared" si="4"/>
        <v>7424507</v>
      </c>
      <c r="M44" s="77">
        <f t="shared" si="4"/>
        <v>-7179891</v>
      </c>
      <c r="N44" s="77">
        <f t="shared" si="4"/>
        <v>-5230312</v>
      </c>
      <c r="O44" s="77">
        <f t="shared" si="4"/>
        <v>-4287700</v>
      </c>
      <c r="P44" s="77">
        <f t="shared" si="4"/>
        <v>-3580704</v>
      </c>
      <c r="Q44" s="77">
        <f t="shared" si="4"/>
        <v>5392902</v>
      </c>
      <c r="R44" s="77">
        <f t="shared" si="4"/>
        <v>-2475502</v>
      </c>
      <c r="S44" s="77">
        <f t="shared" si="4"/>
        <v>-6357508</v>
      </c>
      <c r="T44" s="77">
        <f t="shared" si="4"/>
        <v>3596563</v>
      </c>
      <c r="U44" s="77">
        <f t="shared" si="4"/>
        <v>-11296767</v>
      </c>
      <c r="V44" s="77">
        <f t="shared" si="4"/>
        <v>-14057712</v>
      </c>
      <c r="W44" s="77">
        <f t="shared" si="4"/>
        <v>8243118</v>
      </c>
      <c r="X44" s="77">
        <f t="shared" si="4"/>
        <v>5105414</v>
      </c>
      <c r="Y44" s="77">
        <f t="shared" si="4"/>
        <v>3137704</v>
      </c>
      <c r="Z44" s="212">
        <f>+IF(X44&lt;&gt;0,+(Y44/X44)*100,0)</f>
        <v>61.45836557035336</v>
      </c>
      <c r="AA44" s="210">
        <f>+AA42-AA43</f>
        <v>16230486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83361061</v>
      </c>
      <c r="D46" s="206">
        <f>SUM(D44:D45)</f>
        <v>0</v>
      </c>
      <c r="E46" s="207">
        <f t="shared" si="5"/>
        <v>5105414</v>
      </c>
      <c r="F46" s="88">
        <f t="shared" si="5"/>
        <v>16230486</v>
      </c>
      <c r="G46" s="88">
        <f t="shared" si="5"/>
        <v>45291986</v>
      </c>
      <c r="H46" s="88">
        <f t="shared" si="5"/>
        <v>-7200582</v>
      </c>
      <c r="I46" s="88">
        <f t="shared" si="5"/>
        <v>-8084760</v>
      </c>
      <c r="J46" s="88">
        <f t="shared" si="5"/>
        <v>30006644</v>
      </c>
      <c r="K46" s="88">
        <f t="shared" si="5"/>
        <v>-5474928</v>
      </c>
      <c r="L46" s="88">
        <f t="shared" si="5"/>
        <v>7424507</v>
      </c>
      <c r="M46" s="88">
        <f t="shared" si="5"/>
        <v>-7179891</v>
      </c>
      <c r="N46" s="88">
        <f t="shared" si="5"/>
        <v>-5230312</v>
      </c>
      <c r="O46" s="88">
        <f t="shared" si="5"/>
        <v>-4287700</v>
      </c>
      <c r="P46" s="88">
        <f t="shared" si="5"/>
        <v>-3580704</v>
      </c>
      <c r="Q46" s="88">
        <f t="shared" si="5"/>
        <v>5392902</v>
      </c>
      <c r="R46" s="88">
        <f t="shared" si="5"/>
        <v>-2475502</v>
      </c>
      <c r="S46" s="88">
        <f t="shared" si="5"/>
        <v>-6357508</v>
      </c>
      <c r="T46" s="88">
        <f t="shared" si="5"/>
        <v>3596563</v>
      </c>
      <c r="U46" s="88">
        <f t="shared" si="5"/>
        <v>-11296767</v>
      </c>
      <c r="V46" s="88">
        <f t="shared" si="5"/>
        <v>-14057712</v>
      </c>
      <c r="W46" s="88">
        <f t="shared" si="5"/>
        <v>8243118</v>
      </c>
      <c r="X46" s="88">
        <f t="shared" si="5"/>
        <v>5105414</v>
      </c>
      <c r="Y46" s="88">
        <f t="shared" si="5"/>
        <v>3137704</v>
      </c>
      <c r="Z46" s="208">
        <f>+IF(X46&lt;&gt;0,+(Y46/X46)*100,0)</f>
        <v>61.45836557035336</v>
      </c>
      <c r="AA46" s="206">
        <f>SUM(AA44:AA45)</f>
        <v>16230486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83361061</v>
      </c>
      <c r="D48" s="217">
        <f>SUM(D46:D47)</f>
        <v>0</v>
      </c>
      <c r="E48" s="218">
        <f t="shared" si="6"/>
        <v>5105414</v>
      </c>
      <c r="F48" s="219">
        <f t="shared" si="6"/>
        <v>16230486</v>
      </c>
      <c r="G48" s="219">
        <f t="shared" si="6"/>
        <v>45291986</v>
      </c>
      <c r="H48" s="220">
        <f t="shared" si="6"/>
        <v>-7200582</v>
      </c>
      <c r="I48" s="220">
        <f t="shared" si="6"/>
        <v>-8084760</v>
      </c>
      <c r="J48" s="220">
        <f t="shared" si="6"/>
        <v>30006644</v>
      </c>
      <c r="K48" s="220">
        <f t="shared" si="6"/>
        <v>-5474928</v>
      </c>
      <c r="L48" s="220">
        <f t="shared" si="6"/>
        <v>7424507</v>
      </c>
      <c r="M48" s="219">
        <f t="shared" si="6"/>
        <v>-7179891</v>
      </c>
      <c r="N48" s="219">
        <f t="shared" si="6"/>
        <v>-5230312</v>
      </c>
      <c r="O48" s="220">
        <f t="shared" si="6"/>
        <v>-4287700</v>
      </c>
      <c r="P48" s="220">
        <f t="shared" si="6"/>
        <v>-3580704</v>
      </c>
      <c r="Q48" s="220">
        <f t="shared" si="6"/>
        <v>5392902</v>
      </c>
      <c r="R48" s="220">
        <f t="shared" si="6"/>
        <v>-2475502</v>
      </c>
      <c r="S48" s="220">
        <f t="shared" si="6"/>
        <v>-6357508</v>
      </c>
      <c r="T48" s="219">
        <f t="shared" si="6"/>
        <v>3596563</v>
      </c>
      <c r="U48" s="219">
        <f t="shared" si="6"/>
        <v>-11296767</v>
      </c>
      <c r="V48" s="220">
        <f t="shared" si="6"/>
        <v>-14057712</v>
      </c>
      <c r="W48" s="220">
        <f t="shared" si="6"/>
        <v>8243118</v>
      </c>
      <c r="X48" s="220">
        <f t="shared" si="6"/>
        <v>5105414</v>
      </c>
      <c r="Y48" s="220">
        <f t="shared" si="6"/>
        <v>3137704</v>
      </c>
      <c r="Z48" s="221">
        <f>+IF(X48&lt;&gt;0,+(Y48/X48)*100,0)</f>
        <v>61.45836557035336</v>
      </c>
      <c r="AA48" s="222">
        <f>SUM(AA46:AA47)</f>
        <v>16230486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1259052</v>
      </c>
      <c r="D5" s="153">
        <f>SUM(D6:D8)</f>
        <v>0</v>
      </c>
      <c r="E5" s="154">
        <f t="shared" si="0"/>
        <v>922800</v>
      </c>
      <c r="F5" s="100">
        <f t="shared" si="0"/>
        <v>1021551</v>
      </c>
      <c r="G5" s="100">
        <f t="shared" si="0"/>
        <v>0</v>
      </c>
      <c r="H5" s="100">
        <f t="shared" si="0"/>
        <v>6172</v>
      </c>
      <c r="I5" s="100">
        <f t="shared" si="0"/>
        <v>1137</v>
      </c>
      <c r="J5" s="100">
        <f t="shared" si="0"/>
        <v>7309</v>
      </c>
      <c r="K5" s="100">
        <f t="shared" si="0"/>
        <v>10947</v>
      </c>
      <c r="L5" s="100">
        <f t="shared" si="0"/>
        <v>30595</v>
      </c>
      <c r="M5" s="100">
        <f t="shared" si="0"/>
        <v>19933</v>
      </c>
      <c r="N5" s="100">
        <f t="shared" si="0"/>
        <v>61475</v>
      </c>
      <c r="O5" s="100">
        <f t="shared" si="0"/>
        <v>249699</v>
      </c>
      <c r="P5" s="100">
        <f t="shared" si="0"/>
        <v>170021</v>
      </c>
      <c r="Q5" s="100">
        <f t="shared" si="0"/>
        <v>30010</v>
      </c>
      <c r="R5" s="100">
        <f t="shared" si="0"/>
        <v>449730</v>
      </c>
      <c r="S5" s="100">
        <f t="shared" si="0"/>
        <v>14796</v>
      </c>
      <c r="T5" s="100">
        <f t="shared" si="0"/>
        <v>114284</v>
      </c>
      <c r="U5" s="100">
        <f t="shared" si="0"/>
        <v>115430</v>
      </c>
      <c r="V5" s="100">
        <f t="shared" si="0"/>
        <v>244510</v>
      </c>
      <c r="W5" s="100">
        <f t="shared" si="0"/>
        <v>763024</v>
      </c>
      <c r="X5" s="100">
        <f t="shared" si="0"/>
        <v>922800</v>
      </c>
      <c r="Y5" s="100">
        <f t="shared" si="0"/>
        <v>-159776</v>
      </c>
      <c r="Z5" s="137">
        <f>+IF(X5&lt;&gt;0,+(Y5/X5)*100,0)</f>
        <v>-17.314260944950153</v>
      </c>
      <c r="AA5" s="153">
        <f>SUM(AA6:AA8)</f>
        <v>1021551</v>
      </c>
    </row>
    <row r="6" spans="1:27" ht="13.5">
      <c r="A6" s="138" t="s">
        <v>75</v>
      </c>
      <c r="B6" s="136"/>
      <c r="C6" s="155">
        <v>11193</v>
      </c>
      <c r="D6" s="155"/>
      <c r="E6" s="156">
        <v>180700</v>
      </c>
      <c r="F6" s="60">
        <v>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6483</v>
      </c>
      <c r="V6" s="60">
        <v>6483</v>
      </c>
      <c r="W6" s="60">
        <v>6483</v>
      </c>
      <c r="X6" s="60">
        <v>180700</v>
      </c>
      <c r="Y6" s="60">
        <v>-174217</v>
      </c>
      <c r="Z6" s="140">
        <v>-96.41</v>
      </c>
      <c r="AA6" s="62">
        <v>20000</v>
      </c>
    </row>
    <row r="7" spans="1:27" ht="13.5">
      <c r="A7" s="138" t="s">
        <v>76</v>
      </c>
      <c r="B7" s="136"/>
      <c r="C7" s="157">
        <v>359053</v>
      </c>
      <c r="D7" s="157"/>
      <c r="E7" s="158">
        <v>52600</v>
      </c>
      <c r="F7" s="159">
        <v>48165</v>
      </c>
      <c r="G7" s="159"/>
      <c r="H7" s="159">
        <v>664</v>
      </c>
      <c r="I7" s="159"/>
      <c r="J7" s="159">
        <v>664</v>
      </c>
      <c r="K7" s="159">
        <v>7250</v>
      </c>
      <c r="L7" s="159"/>
      <c r="M7" s="159"/>
      <c r="N7" s="159">
        <v>7250</v>
      </c>
      <c r="O7" s="159">
        <v>1447</v>
      </c>
      <c r="P7" s="159">
        <v>11916</v>
      </c>
      <c r="Q7" s="159">
        <v>1725</v>
      </c>
      <c r="R7" s="159">
        <v>15088</v>
      </c>
      <c r="S7" s="159">
        <v>13511</v>
      </c>
      <c r="T7" s="159"/>
      <c r="U7" s="159">
        <v>4634</v>
      </c>
      <c r="V7" s="159">
        <v>18145</v>
      </c>
      <c r="W7" s="159">
        <v>41147</v>
      </c>
      <c r="X7" s="159">
        <v>52600</v>
      </c>
      <c r="Y7" s="159">
        <v>-11453</v>
      </c>
      <c r="Z7" s="141">
        <v>-21.77</v>
      </c>
      <c r="AA7" s="225">
        <v>48165</v>
      </c>
    </row>
    <row r="8" spans="1:27" ht="13.5">
      <c r="A8" s="138" t="s">
        <v>77</v>
      </c>
      <c r="B8" s="136"/>
      <c r="C8" s="155">
        <v>888806</v>
      </c>
      <c r="D8" s="155"/>
      <c r="E8" s="156">
        <v>689500</v>
      </c>
      <c r="F8" s="60">
        <v>953386</v>
      </c>
      <c r="G8" s="60"/>
      <c r="H8" s="60">
        <v>5508</v>
      </c>
      <c r="I8" s="60">
        <v>1137</v>
      </c>
      <c r="J8" s="60">
        <v>6645</v>
      </c>
      <c r="K8" s="60">
        <v>3697</v>
      </c>
      <c r="L8" s="60">
        <v>30595</v>
      </c>
      <c r="M8" s="60">
        <v>19933</v>
      </c>
      <c r="N8" s="60">
        <v>54225</v>
      </c>
      <c r="O8" s="60">
        <v>248252</v>
      </c>
      <c r="P8" s="60">
        <v>158105</v>
      </c>
      <c r="Q8" s="60">
        <v>28285</v>
      </c>
      <c r="R8" s="60">
        <v>434642</v>
      </c>
      <c r="S8" s="60">
        <v>1285</v>
      </c>
      <c r="T8" s="60">
        <v>114284</v>
      </c>
      <c r="U8" s="60">
        <v>104313</v>
      </c>
      <c r="V8" s="60">
        <v>219882</v>
      </c>
      <c r="W8" s="60">
        <v>715394</v>
      </c>
      <c r="X8" s="60">
        <v>689500</v>
      </c>
      <c r="Y8" s="60">
        <v>25894</v>
      </c>
      <c r="Z8" s="140">
        <v>3.76</v>
      </c>
      <c r="AA8" s="62">
        <v>953386</v>
      </c>
    </row>
    <row r="9" spans="1:27" ht="13.5">
      <c r="A9" s="135" t="s">
        <v>78</v>
      </c>
      <c r="B9" s="136"/>
      <c r="C9" s="153">
        <f aca="true" t="shared" si="1" ref="C9:Y9">SUM(C10:C14)</f>
        <v>53241790</v>
      </c>
      <c r="D9" s="153">
        <f>SUM(D10:D14)</f>
        <v>0</v>
      </c>
      <c r="E9" s="154">
        <f t="shared" si="1"/>
        <v>2761817</v>
      </c>
      <c r="F9" s="100">
        <f t="shared" si="1"/>
        <v>3519216</v>
      </c>
      <c r="G9" s="100">
        <f t="shared" si="1"/>
        <v>130135</v>
      </c>
      <c r="H9" s="100">
        <f t="shared" si="1"/>
        <v>187916</v>
      </c>
      <c r="I9" s="100">
        <f t="shared" si="1"/>
        <v>71606</v>
      </c>
      <c r="J9" s="100">
        <f t="shared" si="1"/>
        <v>389657</v>
      </c>
      <c r="K9" s="100">
        <f t="shared" si="1"/>
        <v>132631</v>
      </c>
      <c r="L9" s="100">
        <f t="shared" si="1"/>
        <v>93190</v>
      </c>
      <c r="M9" s="100">
        <f t="shared" si="1"/>
        <v>77720</v>
      </c>
      <c r="N9" s="100">
        <f t="shared" si="1"/>
        <v>303541</v>
      </c>
      <c r="O9" s="100">
        <f t="shared" si="1"/>
        <v>262782</v>
      </c>
      <c r="P9" s="100">
        <f t="shared" si="1"/>
        <v>65406</v>
      </c>
      <c r="Q9" s="100">
        <f t="shared" si="1"/>
        <v>114035</v>
      </c>
      <c r="R9" s="100">
        <f t="shared" si="1"/>
        <v>442223</v>
      </c>
      <c r="S9" s="100">
        <f t="shared" si="1"/>
        <v>147908</v>
      </c>
      <c r="T9" s="100">
        <f t="shared" si="1"/>
        <v>445419</v>
      </c>
      <c r="U9" s="100">
        <f t="shared" si="1"/>
        <v>566401</v>
      </c>
      <c r="V9" s="100">
        <f t="shared" si="1"/>
        <v>1159728</v>
      </c>
      <c r="W9" s="100">
        <f t="shared" si="1"/>
        <v>2295149</v>
      </c>
      <c r="X9" s="100">
        <f t="shared" si="1"/>
        <v>2761817</v>
      </c>
      <c r="Y9" s="100">
        <f t="shared" si="1"/>
        <v>-466668</v>
      </c>
      <c r="Z9" s="137">
        <f>+IF(X9&lt;&gt;0,+(Y9/X9)*100,0)</f>
        <v>-16.897136921092166</v>
      </c>
      <c r="AA9" s="102">
        <f>SUM(AA10:AA14)</f>
        <v>3519216</v>
      </c>
    </row>
    <row r="10" spans="1:27" ht="13.5">
      <c r="A10" s="138" t="s">
        <v>79</v>
      </c>
      <c r="B10" s="136"/>
      <c r="C10" s="155">
        <v>52816713</v>
      </c>
      <c r="D10" s="155"/>
      <c r="E10" s="156">
        <v>105205</v>
      </c>
      <c r="F10" s="60">
        <v>808166</v>
      </c>
      <c r="G10" s="60">
        <v>124300</v>
      </c>
      <c r="H10" s="60">
        <v>117750</v>
      </c>
      <c r="I10" s="60">
        <v>58510</v>
      </c>
      <c r="J10" s="60">
        <v>300560</v>
      </c>
      <c r="K10" s="60">
        <v>78966</v>
      </c>
      <c r="L10" s="60">
        <v>35965</v>
      </c>
      <c r="M10" s="60">
        <v>17422</v>
      </c>
      <c r="N10" s="60">
        <v>132353</v>
      </c>
      <c r="O10" s="60">
        <v>20237</v>
      </c>
      <c r="P10" s="60">
        <v>59149</v>
      </c>
      <c r="Q10" s="60">
        <v>13372</v>
      </c>
      <c r="R10" s="60">
        <v>92758</v>
      </c>
      <c r="S10" s="60">
        <v>20552</v>
      </c>
      <c r="T10" s="60">
        <v>213324</v>
      </c>
      <c r="U10" s="60">
        <v>447656</v>
      </c>
      <c r="V10" s="60">
        <v>681532</v>
      </c>
      <c r="W10" s="60">
        <v>1207203</v>
      </c>
      <c r="X10" s="60">
        <v>105205</v>
      </c>
      <c r="Y10" s="60">
        <v>1101998</v>
      </c>
      <c r="Z10" s="140">
        <v>1047.48</v>
      </c>
      <c r="AA10" s="62">
        <v>808166</v>
      </c>
    </row>
    <row r="11" spans="1:27" ht="13.5">
      <c r="A11" s="138" t="s">
        <v>80</v>
      </c>
      <c r="B11" s="136"/>
      <c r="C11" s="155">
        <v>254276</v>
      </c>
      <c r="D11" s="155"/>
      <c r="E11" s="156">
        <v>2469612</v>
      </c>
      <c r="F11" s="60">
        <v>2524050</v>
      </c>
      <c r="G11" s="60">
        <v>5835</v>
      </c>
      <c r="H11" s="60">
        <v>70166</v>
      </c>
      <c r="I11" s="60">
        <v>13096</v>
      </c>
      <c r="J11" s="60">
        <v>89097</v>
      </c>
      <c r="K11" s="60">
        <v>53665</v>
      </c>
      <c r="L11" s="60">
        <v>40981</v>
      </c>
      <c r="M11" s="60">
        <v>60298</v>
      </c>
      <c r="N11" s="60">
        <v>154944</v>
      </c>
      <c r="O11" s="60">
        <v>242545</v>
      </c>
      <c r="P11" s="60">
        <v>6257</v>
      </c>
      <c r="Q11" s="60">
        <v>97205</v>
      </c>
      <c r="R11" s="60">
        <v>346007</v>
      </c>
      <c r="S11" s="60">
        <v>127356</v>
      </c>
      <c r="T11" s="60">
        <v>232095</v>
      </c>
      <c r="U11" s="60">
        <v>118745</v>
      </c>
      <c r="V11" s="60">
        <v>478196</v>
      </c>
      <c r="W11" s="60">
        <v>1068244</v>
      </c>
      <c r="X11" s="60">
        <v>2469612</v>
      </c>
      <c r="Y11" s="60">
        <v>-1401368</v>
      </c>
      <c r="Z11" s="140">
        <v>-56.74</v>
      </c>
      <c r="AA11" s="62">
        <v>2524050</v>
      </c>
    </row>
    <row r="12" spans="1:27" ht="13.5">
      <c r="A12" s="138" t="s">
        <v>81</v>
      </c>
      <c r="B12" s="136"/>
      <c r="C12" s="155">
        <v>166272</v>
      </c>
      <c r="D12" s="155"/>
      <c r="E12" s="156">
        <v>174500</v>
      </c>
      <c r="F12" s="60">
        <v>174500</v>
      </c>
      <c r="G12" s="60"/>
      <c r="H12" s="60"/>
      <c r="I12" s="60"/>
      <c r="J12" s="60"/>
      <c r="K12" s="60"/>
      <c r="L12" s="60">
        <v>16244</v>
      </c>
      <c r="M12" s="60"/>
      <c r="N12" s="60">
        <v>16244</v>
      </c>
      <c r="O12" s="60"/>
      <c r="P12" s="60"/>
      <c r="Q12" s="60">
        <v>3458</v>
      </c>
      <c r="R12" s="60">
        <v>3458</v>
      </c>
      <c r="S12" s="60"/>
      <c r="T12" s="60"/>
      <c r="U12" s="60"/>
      <c r="V12" s="60"/>
      <c r="W12" s="60">
        <v>19702</v>
      </c>
      <c r="X12" s="60">
        <v>174500</v>
      </c>
      <c r="Y12" s="60">
        <v>-154798</v>
      </c>
      <c r="Z12" s="140">
        <v>-88.71</v>
      </c>
      <c r="AA12" s="62">
        <v>174500</v>
      </c>
    </row>
    <row r="13" spans="1:27" ht="13.5">
      <c r="A13" s="138" t="s">
        <v>82</v>
      </c>
      <c r="B13" s="136"/>
      <c r="C13" s="155">
        <v>4529</v>
      </c>
      <c r="D13" s="155"/>
      <c r="E13" s="156">
        <v>12500</v>
      </c>
      <c r="F13" s="60">
        <v>12500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12500</v>
      </c>
      <c r="Y13" s="60">
        <v>-12500</v>
      </c>
      <c r="Z13" s="140">
        <v>-100</v>
      </c>
      <c r="AA13" s="62">
        <v>12500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8058589</v>
      </c>
      <c r="D15" s="153">
        <f>SUM(D16:D18)</f>
        <v>0</v>
      </c>
      <c r="E15" s="154">
        <f t="shared" si="2"/>
        <v>2427058</v>
      </c>
      <c r="F15" s="100">
        <f t="shared" si="2"/>
        <v>6561443</v>
      </c>
      <c r="G15" s="100">
        <f t="shared" si="2"/>
        <v>1190767</v>
      </c>
      <c r="H15" s="100">
        <f t="shared" si="2"/>
        <v>195330</v>
      </c>
      <c r="I15" s="100">
        <f t="shared" si="2"/>
        <v>22730</v>
      </c>
      <c r="J15" s="100">
        <f t="shared" si="2"/>
        <v>1408827</v>
      </c>
      <c r="K15" s="100">
        <f t="shared" si="2"/>
        <v>145249</v>
      </c>
      <c r="L15" s="100">
        <f t="shared" si="2"/>
        <v>12998</v>
      </c>
      <c r="M15" s="100">
        <f t="shared" si="2"/>
        <v>3465</v>
      </c>
      <c r="N15" s="100">
        <f t="shared" si="2"/>
        <v>161712</v>
      </c>
      <c r="O15" s="100">
        <f t="shared" si="2"/>
        <v>0</v>
      </c>
      <c r="P15" s="100">
        <f t="shared" si="2"/>
        <v>0</v>
      </c>
      <c r="Q15" s="100">
        <f t="shared" si="2"/>
        <v>2329</v>
      </c>
      <c r="R15" s="100">
        <f t="shared" si="2"/>
        <v>2329</v>
      </c>
      <c r="S15" s="100">
        <f t="shared" si="2"/>
        <v>351</v>
      </c>
      <c r="T15" s="100">
        <f t="shared" si="2"/>
        <v>1162278</v>
      </c>
      <c r="U15" s="100">
        <f t="shared" si="2"/>
        <v>1515232</v>
      </c>
      <c r="V15" s="100">
        <f t="shared" si="2"/>
        <v>2677861</v>
      </c>
      <c r="W15" s="100">
        <f t="shared" si="2"/>
        <v>4250729</v>
      </c>
      <c r="X15" s="100">
        <f t="shared" si="2"/>
        <v>2427058</v>
      </c>
      <c r="Y15" s="100">
        <f t="shared" si="2"/>
        <v>1823671</v>
      </c>
      <c r="Z15" s="137">
        <f>+IF(X15&lt;&gt;0,+(Y15/X15)*100,0)</f>
        <v>75.1391602508057</v>
      </c>
      <c r="AA15" s="102">
        <f>SUM(AA16:AA18)</f>
        <v>6561443</v>
      </c>
    </row>
    <row r="16" spans="1:27" ht="13.5">
      <c r="A16" s="138" t="s">
        <v>85</v>
      </c>
      <c r="B16" s="136"/>
      <c r="C16" s="155">
        <v>14773</v>
      </c>
      <c r="D16" s="155"/>
      <c r="E16" s="156">
        <v>20000</v>
      </c>
      <c r="F16" s="60">
        <v>530814</v>
      </c>
      <c r="G16" s="60"/>
      <c r="H16" s="60"/>
      <c r="I16" s="60"/>
      <c r="J16" s="60"/>
      <c r="K16" s="60"/>
      <c r="L16" s="60">
        <v>13300</v>
      </c>
      <c r="M16" s="60"/>
      <c r="N16" s="60">
        <v>13300</v>
      </c>
      <c r="O16" s="60"/>
      <c r="P16" s="60"/>
      <c r="Q16" s="60"/>
      <c r="R16" s="60"/>
      <c r="S16" s="60"/>
      <c r="T16" s="60">
        <v>183790</v>
      </c>
      <c r="U16" s="60"/>
      <c r="V16" s="60">
        <v>183790</v>
      </c>
      <c r="W16" s="60">
        <v>197090</v>
      </c>
      <c r="X16" s="60">
        <v>20000</v>
      </c>
      <c r="Y16" s="60">
        <v>177090</v>
      </c>
      <c r="Z16" s="140">
        <v>885.45</v>
      </c>
      <c r="AA16" s="62">
        <v>530814</v>
      </c>
    </row>
    <row r="17" spans="1:27" ht="13.5">
      <c r="A17" s="138" t="s">
        <v>86</v>
      </c>
      <c r="B17" s="136"/>
      <c r="C17" s="155">
        <v>8043816</v>
      </c>
      <c r="D17" s="155"/>
      <c r="E17" s="156">
        <v>2407058</v>
      </c>
      <c r="F17" s="60">
        <v>6030629</v>
      </c>
      <c r="G17" s="60">
        <v>1190767</v>
      </c>
      <c r="H17" s="60">
        <v>195330</v>
      </c>
      <c r="I17" s="60">
        <v>22730</v>
      </c>
      <c r="J17" s="60">
        <v>1408827</v>
      </c>
      <c r="K17" s="60">
        <v>145249</v>
      </c>
      <c r="L17" s="60">
        <v>-302</v>
      </c>
      <c r="M17" s="60">
        <v>3465</v>
      </c>
      <c r="N17" s="60">
        <v>148412</v>
      </c>
      <c r="O17" s="60"/>
      <c r="P17" s="60"/>
      <c r="Q17" s="60">
        <v>2329</v>
      </c>
      <c r="R17" s="60">
        <v>2329</v>
      </c>
      <c r="S17" s="60">
        <v>351</v>
      </c>
      <c r="T17" s="60">
        <v>978488</v>
      </c>
      <c r="U17" s="60">
        <v>1515232</v>
      </c>
      <c r="V17" s="60">
        <v>2494071</v>
      </c>
      <c r="W17" s="60">
        <v>4053639</v>
      </c>
      <c r="X17" s="60">
        <v>2407058</v>
      </c>
      <c r="Y17" s="60">
        <v>1646581</v>
      </c>
      <c r="Z17" s="140">
        <v>68.41</v>
      </c>
      <c r="AA17" s="62">
        <v>6030629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30237073</v>
      </c>
      <c r="D19" s="153">
        <f>SUM(D20:D23)</f>
        <v>0</v>
      </c>
      <c r="E19" s="154">
        <f t="shared" si="3"/>
        <v>13912525</v>
      </c>
      <c r="F19" s="100">
        <f t="shared" si="3"/>
        <v>25326619</v>
      </c>
      <c r="G19" s="100">
        <f t="shared" si="3"/>
        <v>1557428</v>
      </c>
      <c r="H19" s="100">
        <f t="shared" si="3"/>
        <v>926548</v>
      </c>
      <c r="I19" s="100">
        <f t="shared" si="3"/>
        <v>1623</v>
      </c>
      <c r="J19" s="100">
        <f t="shared" si="3"/>
        <v>2485599</v>
      </c>
      <c r="K19" s="100">
        <f t="shared" si="3"/>
        <v>1258240</v>
      </c>
      <c r="L19" s="100">
        <f t="shared" si="3"/>
        <v>1160976</v>
      </c>
      <c r="M19" s="100">
        <f t="shared" si="3"/>
        <v>458148</v>
      </c>
      <c r="N19" s="100">
        <f t="shared" si="3"/>
        <v>2877364</v>
      </c>
      <c r="O19" s="100">
        <f t="shared" si="3"/>
        <v>1205903</v>
      </c>
      <c r="P19" s="100">
        <f t="shared" si="3"/>
        <v>1684282</v>
      </c>
      <c r="Q19" s="100">
        <f t="shared" si="3"/>
        <v>1590209</v>
      </c>
      <c r="R19" s="100">
        <f t="shared" si="3"/>
        <v>4480394</v>
      </c>
      <c r="S19" s="100">
        <f t="shared" si="3"/>
        <v>1906729</v>
      </c>
      <c r="T19" s="100">
        <f t="shared" si="3"/>
        <v>1098888</v>
      </c>
      <c r="U19" s="100">
        <f t="shared" si="3"/>
        <v>2169333</v>
      </c>
      <c r="V19" s="100">
        <f t="shared" si="3"/>
        <v>5174950</v>
      </c>
      <c r="W19" s="100">
        <f t="shared" si="3"/>
        <v>15018307</v>
      </c>
      <c r="X19" s="100">
        <f t="shared" si="3"/>
        <v>13912525</v>
      </c>
      <c r="Y19" s="100">
        <f t="shared" si="3"/>
        <v>1105782</v>
      </c>
      <c r="Z19" s="137">
        <f>+IF(X19&lt;&gt;0,+(Y19/X19)*100,0)</f>
        <v>7.948104316074904</v>
      </c>
      <c r="AA19" s="102">
        <f>SUM(AA20:AA23)</f>
        <v>25326619</v>
      </c>
    </row>
    <row r="20" spans="1:27" ht="13.5">
      <c r="A20" s="138" t="s">
        <v>89</v>
      </c>
      <c r="B20" s="136"/>
      <c r="C20" s="155">
        <v>12387646</v>
      </c>
      <c r="D20" s="155"/>
      <c r="E20" s="156">
        <v>1043350</v>
      </c>
      <c r="F20" s="60">
        <v>9773945</v>
      </c>
      <c r="G20" s="60"/>
      <c r="H20" s="60">
        <v>35593</v>
      </c>
      <c r="I20" s="60"/>
      <c r="J20" s="60">
        <v>35593</v>
      </c>
      <c r="K20" s="60">
        <v>87730</v>
      </c>
      <c r="L20" s="60"/>
      <c r="M20" s="60">
        <v>24244</v>
      </c>
      <c r="N20" s="60">
        <v>111974</v>
      </c>
      <c r="O20" s="60"/>
      <c r="P20" s="60">
        <v>22762</v>
      </c>
      <c r="Q20" s="60">
        <v>391800</v>
      </c>
      <c r="R20" s="60">
        <v>414562</v>
      </c>
      <c r="S20" s="60">
        <v>211168</v>
      </c>
      <c r="T20" s="60">
        <v>549248</v>
      </c>
      <c r="U20" s="60">
        <v>1378114</v>
      </c>
      <c r="V20" s="60">
        <v>2138530</v>
      </c>
      <c r="W20" s="60">
        <v>2700659</v>
      </c>
      <c r="X20" s="60">
        <v>1043350</v>
      </c>
      <c r="Y20" s="60">
        <v>1657309</v>
      </c>
      <c r="Z20" s="140">
        <v>158.84</v>
      </c>
      <c r="AA20" s="62">
        <v>9773945</v>
      </c>
    </row>
    <row r="21" spans="1:27" ht="13.5">
      <c r="A21" s="138" t="s">
        <v>90</v>
      </c>
      <c r="B21" s="136"/>
      <c r="C21" s="155">
        <v>1878199</v>
      </c>
      <c r="D21" s="155"/>
      <c r="E21" s="156">
        <v>4016000</v>
      </c>
      <c r="F21" s="60">
        <v>5851297</v>
      </c>
      <c r="G21" s="60"/>
      <c r="H21" s="60">
        <v>81822</v>
      </c>
      <c r="I21" s="60">
        <v>1623</v>
      </c>
      <c r="J21" s="60">
        <v>83445</v>
      </c>
      <c r="K21" s="60">
        <v>221564</v>
      </c>
      <c r="L21" s="60">
        <v>214898</v>
      </c>
      <c r="M21" s="60">
        <v>2554</v>
      </c>
      <c r="N21" s="60">
        <v>439016</v>
      </c>
      <c r="O21" s="60">
        <v>119528</v>
      </c>
      <c r="P21" s="60">
        <v>749057</v>
      </c>
      <c r="Q21" s="60">
        <v>508450</v>
      </c>
      <c r="R21" s="60">
        <v>1377035</v>
      </c>
      <c r="S21" s="60">
        <v>1019306</v>
      </c>
      <c r="T21" s="60">
        <v>229232</v>
      </c>
      <c r="U21" s="60">
        <v>784476</v>
      </c>
      <c r="V21" s="60">
        <v>2033014</v>
      </c>
      <c r="W21" s="60">
        <v>3932510</v>
      </c>
      <c r="X21" s="60">
        <v>4016000</v>
      </c>
      <c r="Y21" s="60">
        <v>-83490</v>
      </c>
      <c r="Z21" s="140">
        <v>-2.08</v>
      </c>
      <c r="AA21" s="62">
        <v>5851297</v>
      </c>
    </row>
    <row r="22" spans="1:27" ht="13.5">
      <c r="A22" s="138" t="s">
        <v>91</v>
      </c>
      <c r="B22" s="136"/>
      <c r="C22" s="157">
        <v>15841208</v>
      </c>
      <c r="D22" s="157"/>
      <c r="E22" s="158">
        <v>8358008</v>
      </c>
      <c r="F22" s="159">
        <v>9337435</v>
      </c>
      <c r="G22" s="159">
        <v>1557428</v>
      </c>
      <c r="H22" s="159">
        <v>809133</v>
      </c>
      <c r="I22" s="159"/>
      <c r="J22" s="159">
        <v>2366561</v>
      </c>
      <c r="K22" s="159">
        <v>948946</v>
      </c>
      <c r="L22" s="159">
        <v>946078</v>
      </c>
      <c r="M22" s="159">
        <v>431350</v>
      </c>
      <c r="N22" s="159">
        <v>2326374</v>
      </c>
      <c r="O22" s="159">
        <v>1086375</v>
      </c>
      <c r="P22" s="159">
        <v>912463</v>
      </c>
      <c r="Q22" s="159">
        <v>689959</v>
      </c>
      <c r="R22" s="159">
        <v>2688797</v>
      </c>
      <c r="S22" s="159">
        <v>676255</v>
      </c>
      <c r="T22" s="159">
        <v>320408</v>
      </c>
      <c r="U22" s="159">
        <v>6743</v>
      </c>
      <c r="V22" s="159">
        <v>1003406</v>
      </c>
      <c r="W22" s="159">
        <v>8385138</v>
      </c>
      <c r="X22" s="159">
        <v>8358008</v>
      </c>
      <c r="Y22" s="159">
        <v>27130</v>
      </c>
      <c r="Z22" s="141">
        <v>0.32</v>
      </c>
      <c r="AA22" s="225">
        <v>9337435</v>
      </c>
    </row>
    <row r="23" spans="1:27" ht="13.5">
      <c r="A23" s="138" t="s">
        <v>92</v>
      </c>
      <c r="B23" s="136"/>
      <c r="C23" s="155">
        <v>130020</v>
      </c>
      <c r="D23" s="155"/>
      <c r="E23" s="156">
        <v>495167</v>
      </c>
      <c r="F23" s="60">
        <v>363942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495167</v>
      </c>
      <c r="Y23" s="60">
        <v>-495167</v>
      </c>
      <c r="Z23" s="140">
        <v>-100</v>
      </c>
      <c r="AA23" s="62">
        <v>363942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92796504</v>
      </c>
      <c r="D25" s="217">
        <f>+D5+D9+D15+D19+D24</f>
        <v>0</v>
      </c>
      <c r="E25" s="230">
        <f t="shared" si="4"/>
        <v>20024200</v>
      </c>
      <c r="F25" s="219">
        <f t="shared" si="4"/>
        <v>36428829</v>
      </c>
      <c r="G25" s="219">
        <f t="shared" si="4"/>
        <v>2878330</v>
      </c>
      <c r="H25" s="219">
        <f t="shared" si="4"/>
        <v>1315966</v>
      </c>
      <c r="I25" s="219">
        <f t="shared" si="4"/>
        <v>97096</v>
      </c>
      <c r="J25" s="219">
        <f t="shared" si="4"/>
        <v>4291392</v>
      </c>
      <c r="K25" s="219">
        <f t="shared" si="4"/>
        <v>1547067</v>
      </c>
      <c r="L25" s="219">
        <f t="shared" si="4"/>
        <v>1297759</v>
      </c>
      <c r="M25" s="219">
        <f t="shared" si="4"/>
        <v>559266</v>
      </c>
      <c r="N25" s="219">
        <f t="shared" si="4"/>
        <v>3404092</v>
      </c>
      <c r="O25" s="219">
        <f t="shared" si="4"/>
        <v>1718384</v>
      </c>
      <c r="P25" s="219">
        <f t="shared" si="4"/>
        <v>1919709</v>
      </c>
      <c r="Q25" s="219">
        <f t="shared" si="4"/>
        <v>1736583</v>
      </c>
      <c r="R25" s="219">
        <f t="shared" si="4"/>
        <v>5374676</v>
      </c>
      <c r="S25" s="219">
        <f t="shared" si="4"/>
        <v>2069784</v>
      </c>
      <c r="T25" s="219">
        <f t="shared" si="4"/>
        <v>2820869</v>
      </c>
      <c r="U25" s="219">
        <f t="shared" si="4"/>
        <v>4366396</v>
      </c>
      <c r="V25" s="219">
        <f t="shared" si="4"/>
        <v>9257049</v>
      </c>
      <c r="W25" s="219">
        <f t="shared" si="4"/>
        <v>22327209</v>
      </c>
      <c r="X25" s="219">
        <f t="shared" si="4"/>
        <v>20024200</v>
      </c>
      <c r="Y25" s="219">
        <f t="shared" si="4"/>
        <v>2303009</v>
      </c>
      <c r="Z25" s="231">
        <f>+IF(X25&lt;&gt;0,+(Y25/X25)*100,0)</f>
        <v>11.501128634352433</v>
      </c>
      <c r="AA25" s="232">
        <f>+AA5+AA9+AA15+AA19+AA24</f>
        <v>36428829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24175546</v>
      </c>
      <c r="D28" s="155"/>
      <c r="E28" s="156">
        <v>16613000</v>
      </c>
      <c r="F28" s="60">
        <v>26808000</v>
      </c>
      <c r="G28" s="60">
        <v>2407273</v>
      </c>
      <c r="H28" s="60">
        <v>1138240</v>
      </c>
      <c r="I28" s="60">
        <v>21467</v>
      </c>
      <c r="J28" s="60">
        <v>3566980</v>
      </c>
      <c r="K28" s="60">
        <v>1186406</v>
      </c>
      <c r="L28" s="60">
        <v>1136972</v>
      </c>
      <c r="M28" s="60">
        <v>496207</v>
      </c>
      <c r="N28" s="60">
        <v>2819585</v>
      </c>
      <c r="O28" s="60">
        <v>1328920</v>
      </c>
      <c r="P28" s="60">
        <v>1557382</v>
      </c>
      <c r="Q28" s="60">
        <v>1592055</v>
      </c>
      <c r="R28" s="60">
        <v>4478357</v>
      </c>
      <c r="S28" s="60">
        <v>2047596</v>
      </c>
      <c r="T28" s="60">
        <v>1099619</v>
      </c>
      <c r="U28" s="60">
        <v>1355899</v>
      </c>
      <c r="V28" s="60">
        <v>4503114</v>
      </c>
      <c r="W28" s="60">
        <v>15368036</v>
      </c>
      <c r="X28" s="60">
        <v>16613000</v>
      </c>
      <c r="Y28" s="60">
        <v>-1244964</v>
      </c>
      <c r="Z28" s="140">
        <v>-7.49</v>
      </c>
      <c r="AA28" s="155">
        <v>26808000</v>
      </c>
    </row>
    <row r="29" spans="1:27" ht="13.5">
      <c r="A29" s="234" t="s">
        <v>134</v>
      </c>
      <c r="B29" s="136"/>
      <c r="C29" s="155">
        <v>13419318</v>
      </c>
      <c r="D29" s="155"/>
      <c r="E29" s="156">
        <v>30000</v>
      </c>
      <c r="F29" s="60">
        <v>1692121</v>
      </c>
      <c r="G29" s="60">
        <v>124300</v>
      </c>
      <c r="H29" s="60">
        <v>117750</v>
      </c>
      <c r="I29" s="60">
        <v>58510</v>
      </c>
      <c r="J29" s="60">
        <v>300560</v>
      </c>
      <c r="K29" s="60">
        <v>83966</v>
      </c>
      <c r="L29" s="60">
        <v>49265</v>
      </c>
      <c r="M29" s="60">
        <v>14692</v>
      </c>
      <c r="N29" s="60">
        <v>147923</v>
      </c>
      <c r="O29" s="60">
        <v>187202</v>
      </c>
      <c r="P29" s="60">
        <v>217254</v>
      </c>
      <c r="Q29" s="60">
        <v>41657</v>
      </c>
      <c r="R29" s="60">
        <v>446113</v>
      </c>
      <c r="S29" s="60">
        <v>20552</v>
      </c>
      <c r="T29" s="60">
        <v>405329</v>
      </c>
      <c r="U29" s="60">
        <v>503314</v>
      </c>
      <c r="V29" s="60">
        <v>929195</v>
      </c>
      <c r="W29" s="60">
        <v>1823791</v>
      </c>
      <c r="X29" s="60">
        <v>30000</v>
      </c>
      <c r="Y29" s="60">
        <v>1793791</v>
      </c>
      <c r="Z29" s="140">
        <v>5979.3</v>
      </c>
      <c r="AA29" s="62">
        <v>1692121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37594864</v>
      </c>
      <c r="D32" s="210">
        <f>SUM(D28:D31)</f>
        <v>0</v>
      </c>
      <c r="E32" s="211">
        <f t="shared" si="5"/>
        <v>16643000</v>
      </c>
      <c r="F32" s="77">
        <f t="shared" si="5"/>
        <v>28500121</v>
      </c>
      <c r="G32" s="77">
        <f t="shared" si="5"/>
        <v>2531573</v>
      </c>
      <c r="H32" s="77">
        <f t="shared" si="5"/>
        <v>1255990</v>
      </c>
      <c r="I32" s="77">
        <f t="shared" si="5"/>
        <v>79977</v>
      </c>
      <c r="J32" s="77">
        <f t="shared" si="5"/>
        <v>3867540</v>
      </c>
      <c r="K32" s="77">
        <f t="shared" si="5"/>
        <v>1270372</v>
      </c>
      <c r="L32" s="77">
        <f t="shared" si="5"/>
        <v>1186237</v>
      </c>
      <c r="M32" s="77">
        <f t="shared" si="5"/>
        <v>510899</v>
      </c>
      <c r="N32" s="77">
        <f t="shared" si="5"/>
        <v>2967508</v>
      </c>
      <c r="O32" s="77">
        <f t="shared" si="5"/>
        <v>1516122</v>
      </c>
      <c r="P32" s="77">
        <f t="shared" si="5"/>
        <v>1774636</v>
      </c>
      <c r="Q32" s="77">
        <f t="shared" si="5"/>
        <v>1633712</v>
      </c>
      <c r="R32" s="77">
        <f t="shared" si="5"/>
        <v>4924470</v>
      </c>
      <c r="S32" s="77">
        <f t="shared" si="5"/>
        <v>2068148</v>
      </c>
      <c r="T32" s="77">
        <f t="shared" si="5"/>
        <v>1504948</v>
      </c>
      <c r="U32" s="77">
        <f t="shared" si="5"/>
        <v>1859213</v>
      </c>
      <c r="V32" s="77">
        <f t="shared" si="5"/>
        <v>5432309</v>
      </c>
      <c r="W32" s="77">
        <f t="shared" si="5"/>
        <v>17191827</v>
      </c>
      <c r="X32" s="77">
        <f t="shared" si="5"/>
        <v>16643000</v>
      </c>
      <c r="Y32" s="77">
        <f t="shared" si="5"/>
        <v>548827</v>
      </c>
      <c r="Z32" s="212">
        <f>+IF(X32&lt;&gt;0,+(Y32/X32)*100,0)</f>
        <v>3.297644655410683</v>
      </c>
      <c r="AA32" s="79">
        <f>SUM(AA28:AA31)</f>
        <v>28500121</v>
      </c>
    </row>
    <row r="33" spans="1:27" ht="13.5">
      <c r="A33" s="237" t="s">
        <v>51</v>
      </c>
      <c r="B33" s="136" t="s">
        <v>137</v>
      </c>
      <c r="C33" s="155">
        <v>52296307</v>
      </c>
      <c r="D33" s="155"/>
      <c r="E33" s="156"/>
      <c r="F33" s="60">
        <v>151040</v>
      </c>
      <c r="G33" s="60"/>
      <c r="H33" s="60">
        <v>18000</v>
      </c>
      <c r="I33" s="60"/>
      <c r="J33" s="60">
        <v>18000</v>
      </c>
      <c r="K33" s="60"/>
      <c r="L33" s="60"/>
      <c r="M33" s="60"/>
      <c r="N33" s="60"/>
      <c r="O33" s="60"/>
      <c r="P33" s="60"/>
      <c r="Q33" s="60">
        <v>58050</v>
      </c>
      <c r="R33" s="60">
        <v>58050</v>
      </c>
      <c r="S33" s="60"/>
      <c r="T33" s="60"/>
      <c r="U33" s="60">
        <v>12193</v>
      </c>
      <c r="V33" s="60">
        <v>12193</v>
      </c>
      <c r="W33" s="60">
        <v>88243</v>
      </c>
      <c r="X33" s="60"/>
      <c r="Y33" s="60">
        <v>88243</v>
      </c>
      <c r="Z33" s="140"/>
      <c r="AA33" s="62">
        <v>151040</v>
      </c>
    </row>
    <row r="34" spans="1:27" ht="13.5">
      <c r="A34" s="237" t="s">
        <v>52</v>
      </c>
      <c r="B34" s="136" t="s">
        <v>138</v>
      </c>
      <c r="C34" s="155">
        <v>789593</v>
      </c>
      <c r="D34" s="155"/>
      <c r="E34" s="156"/>
      <c r="F34" s="60">
        <v>2460000</v>
      </c>
      <c r="G34" s="60">
        <v>346757</v>
      </c>
      <c r="H34" s="60"/>
      <c r="I34" s="60"/>
      <c r="J34" s="60">
        <v>346757</v>
      </c>
      <c r="K34" s="60"/>
      <c r="L34" s="60"/>
      <c r="M34" s="60"/>
      <c r="N34" s="60"/>
      <c r="O34" s="60"/>
      <c r="P34" s="60"/>
      <c r="Q34" s="60"/>
      <c r="R34" s="60"/>
      <c r="S34" s="60"/>
      <c r="T34" s="60">
        <v>971352</v>
      </c>
      <c r="U34" s="60">
        <v>1141891</v>
      </c>
      <c r="V34" s="60">
        <v>2113243</v>
      </c>
      <c r="W34" s="60">
        <v>2460000</v>
      </c>
      <c r="X34" s="60"/>
      <c r="Y34" s="60">
        <v>2460000</v>
      </c>
      <c r="Z34" s="140"/>
      <c r="AA34" s="62">
        <v>2460000</v>
      </c>
    </row>
    <row r="35" spans="1:27" ht="13.5">
      <c r="A35" s="237" t="s">
        <v>53</v>
      </c>
      <c r="B35" s="136"/>
      <c r="C35" s="155">
        <v>2115740</v>
      </c>
      <c r="D35" s="155"/>
      <c r="E35" s="156">
        <v>3381200</v>
      </c>
      <c r="F35" s="60">
        <v>5317668</v>
      </c>
      <c r="G35" s="60"/>
      <c r="H35" s="60">
        <v>41976</v>
      </c>
      <c r="I35" s="60">
        <v>17119</v>
      </c>
      <c r="J35" s="60">
        <v>59095</v>
      </c>
      <c r="K35" s="60">
        <v>276695</v>
      </c>
      <c r="L35" s="60">
        <v>111522</v>
      </c>
      <c r="M35" s="60">
        <v>48367</v>
      </c>
      <c r="N35" s="60">
        <v>436584</v>
      </c>
      <c r="O35" s="60">
        <v>202262</v>
      </c>
      <c r="P35" s="60">
        <v>145073</v>
      </c>
      <c r="Q35" s="60">
        <v>44821</v>
      </c>
      <c r="R35" s="60">
        <v>392156</v>
      </c>
      <c r="S35" s="60">
        <v>1636</v>
      </c>
      <c r="T35" s="60">
        <v>344569</v>
      </c>
      <c r="U35" s="60">
        <v>1353099</v>
      </c>
      <c r="V35" s="60">
        <v>1699304</v>
      </c>
      <c r="W35" s="60">
        <v>2587139</v>
      </c>
      <c r="X35" s="60">
        <v>3381200</v>
      </c>
      <c r="Y35" s="60">
        <v>-794061</v>
      </c>
      <c r="Z35" s="140">
        <v>-23.48</v>
      </c>
      <c r="AA35" s="62">
        <v>5317668</v>
      </c>
    </row>
    <row r="36" spans="1:27" ht="13.5">
      <c r="A36" s="238" t="s">
        <v>139</v>
      </c>
      <c r="B36" s="149"/>
      <c r="C36" s="222">
        <f aca="true" t="shared" si="6" ref="C36:Y36">SUM(C32:C35)</f>
        <v>92796504</v>
      </c>
      <c r="D36" s="222">
        <f>SUM(D32:D35)</f>
        <v>0</v>
      </c>
      <c r="E36" s="218">
        <f t="shared" si="6"/>
        <v>20024200</v>
      </c>
      <c r="F36" s="220">
        <f t="shared" si="6"/>
        <v>36428829</v>
      </c>
      <c r="G36" s="220">
        <f t="shared" si="6"/>
        <v>2878330</v>
      </c>
      <c r="H36" s="220">
        <f t="shared" si="6"/>
        <v>1315966</v>
      </c>
      <c r="I36" s="220">
        <f t="shared" si="6"/>
        <v>97096</v>
      </c>
      <c r="J36" s="220">
        <f t="shared" si="6"/>
        <v>4291392</v>
      </c>
      <c r="K36" s="220">
        <f t="shared" si="6"/>
        <v>1547067</v>
      </c>
      <c r="L36" s="220">
        <f t="shared" si="6"/>
        <v>1297759</v>
      </c>
      <c r="M36" s="220">
        <f t="shared" si="6"/>
        <v>559266</v>
      </c>
      <c r="N36" s="220">
        <f t="shared" si="6"/>
        <v>3404092</v>
      </c>
      <c r="O36" s="220">
        <f t="shared" si="6"/>
        <v>1718384</v>
      </c>
      <c r="P36" s="220">
        <f t="shared" si="6"/>
        <v>1919709</v>
      </c>
      <c r="Q36" s="220">
        <f t="shared" si="6"/>
        <v>1736583</v>
      </c>
      <c r="R36" s="220">
        <f t="shared" si="6"/>
        <v>5374676</v>
      </c>
      <c r="S36" s="220">
        <f t="shared" si="6"/>
        <v>2069784</v>
      </c>
      <c r="T36" s="220">
        <f t="shared" si="6"/>
        <v>2820869</v>
      </c>
      <c r="U36" s="220">
        <f t="shared" si="6"/>
        <v>4366396</v>
      </c>
      <c r="V36" s="220">
        <f t="shared" si="6"/>
        <v>9257049</v>
      </c>
      <c r="W36" s="220">
        <f t="shared" si="6"/>
        <v>22327209</v>
      </c>
      <c r="X36" s="220">
        <f t="shared" si="6"/>
        <v>20024200</v>
      </c>
      <c r="Y36" s="220">
        <f t="shared" si="6"/>
        <v>2303009</v>
      </c>
      <c r="Z36" s="221">
        <f>+IF(X36&lt;&gt;0,+(Y36/X36)*100,0)</f>
        <v>11.501128634352433</v>
      </c>
      <c r="AA36" s="239">
        <f>SUM(AA32:AA35)</f>
        <v>36428829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15048617</v>
      </c>
      <c r="D6" s="155"/>
      <c r="E6" s="59">
        <v>950000</v>
      </c>
      <c r="F6" s="60">
        <v>783283</v>
      </c>
      <c r="G6" s="60">
        <v>12230</v>
      </c>
      <c r="H6" s="60">
        <v>12230</v>
      </c>
      <c r="I6" s="60">
        <v>12230</v>
      </c>
      <c r="J6" s="60">
        <v>12230</v>
      </c>
      <c r="K6" s="60">
        <v>12270</v>
      </c>
      <c r="L6" s="60">
        <v>12350</v>
      </c>
      <c r="M6" s="60">
        <v>12350</v>
      </c>
      <c r="N6" s="60">
        <v>12350</v>
      </c>
      <c r="O6" s="60">
        <v>12350</v>
      </c>
      <c r="P6" s="60">
        <v>12350</v>
      </c>
      <c r="Q6" s="60">
        <v>3616468</v>
      </c>
      <c r="R6" s="60">
        <v>3616468</v>
      </c>
      <c r="S6" s="60">
        <v>12350</v>
      </c>
      <c r="T6" s="60">
        <v>12230</v>
      </c>
      <c r="U6" s="60">
        <v>12230</v>
      </c>
      <c r="V6" s="60">
        <v>12230</v>
      </c>
      <c r="W6" s="60">
        <v>12230</v>
      </c>
      <c r="X6" s="60">
        <v>783283</v>
      </c>
      <c r="Y6" s="60">
        <v>-771053</v>
      </c>
      <c r="Z6" s="140">
        <v>-98.44</v>
      </c>
      <c r="AA6" s="62">
        <v>783283</v>
      </c>
    </row>
    <row r="7" spans="1:27" ht="13.5">
      <c r="A7" s="249" t="s">
        <v>144</v>
      </c>
      <c r="B7" s="182"/>
      <c r="C7" s="155"/>
      <c r="D7" s="155"/>
      <c r="E7" s="59">
        <v>3004382</v>
      </c>
      <c r="F7" s="60">
        <v>5000000</v>
      </c>
      <c r="G7" s="60">
        <v>26127028</v>
      </c>
      <c r="H7" s="60">
        <v>25194316</v>
      </c>
      <c r="I7" s="60">
        <v>42283502</v>
      </c>
      <c r="J7" s="60">
        <v>42283502</v>
      </c>
      <c r="K7" s="60">
        <v>44799677</v>
      </c>
      <c r="L7" s="60">
        <v>41786132</v>
      </c>
      <c r="M7" s="60">
        <v>39983397</v>
      </c>
      <c r="N7" s="60">
        <v>39983397</v>
      </c>
      <c r="O7" s="60">
        <v>38828670</v>
      </c>
      <c r="P7" s="60">
        <v>31143887</v>
      </c>
      <c r="Q7" s="60">
        <v>40078688</v>
      </c>
      <c r="R7" s="60">
        <v>40078688</v>
      </c>
      <c r="S7" s="60">
        <v>38726044</v>
      </c>
      <c r="T7" s="60">
        <v>33652961</v>
      </c>
      <c r="U7" s="60">
        <v>17893954</v>
      </c>
      <c r="V7" s="60">
        <v>17893954</v>
      </c>
      <c r="W7" s="60">
        <v>17893954</v>
      </c>
      <c r="X7" s="60">
        <v>5000000</v>
      </c>
      <c r="Y7" s="60">
        <v>12893954</v>
      </c>
      <c r="Z7" s="140">
        <v>257.88</v>
      </c>
      <c r="AA7" s="62">
        <v>5000000</v>
      </c>
    </row>
    <row r="8" spans="1:27" ht="13.5">
      <c r="A8" s="249" t="s">
        <v>145</v>
      </c>
      <c r="B8" s="182"/>
      <c r="C8" s="155">
        <v>40759381</v>
      </c>
      <c r="D8" s="155"/>
      <c r="E8" s="59">
        <v>32252237</v>
      </c>
      <c r="F8" s="60">
        <v>30579100</v>
      </c>
      <c r="G8" s="60">
        <v>71905021</v>
      </c>
      <c r="H8" s="60">
        <v>61598124</v>
      </c>
      <c r="I8" s="60">
        <v>57089167</v>
      </c>
      <c r="J8" s="60">
        <v>57089167</v>
      </c>
      <c r="K8" s="60">
        <v>66803312</v>
      </c>
      <c r="L8" s="60">
        <v>72653856</v>
      </c>
      <c r="M8" s="60">
        <v>77703688</v>
      </c>
      <c r="N8" s="60">
        <v>77703688</v>
      </c>
      <c r="O8" s="60">
        <v>77092989</v>
      </c>
      <c r="P8" s="60">
        <v>76883464</v>
      </c>
      <c r="Q8" s="60">
        <v>75177740</v>
      </c>
      <c r="R8" s="60">
        <v>75177740</v>
      </c>
      <c r="S8" s="60">
        <v>73455364</v>
      </c>
      <c r="T8" s="60">
        <v>82870530</v>
      </c>
      <c r="U8" s="60">
        <v>67906048</v>
      </c>
      <c r="V8" s="60">
        <v>67906048</v>
      </c>
      <c r="W8" s="60">
        <v>67906048</v>
      </c>
      <c r="X8" s="60">
        <v>30579100</v>
      </c>
      <c r="Y8" s="60">
        <v>37326948</v>
      </c>
      <c r="Z8" s="140">
        <v>122.07</v>
      </c>
      <c r="AA8" s="62">
        <v>30579100</v>
      </c>
    </row>
    <row r="9" spans="1:27" ht="13.5">
      <c r="A9" s="249" t="s">
        <v>146</v>
      </c>
      <c r="B9" s="182"/>
      <c r="C9" s="155">
        <v>8072974</v>
      </c>
      <c r="D9" s="155"/>
      <c r="E9" s="59">
        <v>4815000</v>
      </c>
      <c r="F9" s="60">
        <v>20543997</v>
      </c>
      <c r="G9" s="60">
        <v>24745621</v>
      </c>
      <c r="H9" s="60">
        <v>9618655</v>
      </c>
      <c r="I9" s="60">
        <v>8090334</v>
      </c>
      <c r="J9" s="60">
        <v>8090334</v>
      </c>
      <c r="K9" s="60">
        <v>73672944</v>
      </c>
      <c r="L9" s="60">
        <v>71591336</v>
      </c>
      <c r="M9" s="60">
        <v>75678408</v>
      </c>
      <c r="N9" s="60">
        <v>75678408</v>
      </c>
      <c r="O9" s="60">
        <v>75665319</v>
      </c>
      <c r="P9" s="60">
        <v>74451889</v>
      </c>
      <c r="Q9" s="60">
        <v>73838838</v>
      </c>
      <c r="R9" s="60">
        <v>73838838</v>
      </c>
      <c r="S9" s="60">
        <v>75902018</v>
      </c>
      <c r="T9" s="60">
        <v>76220653</v>
      </c>
      <c r="U9" s="60">
        <v>76059453</v>
      </c>
      <c r="V9" s="60">
        <v>76059453</v>
      </c>
      <c r="W9" s="60">
        <v>76059453</v>
      </c>
      <c r="X9" s="60">
        <v>20543997</v>
      </c>
      <c r="Y9" s="60">
        <v>55515456</v>
      </c>
      <c r="Z9" s="140">
        <v>270.23</v>
      </c>
      <c r="AA9" s="62">
        <v>20543997</v>
      </c>
    </row>
    <row r="10" spans="1:27" ht="13.5">
      <c r="A10" s="249" t="s">
        <v>147</v>
      </c>
      <c r="B10" s="182"/>
      <c r="C10" s="155">
        <v>514949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2991660</v>
      </c>
      <c r="D11" s="155"/>
      <c r="E11" s="59">
        <v>3638000</v>
      </c>
      <c r="F11" s="60">
        <v>3171160</v>
      </c>
      <c r="G11" s="60">
        <v>3271339</v>
      </c>
      <c r="H11" s="60">
        <v>3286669</v>
      </c>
      <c r="I11" s="60">
        <v>3292282</v>
      </c>
      <c r="J11" s="60">
        <v>3292282</v>
      </c>
      <c r="K11" s="60">
        <v>3405089</v>
      </c>
      <c r="L11" s="60">
        <v>3356105</v>
      </c>
      <c r="M11" s="60">
        <v>3300455</v>
      </c>
      <c r="N11" s="60">
        <v>3300455</v>
      </c>
      <c r="O11" s="60">
        <v>3835939</v>
      </c>
      <c r="P11" s="60">
        <v>3286147</v>
      </c>
      <c r="Q11" s="60">
        <v>3427068</v>
      </c>
      <c r="R11" s="60">
        <v>3427068</v>
      </c>
      <c r="S11" s="60">
        <v>3799630</v>
      </c>
      <c r="T11" s="60">
        <v>2930190</v>
      </c>
      <c r="U11" s="60">
        <v>3732021</v>
      </c>
      <c r="V11" s="60">
        <v>3732021</v>
      </c>
      <c r="W11" s="60">
        <v>3732021</v>
      </c>
      <c r="X11" s="60">
        <v>3171160</v>
      </c>
      <c r="Y11" s="60">
        <v>560861</v>
      </c>
      <c r="Z11" s="140">
        <v>17.69</v>
      </c>
      <c r="AA11" s="62">
        <v>3171160</v>
      </c>
    </row>
    <row r="12" spans="1:27" ht="13.5">
      <c r="A12" s="250" t="s">
        <v>56</v>
      </c>
      <c r="B12" s="251"/>
      <c r="C12" s="168">
        <f aca="true" t="shared" si="0" ref="C12:Y12">SUM(C6:C11)</f>
        <v>67387581</v>
      </c>
      <c r="D12" s="168">
        <f>SUM(D6:D11)</f>
        <v>0</v>
      </c>
      <c r="E12" s="72">
        <f t="shared" si="0"/>
        <v>44659619</v>
      </c>
      <c r="F12" s="73">
        <f t="shared" si="0"/>
        <v>60077540</v>
      </c>
      <c r="G12" s="73">
        <f t="shared" si="0"/>
        <v>126061239</v>
      </c>
      <c r="H12" s="73">
        <f t="shared" si="0"/>
        <v>99709994</v>
      </c>
      <c r="I12" s="73">
        <f t="shared" si="0"/>
        <v>110767515</v>
      </c>
      <c r="J12" s="73">
        <f t="shared" si="0"/>
        <v>110767515</v>
      </c>
      <c r="K12" s="73">
        <f t="shared" si="0"/>
        <v>188693292</v>
      </c>
      <c r="L12" s="73">
        <f t="shared" si="0"/>
        <v>189399779</v>
      </c>
      <c r="M12" s="73">
        <f t="shared" si="0"/>
        <v>196678298</v>
      </c>
      <c r="N12" s="73">
        <f t="shared" si="0"/>
        <v>196678298</v>
      </c>
      <c r="O12" s="73">
        <f t="shared" si="0"/>
        <v>195435267</v>
      </c>
      <c r="P12" s="73">
        <f t="shared" si="0"/>
        <v>185777737</v>
      </c>
      <c r="Q12" s="73">
        <f t="shared" si="0"/>
        <v>196138802</v>
      </c>
      <c r="R12" s="73">
        <f t="shared" si="0"/>
        <v>196138802</v>
      </c>
      <c r="S12" s="73">
        <f t="shared" si="0"/>
        <v>191895406</v>
      </c>
      <c r="T12" s="73">
        <f t="shared" si="0"/>
        <v>195686564</v>
      </c>
      <c r="U12" s="73">
        <f t="shared" si="0"/>
        <v>165603706</v>
      </c>
      <c r="V12" s="73">
        <f t="shared" si="0"/>
        <v>165603706</v>
      </c>
      <c r="W12" s="73">
        <f t="shared" si="0"/>
        <v>165603706</v>
      </c>
      <c r="X12" s="73">
        <f t="shared" si="0"/>
        <v>60077540</v>
      </c>
      <c r="Y12" s="73">
        <f t="shared" si="0"/>
        <v>105526166</v>
      </c>
      <c r="Z12" s="170">
        <f>+IF(X12&lt;&gt;0,+(Y12/X12)*100,0)</f>
        <v>175.64994505434143</v>
      </c>
      <c r="AA12" s="74">
        <f>SUM(AA6:AA11)</f>
        <v>60077540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1220529</v>
      </c>
      <c r="D15" s="155"/>
      <c r="E15" s="59">
        <v>3933948</v>
      </c>
      <c r="F15" s="60">
        <v>1839607</v>
      </c>
      <c r="G15" s="60">
        <v>3165844</v>
      </c>
      <c r="H15" s="60">
        <v>1735478</v>
      </c>
      <c r="I15" s="60">
        <v>1735478</v>
      </c>
      <c r="J15" s="60">
        <v>1735478</v>
      </c>
      <c r="K15" s="60">
        <v>1273836</v>
      </c>
      <c r="L15" s="60">
        <v>1273836</v>
      </c>
      <c r="M15" s="60">
        <v>1273836</v>
      </c>
      <c r="N15" s="60">
        <v>1273836</v>
      </c>
      <c r="O15" s="60">
        <v>1273836</v>
      </c>
      <c r="P15" s="60">
        <v>1273836</v>
      </c>
      <c r="Q15" s="60">
        <v>1273836</v>
      </c>
      <c r="R15" s="60">
        <v>1273836</v>
      </c>
      <c r="S15" s="60">
        <v>1273836</v>
      </c>
      <c r="T15" s="60">
        <v>1273836</v>
      </c>
      <c r="U15" s="60">
        <v>1273836</v>
      </c>
      <c r="V15" s="60">
        <v>1273836</v>
      </c>
      <c r="W15" s="60">
        <v>1273836</v>
      </c>
      <c r="X15" s="60">
        <v>1839607</v>
      </c>
      <c r="Y15" s="60">
        <v>-565771</v>
      </c>
      <c r="Z15" s="140">
        <v>-30.75</v>
      </c>
      <c r="AA15" s="62">
        <v>1839607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8381248</v>
      </c>
      <c r="D17" s="155"/>
      <c r="E17" s="59">
        <v>8336455</v>
      </c>
      <c r="F17" s="60">
        <v>8381248</v>
      </c>
      <c r="G17" s="60">
        <v>8947603</v>
      </c>
      <c r="H17" s="60">
        <v>8381248</v>
      </c>
      <c r="I17" s="60">
        <v>8381248</v>
      </c>
      <c r="J17" s="60">
        <v>8381248</v>
      </c>
      <c r="K17" s="60">
        <v>8381248</v>
      </c>
      <c r="L17" s="60">
        <v>8381248</v>
      </c>
      <c r="M17" s="60">
        <v>8381248</v>
      </c>
      <c r="N17" s="60">
        <v>8381248</v>
      </c>
      <c r="O17" s="60">
        <v>8381248</v>
      </c>
      <c r="P17" s="60">
        <v>8381248</v>
      </c>
      <c r="Q17" s="60">
        <v>8381248</v>
      </c>
      <c r="R17" s="60">
        <v>8381248</v>
      </c>
      <c r="S17" s="60">
        <v>8381248</v>
      </c>
      <c r="T17" s="60">
        <v>8381248</v>
      </c>
      <c r="U17" s="60">
        <v>8381248</v>
      </c>
      <c r="V17" s="60">
        <v>8381248</v>
      </c>
      <c r="W17" s="60">
        <v>8381248</v>
      </c>
      <c r="X17" s="60">
        <v>8381248</v>
      </c>
      <c r="Y17" s="60"/>
      <c r="Z17" s="140"/>
      <c r="AA17" s="62">
        <v>8381248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452172824</v>
      </c>
      <c r="D19" s="155"/>
      <c r="E19" s="59">
        <v>406541898</v>
      </c>
      <c r="F19" s="60">
        <v>472026874</v>
      </c>
      <c r="G19" s="60">
        <v>397905813</v>
      </c>
      <c r="H19" s="60">
        <v>459308767</v>
      </c>
      <c r="I19" s="60">
        <v>462083197</v>
      </c>
      <c r="J19" s="60">
        <v>462083197</v>
      </c>
      <c r="K19" s="60">
        <v>462076879</v>
      </c>
      <c r="L19" s="60">
        <v>450161487</v>
      </c>
      <c r="M19" s="60">
        <v>456263302</v>
      </c>
      <c r="N19" s="60">
        <v>456263302</v>
      </c>
      <c r="O19" s="60">
        <v>456643020</v>
      </c>
      <c r="P19" s="60">
        <v>457224061</v>
      </c>
      <c r="Q19" s="60">
        <v>457621977</v>
      </c>
      <c r="R19" s="60">
        <v>457621977</v>
      </c>
      <c r="S19" s="60">
        <v>458353094</v>
      </c>
      <c r="T19" s="60">
        <v>459835297</v>
      </c>
      <c r="U19" s="60">
        <v>462765472</v>
      </c>
      <c r="V19" s="60">
        <v>462765472</v>
      </c>
      <c r="W19" s="60">
        <v>462765472</v>
      </c>
      <c r="X19" s="60">
        <v>472026874</v>
      </c>
      <c r="Y19" s="60">
        <v>-9261402</v>
      </c>
      <c r="Z19" s="140">
        <v>-1.96</v>
      </c>
      <c r="AA19" s="62">
        <v>472026874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316106</v>
      </c>
      <c r="D22" s="155"/>
      <c r="E22" s="59">
        <v>100078</v>
      </c>
      <c r="F22" s="60">
        <v>826883</v>
      </c>
      <c r="G22" s="60">
        <v>268770</v>
      </c>
      <c r="H22" s="60">
        <v>316106</v>
      </c>
      <c r="I22" s="60">
        <v>316106</v>
      </c>
      <c r="J22" s="60">
        <v>316106</v>
      </c>
      <c r="K22" s="60">
        <v>316106</v>
      </c>
      <c r="L22" s="60">
        <v>316106</v>
      </c>
      <c r="M22" s="60">
        <v>316106</v>
      </c>
      <c r="N22" s="60">
        <v>316106</v>
      </c>
      <c r="O22" s="60">
        <v>316106</v>
      </c>
      <c r="P22" s="60">
        <v>316106</v>
      </c>
      <c r="Q22" s="60">
        <v>316106</v>
      </c>
      <c r="R22" s="60">
        <v>316106</v>
      </c>
      <c r="S22" s="60">
        <v>316106</v>
      </c>
      <c r="T22" s="60">
        <v>316106</v>
      </c>
      <c r="U22" s="60">
        <v>316106</v>
      </c>
      <c r="V22" s="60">
        <v>316106</v>
      </c>
      <c r="W22" s="60">
        <v>316106</v>
      </c>
      <c r="X22" s="60">
        <v>826883</v>
      </c>
      <c r="Y22" s="60">
        <v>-510777</v>
      </c>
      <c r="Z22" s="140">
        <v>-61.77</v>
      </c>
      <c r="AA22" s="62">
        <v>826883</v>
      </c>
    </row>
    <row r="23" spans="1:27" ht="13.5">
      <c r="A23" s="249" t="s">
        <v>158</v>
      </c>
      <c r="B23" s="182"/>
      <c r="C23" s="155">
        <v>7128294</v>
      </c>
      <c r="D23" s="155"/>
      <c r="E23" s="59">
        <v>1491052</v>
      </c>
      <c r="F23" s="60">
        <v>7128294</v>
      </c>
      <c r="G23" s="159">
        <v>1758462</v>
      </c>
      <c r="H23" s="159">
        <v>1877435</v>
      </c>
      <c r="I23" s="159">
        <v>1877435</v>
      </c>
      <c r="J23" s="60">
        <v>1877435</v>
      </c>
      <c r="K23" s="159">
        <v>1903294</v>
      </c>
      <c r="L23" s="159">
        <v>1903294</v>
      </c>
      <c r="M23" s="60">
        <v>1903294</v>
      </c>
      <c r="N23" s="159">
        <v>1903294</v>
      </c>
      <c r="O23" s="159">
        <v>1903294</v>
      </c>
      <c r="P23" s="159">
        <v>1903294</v>
      </c>
      <c r="Q23" s="60">
        <v>1903294</v>
      </c>
      <c r="R23" s="159">
        <v>1903294</v>
      </c>
      <c r="S23" s="159">
        <v>1903294</v>
      </c>
      <c r="T23" s="60">
        <v>1903294</v>
      </c>
      <c r="U23" s="159">
        <v>1903294</v>
      </c>
      <c r="V23" s="159">
        <v>1903294</v>
      </c>
      <c r="W23" s="159">
        <v>1903294</v>
      </c>
      <c r="X23" s="60">
        <v>7128294</v>
      </c>
      <c r="Y23" s="159">
        <v>-5225000</v>
      </c>
      <c r="Z23" s="141">
        <v>-73.3</v>
      </c>
      <c r="AA23" s="225">
        <v>7128294</v>
      </c>
    </row>
    <row r="24" spans="1:27" ht="13.5">
      <c r="A24" s="250" t="s">
        <v>57</v>
      </c>
      <c r="B24" s="253"/>
      <c r="C24" s="168">
        <f aca="true" t="shared" si="1" ref="C24:Y24">SUM(C15:C23)</f>
        <v>469219001</v>
      </c>
      <c r="D24" s="168">
        <f>SUM(D15:D23)</f>
        <v>0</v>
      </c>
      <c r="E24" s="76">
        <f t="shared" si="1"/>
        <v>420403431</v>
      </c>
      <c r="F24" s="77">
        <f t="shared" si="1"/>
        <v>490202906</v>
      </c>
      <c r="G24" s="77">
        <f t="shared" si="1"/>
        <v>412046492</v>
      </c>
      <c r="H24" s="77">
        <f t="shared" si="1"/>
        <v>471619034</v>
      </c>
      <c r="I24" s="77">
        <f t="shared" si="1"/>
        <v>474393464</v>
      </c>
      <c r="J24" s="77">
        <f t="shared" si="1"/>
        <v>474393464</v>
      </c>
      <c r="K24" s="77">
        <f t="shared" si="1"/>
        <v>473951363</v>
      </c>
      <c r="L24" s="77">
        <f t="shared" si="1"/>
        <v>462035971</v>
      </c>
      <c r="M24" s="77">
        <f t="shared" si="1"/>
        <v>468137786</v>
      </c>
      <c r="N24" s="77">
        <f t="shared" si="1"/>
        <v>468137786</v>
      </c>
      <c r="O24" s="77">
        <f t="shared" si="1"/>
        <v>468517504</v>
      </c>
      <c r="P24" s="77">
        <f t="shared" si="1"/>
        <v>469098545</v>
      </c>
      <c r="Q24" s="77">
        <f t="shared" si="1"/>
        <v>469496461</v>
      </c>
      <c r="R24" s="77">
        <f t="shared" si="1"/>
        <v>469496461</v>
      </c>
      <c r="S24" s="77">
        <f t="shared" si="1"/>
        <v>470227578</v>
      </c>
      <c r="T24" s="77">
        <f t="shared" si="1"/>
        <v>471709781</v>
      </c>
      <c r="U24" s="77">
        <f t="shared" si="1"/>
        <v>474639956</v>
      </c>
      <c r="V24" s="77">
        <f t="shared" si="1"/>
        <v>474639956</v>
      </c>
      <c r="W24" s="77">
        <f t="shared" si="1"/>
        <v>474639956</v>
      </c>
      <c r="X24" s="77">
        <f t="shared" si="1"/>
        <v>490202906</v>
      </c>
      <c r="Y24" s="77">
        <f t="shared" si="1"/>
        <v>-15562950</v>
      </c>
      <c r="Z24" s="212">
        <f>+IF(X24&lt;&gt;0,+(Y24/X24)*100,0)</f>
        <v>-3.174797580657345</v>
      </c>
      <c r="AA24" s="79">
        <f>SUM(AA15:AA23)</f>
        <v>490202906</v>
      </c>
    </row>
    <row r="25" spans="1:27" ht="13.5">
      <c r="A25" s="250" t="s">
        <v>159</v>
      </c>
      <c r="B25" s="251"/>
      <c r="C25" s="168">
        <f aca="true" t="shared" si="2" ref="C25:Y25">+C12+C24</f>
        <v>536606582</v>
      </c>
      <c r="D25" s="168">
        <f>+D12+D24</f>
        <v>0</v>
      </c>
      <c r="E25" s="72">
        <f t="shared" si="2"/>
        <v>465063050</v>
      </c>
      <c r="F25" s="73">
        <f t="shared" si="2"/>
        <v>550280446</v>
      </c>
      <c r="G25" s="73">
        <f t="shared" si="2"/>
        <v>538107731</v>
      </c>
      <c r="H25" s="73">
        <f t="shared" si="2"/>
        <v>571329028</v>
      </c>
      <c r="I25" s="73">
        <f t="shared" si="2"/>
        <v>585160979</v>
      </c>
      <c r="J25" s="73">
        <f t="shared" si="2"/>
        <v>585160979</v>
      </c>
      <c r="K25" s="73">
        <f t="shared" si="2"/>
        <v>662644655</v>
      </c>
      <c r="L25" s="73">
        <f t="shared" si="2"/>
        <v>651435750</v>
      </c>
      <c r="M25" s="73">
        <f t="shared" si="2"/>
        <v>664816084</v>
      </c>
      <c r="N25" s="73">
        <f t="shared" si="2"/>
        <v>664816084</v>
      </c>
      <c r="O25" s="73">
        <f t="shared" si="2"/>
        <v>663952771</v>
      </c>
      <c r="P25" s="73">
        <f t="shared" si="2"/>
        <v>654876282</v>
      </c>
      <c r="Q25" s="73">
        <f t="shared" si="2"/>
        <v>665635263</v>
      </c>
      <c r="R25" s="73">
        <f t="shared" si="2"/>
        <v>665635263</v>
      </c>
      <c r="S25" s="73">
        <f t="shared" si="2"/>
        <v>662122984</v>
      </c>
      <c r="T25" s="73">
        <f t="shared" si="2"/>
        <v>667396345</v>
      </c>
      <c r="U25" s="73">
        <f t="shared" si="2"/>
        <v>640243662</v>
      </c>
      <c r="V25" s="73">
        <f t="shared" si="2"/>
        <v>640243662</v>
      </c>
      <c r="W25" s="73">
        <f t="shared" si="2"/>
        <v>640243662</v>
      </c>
      <c r="X25" s="73">
        <f t="shared" si="2"/>
        <v>550280446</v>
      </c>
      <c r="Y25" s="73">
        <f t="shared" si="2"/>
        <v>89963216</v>
      </c>
      <c r="Z25" s="170">
        <f>+IF(X25&lt;&gt;0,+(Y25/X25)*100,0)</f>
        <v>16.348612176562785</v>
      </c>
      <c r="AA25" s="74">
        <f>+AA12+AA24</f>
        <v>550280446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1932245</v>
      </c>
      <c r="D29" s="155"/>
      <c r="E29" s="59"/>
      <c r="F29" s="60"/>
      <c r="G29" s="60">
        <v>5958540</v>
      </c>
      <c r="H29" s="60">
        <v>8459936</v>
      </c>
      <c r="I29" s="60">
        <v>7285295</v>
      </c>
      <c r="J29" s="60">
        <v>7285295</v>
      </c>
      <c r="K29" s="60">
        <v>9388768</v>
      </c>
      <c r="L29" s="60">
        <v>709754</v>
      </c>
      <c r="M29" s="60">
        <v>5793426</v>
      </c>
      <c r="N29" s="60">
        <v>5793426</v>
      </c>
      <c r="O29" s="60">
        <v>8371268</v>
      </c>
      <c r="P29" s="60">
        <v>2654453</v>
      </c>
      <c r="Q29" s="60"/>
      <c r="R29" s="60"/>
      <c r="S29" s="60">
        <v>2051462</v>
      </c>
      <c r="T29" s="60">
        <v>7130268</v>
      </c>
      <c r="U29" s="60">
        <v>5045578</v>
      </c>
      <c r="V29" s="60">
        <v>5045578</v>
      </c>
      <c r="W29" s="60">
        <v>5045578</v>
      </c>
      <c r="X29" s="60"/>
      <c r="Y29" s="60">
        <v>5045578</v>
      </c>
      <c r="Z29" s="140"/>
      <c r="AA29" s="62"/>
    </row>
    <row r="30" spans="1:27" ht="13.5">
      <c r="A30" s="249" t="s">
        <v>52</v>
      </c>
      <c r="B30" s="182"/>
      <c r="C30" s="155">
        <v>3763632</v>
      </c>
      <c r="D30" s="155"/>
      <c r="E30" s="59">
        <v>3953229</v>
      </c>
      <c r="F30" s="60">
        <v>2779743</v>
      </c>
      <c r="G30" s="60">
        <v>2193202</v>
      </c>
      <c r="H30" s="60">
        <v>3763632</v>
      </c>
      <c r="I30" s="60">
        <v>3697002</v>
      </c>
      <c r="J30" s="60">
        <v>3697002</v>
      </c>
      <c r="K30" s="60">
        <v>3697002</v>
      </c>
      <c r="L30" s="60">
        <v>3697002</v>
      </c>
      <c r="M30" s="60">
        <v>3108928</v>
      </c>
      <c r="N30" s="60">
        <v>3108928</v>
      </c>
      <c r="O30" s="60">
        <v>3101647</v>
      </c>
      <c r="P30" s="60">
        <v>845799</v>
      </c>
      <c r="Q30" s="60">
        <v>731049</v>
      </c>
      <c r="R30" s="60">
        <v>731049</v>
      </c>
      <c r="S30" s="60">
        <v>542488</v>
      </c>
      <c r="T30" s="60">
        <v>501893</v>
      </c>
      <c r="U30" s="60"/>
      <c r="V30" s="60"/>
      <c r="W30" s="60"/>
      <c r="X30" s="60">
        <v>2779743</v>
      </c>
      <c r="Y30" s="60">
        <v>-2779743</v>
      </c>
      <c r="Z30" s="140">
        <v>-100</v>
      </c>
      <c r="AA30" s="62">
        <v>2779743</v>
      </c>
    </row>
    <row r="31" spans="1:27" ht="13.5">
      <c r="A31" s="249" t="s">
        <v>163</v>
      </c>
      <c r="B31" s="182"/>
      <c r="C31" s="155">
        <v>1227349</v>
      </c>
      <c r="D31" s="155"/>
      <c r="E31" s="59">
        <v>1373880</v>
      </c>
      <c r="F31" s="60">
        <v>1374349</v>
      </c>
      <c r="G31" s="60">
        <v>1229472</v>
      </c>
      <c r="H31" s="60">
        <v>1232392</v>
      </c>
      <c r="I31" s="60">
        <v>1259588</v>
      </c>
      <c r="J31" s="60">
        <v>1259588</v>
      </c>
      <c r="K31" s="60">
        <v>1269284</v>
      </c>
      <c r="L31" s="60">
        <v>1251792</v>
      </c>
      <c r="M31" s="60">
        <v>1246026</v>
      </c>
      <c r="N31" s="60">
        <v>1246026</v>
      </c>
      <c r="O31" s="60">
        <v>1250704</v>
      </c>
      <c r="P31" s="60">
        <v>1280133</v>
      </c>
      <c r="Q31" s="60">
        <v>1286511</v>
      </c>
      <c r="R31" s="60">
        <v>1286511</v>
      </c>
      <c r="S31" s="60">
        <v>1278186</v>
      </c>
      <c r="T31" s="60">
        <v>1279341</v>
      </c>
      <c r="U31" s="60">
        <v>1282897</v>
      </c>
      <c r="V31" s="60">
        <v>1282897</v>
      </c>
      <c r="W31" s="60">
        <v>1282897</v>
      </c>
      <c r="X31" s="60">
        <v>1374349</v>
      </c>
      <c r="Y31" s="60">
        <v>-91452</v>
      </c>
      <c r="Z31" s="140">
        <v>-6.65</v>
      </c>
      <c r="AA31" s="62">
        <v>1374349</v>
      </c>
    </row>
    <row r="32" spans="1:27" ht="13.5">
      <c r="A32" s="249" t="s">
        <v>164</v>
      </c>
      <c r="B32" s="182"/>
      <c r="C32" s="155">
        <v>37746896</v>
      </c>
      <c r="D32" s="155"/>
      <c r="E32" s="59">
        <v>23995611</v>
      </c>
      <c r="F32" s="60">
        <v>35366972</v>
      </c>
      <c r="G32" s="60">
        <v>20664099</v>
      </c>
      <c r="H32" s="60">
        <v>26952029</v>
      </c>
      <c r="I32" s="60">
        <v>49724968</v>
      </c>
      <c r="J32" s="60">
        <v>49724968</v>
      </c>
      <c r="K32" s="60">
        <v>47109497</v>
      </c>
      <c r="L32" s="60">
        <v>37936336</v>
      </c>
      <c r="M32" s="60">
        <v>44191727</v>
      </c>
      <c r="N32" s="60">
        <v>44191727</v>
      </c>
      <c r="O32" s="60">
        <v>45280337</v>
      </c>
      <c r="P32" s="60">
        <v>46731971</v>
      </c>
      <c r="Q32" s="60">
        <v>53910880</v>
      </c>
      <c r="R32" s="60">
        <v>53910880</v>
      </c>
      <c r="S32" s="60">
        <v>53946043</v>
      </c>
      <c r="T32" s="60">
        <v>51132756</v>
      </c>
      <c r="U32" s="60">
        <v>42211599</v>
      </c>
      <c r="V32" s="60">
        <v>42211599</v>
      </c>
      <c r="W32" s="60">
        <v>42211599</v>
      </c>
      <c r="X32" s="60">
        <v>35366972</v>
      </c>
      <c r="Y32" s="60">
        <v>6844627</v>
      </c>
      <c r="Z32" s="140">
        <v>19.35</v>
      </c>
      <c r="AA32" s="62">
        <v>35366972</v>
      </c>
    </row>
    <row r="33" spans="1:27" ht="13.5">
      <c r="A33" s="249" t="s">
        <v>165</v>
      </c>
      <c r="B33" s="182"/>
      <c r="C33" s="155">
        <v>12379521</v>
      </c>
      <c r="D33" s="155"/>
      <c r="E33" s="59">
        <v>8018860</v>
      </c>
      <c r="F33" s="60">
        <v>12998497</v>
      </c>
      <c r="G33" s="60">
        <v>67184464</v>
      </c>
      <c r="H33" s="60">
        <v>9101497</v>
      </c>
      <c r="I33" s="60">
        <v>9539314</v>
      </c>
      <c r="J33" s="60">
        <v>9539314</v>
      </c>
      <c r="K33" s="60">
        <v>9539314</v>
      </c>
      <c r="L33" s="60">
        <v>9961801</v>
      </c>
      <c r="M33" s="60">
        <v>9961801</v>
      </c>
      <c r="N33" s="60">
        <v>9961801</v>
      </c>
      <c r="O33" s="60">
        <v>9722309</v>
      </c>
      <c r="P33" s="60">
        <v>10221323</v>
      </c>
      <c r="Q33" s="60">
        <v>11168320</v>
      </c>
      <c r="R33" s="60">
        <v>11168320</v>
      </c>
      <c r="S33" s="60">
        <v>12123416</v>
      </c>
      <c r="T33" s="60">
        <v>13079077</v>
      </c>
      <c r="U33" s="60">
        <v>10644166</v>
      </c>
      <c r="V33" s="60">
        <v>10644166</v>
      </c>
      <c r="W33" s="60">
        <v>10644166</v>
      </c>
      <c r="X33" s="60">
        <v>12998497</v>
      </c>
      <c r="Y33" s="60">
        <v>-2354331</v>
      </c>
      <c r="Z33" s="140">
        <v>-18.11</v>
      </c>
      <c r="AA33" s="62">
        <v>12998497</v>
      </c>
    </row>
    <row r="34" spans="1:27" ht="13.5">
      <c r="A34" s="250" t="s">
        <v>58</v>
      </c>
      <c r="B34" s="251"/>
      <c r="C34" s="168">
        <f aca="true" t="shared" si="3" ref="C34:Y34">SUM(C29:C33)</f>
        <v>57049643</v>
      </c>
      <c r="D34" s="168">
        <f>SUM(D29:D33)</f>
        <v>0</v>
      </c>
      <c r="E34" s="72">
        <f t="shared" si="3"/>
        <v>37341580</v>
      </c>
      <c r="F34" s="73">
        <f t="shared" si="3"/>
        <v>52519561</v>
      </c>
      <c r="G34" s="73">
        <f t="shared" si="3"/>
        <v>97229777</v>
      </c>
      <c r="H34" s="73">
        <f t="shared" si="3"/>
        <v>49509486</v>
      </c>
      <c r="I34" s="73">
        <f t="shared" si="3"/>
        <v>71506167</v>
      </c>
      <c r="J34" s="73">
        <f t="shared" si="3"/>
        <v>71506167</v>
      </c>
      <c r="K34" s="73">
        <f t="shared" si="3"/>
        <v>71003865</v>
      </c>
      <c r="L34" s="73">
        <f t="shared" si="3"/>
        <v>53556685</v>
      </c>
      <c r="M34" s="73">
        <f t="shared" si="3"/>
        <v>64301908</v>
      </c>
      <c r="N34" s="73">
        <f t="shared" si="3"/>
        <v>64301908</v>
      </c>
      <c r="O34" s="73">
        <f t="shared" si="3"/>
        <v>67726265</v>
      </c>
      <c r="P34" s="73">
        <f t="shared" si="3"/>
        <v>61733679</v>
      </c>
      <c r="Q34" s="73">
        <f t="shared" si="3"/>
        <v>67096760</v>
      </c>
      <c r="R34" s="73">
        <f t="shared" si="3"/>
        <v>67096760</v>
      </c>
      <c r="S34" s="73">
        <f t="shared" si="3"/>
        <v>69941595</v>
      </c>
      <c r="T34" s="73">
        <f t="shared" si="3"/>
        <v>73123335</v>
      </c>
      <c r="U34" s="73">
        <f t="shared" si="3"/>
        <v>59184240</v>
      </c>
      <c r="V34" s="73">
        <f t="shared" si="3"/>
        <v>59184240</v>
      </c>
      <c r="W34" s="73">
        <f t="shared" si="3"/>
        <v>59184240</v>
      </c>
      <c r="X34" s="73">
        <f t="shared" si="3"/>
        <v>52519561</v>
      </c>
      <c r="Y34" s="73">
        <f t="shared" si="3"/>
        <v>6664679</v>
      </c>
      <c r="Z34" s="170">
        <f>+IF(X34&lt;&gt;0,+(Y34/X34)*100,0)</f>
        <v>12.68989853133007</v>
      </c>
      <c r="AA34" s="74">
        <f>SUM(AA29:AA33)</f>
        <v>52519561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11546769</v>
      </c>
      <c r="D37" s="155"/>
      <c r="E37" s="59">
        <v>15084877</v>
      </c>
      <c r="F37" s="60">
        <v>11546769</v>
      </c>
      <c r="G37" s="60">
        <v>15723907</v>
      </c>
      <c r="H37" s="60">
        <v>14006769</v>
      </c>
      <c r="I37" s="60">
        <v>14006769</v>
      </c>
      <c r="J37" s="60">
        <v>14006769</v>
      </c>
      <c r="K37" s="60">
        <v>14006769</v>
      </c>
      <c r="L37" s="60">
        <v>14006769</v>
      </c>
      <c r="M37" s="60">
        <v>14006769</v>
      </c>
      <c r="N37" s="60">
        <v>14006769</v>
      </c>
      <c r="O37" s="60">
        <v>14006769</v>
      </c>
      <c r="P37" s="60">
        <v>16278208</v>
      </c>
      <c r="Q37" s="60">
        <v>16278208</v>
      </c>
      <c r="R37" s="60">
        <v>16278208</v>
      </c>
      <c r="S37" s="60">
        <v>16278208</v>
      </c>
      <c r="T37" s="60">
        <v>16278208</v>
      </c>
      <c r="U37" s="60">
        <v>16159563</v>
      </c>
      <c r="V37" s="60">
        <v>16159563</v>
      </c>
      <c r="W37" s="60">
        <v>16159563</v>
      </c>
      <c r="X37" s="60">
        <v>11546769</v>
      </c>
      <c r="Y37" s="60">
        <v>4612794</v>
      </c>
      <c r="Z37" s="140">
        <v>39.95</v>
      </c>
      <c r="AA37" s="62">
        <v>11546769</v>
      </c>
    </row>
    <row r="38" spans="1:27" ht="13.5">
      <c r="A38" s="249" t="s">
        <v>165</v>
      </c>
      <c r="B38" s="182"/>
      <c r="C38" s="155">
        <v>32890996</v>
      </c>
      <c r="D38" s="155"/>
      <c r="E38" s="59">
        <v>31457642</v>
      </c>
      <c r="F38" s="60">
        <v>34864455</v>
      </c>
      <c r="G38" s="60">
        <v>31488569</v>
      </c>
      <c r="H38" s="60">
        <v>36656410</v>
      </c>
      <c r="I38" s="60">
        <v>36656410</v>
      </c>
      <c r="J38" s="60">
        <v>36656410</v>
      </c>
      <c r="K38" s="60">
        <v>128633675</v>
      </c>
      <c r="L38" s="60">
        <v>128633675</v>
      </c>
      <c r="M38" s="60">
        <v>133443839</v>
      </c>
      <c r="N38" s="60">
        <v>133443839</v>
      </c>
      <c r="O38" s="60">
        <v>133443839</v>
      </c>
      <c r="P38" s="60">
        <v>133443839</v>
      </c>
      <c r="Q38" s="60">
        <v>133443839</v>
      </c>
      <c r="R38" s="60">
        <v>133443839</v>
      </c>
      <c r="S38" s="60">
        <v>133443839</v>
      </c>
      <c r="T38" s="60">
        <v>133443839</v>
      </c>
      <c r="U38" s="60">
        <v>133443839</v>
      </c>
      <c r="V38" s="60">
        <v>133443839</v>
      </c>
      <c r="W38" s="60">
        <v>133443839</v>
      </c>
      <c r="X38" s="60">
        <v>34864455</v>
      </c>
      <c r="Y38" s="60">
        <v>98579384</v>
      </c>
      <c r="Z38" s="140">
        <v>282.75</v>
      </c>
      <c r="AA38" s="62">
        <v>34864455</v>
      </c>
    </row>
    <row r="39" spans="1:27" ht="13.5">
      <c r="A39" s="250" t="s">
        <v>59</v>
      </c>
      <c r="B39" s="253"/>
      <c r="C39" s="168">
        <f aca="true" t="shared" si="4" ref="C39:Y39">SUM(C37:C38)</f>
        <v>44437765</v>
      </c>
      <c r="D39" s="168">
        <f>SUM(D37:D38)</f>
        <v>0</v>
      </c>
      <c r="E39" s="76">
        <f t="shared" si="4"/>
        <v>46542519</v>
      </c>
      <c r="F39" s="77">
        <f t="shared" si="4"/>
        <v>46411224</v>
      </c>
      <c r="G39" s="77">
        <f t="shared" si="4"/>
        <v>47212476</v>
      </c>
      <c r="H39" s="77">
        <f t="shared" si="4"/>
        <v>50663179</v>
      </c>
      <c r="I39" s="77">
        <f t="shared" si="4"/>
        <v>50663179</v>
      </c>
      <c r="J39" s="77">
        <f t="shared" si="4"/>
        <v>50663179</v>
      </c>
      <c r="K39" s="77">
        <f t="shared" si="4"/>
        <v>142640444</v>
      </c>
      <c r="L39" s="77">
        <f t="shared" si="4"/>
        <v>142640444</v>
      </c>
      <c r="M39" s="77">
        <f t="shared" si="4"/>
        <v>147450608</v>
      </c>
      <c r="N39" s="77">
        <f t="shared" si="4"/>
        <v>147450608</v>
      </c>
      <c r="O39" s="77">
        <f t="shared" si="4"/>
        <v>147450608</v>
      </c>
      <c r="P39" s="77">
        <f t="shared" si="4"/>
        <v>149722047</v>
      </c>
      <c r="Q39" s="77">
        <f t="shared" si="4"/>
        <v>149722047</v>
      </c>
      <c r="R39" s="77">
        <f t="shared" si="4"/>
        <v>149722047</v>
      </c>
      <c r="S39" s="77">
        <f t="shared" si="4"/>
        <v>149722047</v>
      </c>
      <c r="T39" s="77">
        <f t="shared" si="4"/>
        <v>149722047</v>
      </c>
      <c r="U39" s="77">
        <f t="shared" si="4"/>
        <v>149603402</v>
      </c>
      <c r="V39" s="77">
        <f t="shared" si="4"/>
        <v>149603402</v>
      </c>
      <c r="W39" s="77">
        <f t="shared" si="4"/>
        <v>149603402</v>
      </c>
      <c r="X39" s="77">
        <f t="shared" si="4"/>
        <v>46411224</v>
      </c>
      <c r="Y39" s="77">
        <f t="shared" si="4"/>
        <v>103192178</v>
      </c>
      <c r="Z39" s="212">
        <f>+IF(X39&lt;&gt;0,+(Y39/X39)*100,0)</f>
        <v>222.34315130322787</v>
      </c>
      <c r="AA39" s="79">
        <f>SUM(AA37:AA38)</f>
        <v>46411224</v>
      </c>
    </row>
    <row r="40" spans="1:27" ht="13.5">
      <c r="A40" s="250" t="s">
        <v>167</v>
      </c>
      <c r="B40" s="251"/>
      <c r="C40" s="168">
        <f aca="true" t="shared" si="5" ref="C40:Y40">+C34+C39</f>
        <v>101487408</v>
      </c>
      <c r="D40" s="168">
        <f>+D34+D39</f>
        <v>0</v>
      </c>
      <c r="E40" s="72">
        <f t="shared" si="5"/>
        <v>83884099</v>
      </c>
      <c r="F40" s="73">
        <f t="shared" si="5"/>
        <v>98930785</v>
      </c>
      <c r="G40" s="73">
        <f t="shared" si="5"/>
        <v>144442253</v>
      </c>
      <c r="H40" s="73">
        <f t="shared" si="5"/>
        <v>100172665</v>
      </c>
      <c r="I40" s="73">
        <f t="shared" si="5"/>
        <v>122169346</v>
      </c>
      <c r="J40" s="73">
        <f t="shared" si="5"/>
        <v>122169346</v>
      </c>
      <c r="K40" s="73">
        <f t="shared" si="5"/>
        <v>213644309</v>
      </c>
      <c r="L40" s="73">
        <f t="shared" si="5"/>
        <v>196197129</v>
      </c>
      <c r="M40" s="73">
        <f t="shared" si="5"/>
        <v>211752516</v>
      </c>
      <c r="N40" s="73">
        <f t="shared" si="5"/>
        <v>211752516</v>
      </c>
      <c r="O40" s="73">
        <f t="shared" si="5"/>
        <v>215176873</v>
      </c>
      <c r="P40" s="73">
        <f t="shared" si="5"/>
        <v>211455726</v>
      </c>
      <c r="Q40" s="73">
        <f t="shared" si="5"/>
        <v>216818807</v>
      </c>
      <c r="R40" s="73">
        <f t="shared" si="5"/>
        <v>216818807</v>
      </c>
      <c r="S40" s="73">
        <f t="shared" si="5"/>
        <v>219663642</v>
      </c>
      <c r="T40" s="73">
        <f t="shared" si="5"/>
        <v>222845382</v>
      </c>
      <c r="U40" s="73">
        <f t="shared" si="5"/>
        <v>208787642</v>
      </c>
      <c r="V40" s="73">
        <f t="shared" si="5"/>
        <v>208787642</v>
      </c>
      <c r="W40" s="73">
        <f t="shared" si="5"/>
        <v>208787642</v>
      </c>
      <c r="X40" s="73">
        <f t="shared" si="5"/>
        <v>98930785</v>
      </c>
      <c r="Y40" s="73">
        <f t="shared" si="5"/>
        <v>109856857</v>
      </c>
      <c r="Z40" s="170">
        <f>+IF(X40&lt;&gt;0,+(Y40/X40)*100,0)</f>
        <v>111.04415779173287</v>
      </c>
      <c r="AA40" s="74">
        <f>+AA34+AA39</f>
        <v>98930785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435119174</v>
      </c>
      <c r="D42" s="257">
        <f>+D25-D40</f>
        <v>0</v>
      </c>
      <c r="E42" s="258">
        <f t="shared" si="6"/>
        <v>381178951</v>
      </c>
      <c r="F42" s="259">
        <f t="shared" si="6"/>
        <v>451349661</v>
      </c>
      <c r="G42" s="259">
        <f t="shared" si="6"/>
        <v>393665478</v>
      </c>
      <c r="H42" s="259">
        <f t="shared" si="6"/>
        <v>471156363</v>
      </c>
      <c r="I42" s="259">
        <f t="shared" si="6"/>
        <v>462991633</v>
      </c>
      <c r="J42" s="259">
        <f t="shared" si="6"/>
        <v>462991633</v>
      </c>
      <c r="K42" s="259">
        <f t="shared" si="6"/>
        <v>449000346</v>
      </c>
      <c r="L42" s="259">
        <f t="shared" si="6"/>
        <v>455238621</v>
      </c>
      <c r="M42" s="259">
        <f t="shared" si="6"/>
        <v>453063568</v>
      </c>
      <c r="N42" s="259">
        <f t="shared" si="6"/>
        <v>453063568</v>
      </c>
      <c r="O42" s="259">
        <f t="shared" si="6"/>
        <v>448775898</v>
      </c>
      <c r="P42" s="259">
        <f t="shared" si="6"/>
        <v>443420556</v>
      </c>
      <c r="Q42" s="259">
        <f t="shared" si="6"/>
        <v>448816456</v>
      </c>
      <c r="R42" s="259">
        <f t="shared" si="6"/>
        <v>448816456</v>
      </c>
      <c r="S42" s="259">
        <f t="shared" si="6"/>
        <v>442459342</v>
      </c>
      <c r="T42" s="259">
        <f t="shared" si="6"/>
        <v>444550963</v>
      </c>
      <c r="U42" s="259">
        <f t="shared" si="6"/>
        <v>431456020</v>
      </c>
      <c r="V42" s="259">
        <f t="shared" si="6"/>
        <v>431456020</v>
      </c>
      <c r="W42" s="259">
        <f t="shared" si="6"/>
        <v>431456020</v>
      </c>
      <c r="X42" s="259">
        <f t="shared" si="6"/>
        <v>451349661</v>
      </c>
      <c r="Y42" s="259">
        <f t="shared" si="6"/>
        <v>-19893641</v>
      </c>
      <c r="Z42" s="260">
        <f>+IF(X42&lt;&gt;0,+(Y42/X42)*100,0)</f>
        <v>-4.4075896625078</v>
      </c>
      <c r="AA42" s="261">
        <f>+AA25-AA40</f>
        <v>451349661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419368887</v>
      </c>
      <c r="D45" s="155"/>
      <c r="E45" s="59">
        <v>369863699</v>
      </c>
      <c r="F45" s="60">
        <v>447554661</v>
      </c>
      <c r="G45" s="60">
        <v>383498928</v>
      </c>
      <c r="H45" s="60">
        <v>455406076</v>
      </c>
      <c r="I45" s="60">
        <v>447241346</v>
      </c>
      <c r="J45" s="60">
        <v>447241346</v>
      </c>
      <c r="K45" s="60">
        <v>433246947</v>
      </c>
      <c r="L45" s="60">
        <v>439485222</v>
      </c>
      <c r="M45" s="60">
        <v>437310169</v>
      </c>
      <c r="N45" s="60">
        <v>437310169</v>
      </c>
      <c r="O45" s="60">
        <v>433022470</v>
      </c>
      <c r="P45" s="60">
        <v>427667128</v>
      </c>
      <c r="Q45" s="60">
        <v>432866810</v>
      </c>
      <c r="R45" s="60">
        <v>432866810</v>
      </c>
      <c r="S45" s="60">
        <v>426509696</v>
      </c>
      <c r="T45" s="60">
        <v>428601317</v>
      </c>
      <c r="U45" s="60">
        <v>415506320</v>
      </c>
      <c r="V45" s="60">
        <v>415506320</v>
      </c>
      <c r="W45" s="60">
        <v>415506320</v>
      </c>
      <c r="X45" s="60">
        <v>447554661</v>
      </c>
      <c r="Y45" s="60">
        <v>-32048341</v>
      </c>
      <c r="Z45" s="139">
        <v>-7.16</v>
      </c>
      <c r="AA45" s="62">
        <v>447554661</v>
      </c>
    </row>
    <row r="46" spans="1:27" ht="13.5">
      <c r="A46" s="249" t="s">
        <v>171</v>
      </c>
      <c r="B46" s="182"/>
      <c r="C46" s="155">
        <v>15750287</v>
      </c>
      <c r="D46" s="155"/>
      <c r="E46" s="59">
        <v>11315252</v>
      </c>
      <c r="F46" s="60">
        <v>3795000</v>
      </c>
      <c r="G46" s="60">
        <v>10166550</v>
      </c>
      <c r="H46" s="60">
        <v>15750287</v>
      </c>
      <c r="I46" s="60">
        <v>15750287</v>
      </c>
      <c r="J46" s="60">
        <v>15750287</v>
      </c>
      <c r="K46" s="60">
        <v>15753399</v>
      </c>
      <c r="L46" s="60">
        <v>15753399</v>
      </c>
      <c r="M46" s="60">
        <v>15753399</v>
      </c>
      <c r="N46" s="60">
        <v>15753399</v>
      </c>
      <c r="O46" s="60">
        <v>15753428</v>
      </c>
      <c r="P46" s="60">
        <v>15753428</v>
      </c>
      <c r="Q46" s="60">
        <v>15949646</v>
      </c>
      <c r="R46" s="60">
        <v>15949646</v>
      </c>
      <c r="S46" s="60">
        <v>15949646</v>
      </c>
      <c r="T46" s="60">
        <v>15949646</v>
      </c>
      <c r="U46" s="60">
        <v>15949700</v>
      </c>
      <c r="V46" s="60">
        <v>15949700</v>
      </c>
      <c r="W46" s="60">
        <v>15949700</v>
      </c>
      <c r="X46" s="60">
        <v>3795000</v>
      </c>
      <c r="Y46" s="60">
        <v>12154700</v>
      </c>
      <c r="Z46" s="139">
        <v>320.28</v>
      </c>
      <c r="AA46" s="62">
        <v>3795000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435119174</v>
      </c>
      <c r="D48" s="217">
        <f>SUM(D45:D47)</f>
        <v>0</v>
      </c>
      <c r="E48" s="264">
        <f t="shared" si="7"/>
        <v>381178951</v>
      </c>
      <c r="F48" s="219">
        <f t="shared" si="7"/>
        <v>451349661</v>
      </c>
      <c r="G48" s="219">
        <f t="shared" si="7"/>
        <v>393665478</v>
      </c>
      <c r="H48" s="219">
        <f t="shared" si="7"/>
        <v>471156363</v>
      </c>
      <c r="I48" s="219">
        <f t="shared" si="7"/>
        <v>462991633</v>
      </c>
      <c r="J48" s="219">
        <f t="shared" si="7"/>
        <v>462991633</v>
      </c>
      <c r="K48" s="219">
        <f t="shared" si="7"/>
        <v>449000346</v>
      </c>
      <c r="L48" s="219">
        <f t="shared" si="7"/>
        <v>455238621</v>
      </c>
      <c r="M48" s="219">
        <f t="shared" si="7"/>
        <v>453063568</v>
      </c>
      <c r="N48" s="219">
        <f t="shared" si="7"/>
        <v>453063568</v>
      </c>
      <c r="O48" s="219">
        <f t="shared" si="7"/>
        <v>448775898</v>
      </c>
      <c r="P48" s="219">
        <f t="shared" si="7"/>
        <v>443420556</v>
      </c>
      <c r="Q48" s="219">
        <f t="shared" si="7"/>
        <v>448816456</v>
      </c>
      <c r="R48" s="219">
        <f t="shared" si="7"/>
        <v>448816456</v>
      </c>
      <c r="S48" s="219">
        <f t="shared" si="7"/>
        <v>442459342</v>
      </c>
      <c r="T48" s="219">
        <f t="shared" si="7"/>
        <v>444550963</v>
      </c>
      <c r="U48" s="219">
        <f t="shared" si="7"/>
        <v>431456020</v>
      </c>
      <c r="V48" s="219">
        <f t="shared" si="7"/>
        <v>431456020</v>
      </c>
      <c r="W48" s="219">
        <f t="shared" si="7"/>
        <v>431456020</v>
      </c>
      <c r="X48" s="219">
        <f t="shared" si="7"/>
        <v>451349661</v>
      </c>
      <c r="Y48" s="219">
        <f t="shared" si="7"/>
        <v>-19893641</v>
      </c>
      <c r="Z48" s="265">
        <f>+IF(X48&lt;&gt;0,+(Y48/X48)*100,0)</f>
        <v>-4.4075896625078</v>
      </c>
      <c r="AA48" s="232">
        <f>SUM(AA45:AA47)</f>
        <v>451349661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24494736</v>
      </c>
      <c r="D6" s="155"/>
      <c r="E6" s="59">
        <v>25198362</v>
      </c>
      <c r="F6" s="60">
        <v>25270378</v>
      </c>
      <c r="G6" s="60">
        <v>1434009</v>
      </c>
      <c r="H6" s="60">
        <v>2978371</v>
      </c>
      <c r="I6" s="60">
        <v>4729494</v>
      </c>
      <c r="J6" s="60">
        <v>9141874</v>
      </c>
      <c r="K6" s="60">
        <v>2428859</v>
      </c>
      <c r="L6" s="60">
        <v>1638982</v>
      </c>
      <c r="M6" s="60">
        <v>1685317</v>
      </c>
      <c r="N6" s="60">
        <v>5753158</v>
      </c>
      <c r="O6" s="60">
        <v>1435775</v>
      </c>
      <c r="P6" s="60">
        <v>1367359</v>
      </c>
      <c r="Q6" s="60">
        <v>1357702</v>
      </c>
      <c r="R6" s="60">
        <v>4160836</v>
      </c>
      <c r="S6" s="60">
        <v>1522605</v>
      </c>
      <c r="T6" s="60">
        <v>1440003</v>
      </c>
      <c r="U6" s="60">
        <v>1687374</v>
      </c>
      <c r="V6" s="60">
        <v>4649982</v>
      </c>
      <c r="W6" s="60">
        <v>23705850</v>
      </c>
      <c r="X6" s="60">
        <v>25270378</v>
      </c>
      <c r="Y6" s="60">
        <v>-1564528</v>
      </c>
      <c r="Z6" s="140">
        <v>-6.19</v>
      </c>
      <c r="AA6" s="62">
        <v>25270378</v>
      </c>
    </row>
    <row r="7" spans="1:27" ht="13.5">
      <c r="A7" s="249" t="s">
        <v>32</v>
      </c>
      <c r="B7" s="182"/>
      <c r="C7" s="155">
        <v>76147529</v>
      </c>
      <c r="D7" s="155"/>
      <c r="E7" s="59">
        <v>101597207</v>
      </c>
      <c r="F7" s="60">
        <v>99660368</v>
      </c>
      <c r="G7" s="60">
        <v>7654564</v>
      </c>
      <c r="H7" s="60">
        <v>9383532</v>
      </c>
      <c r="I7" s="60">
        <v>8798145</v>
      </c>
      <c r="J7" s="60">
        <v>25836241</v>
      </c>
      <c r="K7" s="60">
        <v>8463740</v>
      </c>
      <c r="L7" s="60">
        <v>8010541</v>
      </c>
      <c r="M7" s="60">
        <v>7792131</v>
      </c>
      <c r="N7" s="60">
        <v>24266412</v>
      </c>
      <c r="O7" s="60">
        <v>7625242</v>
      </c>
      <c r="P7" s="60">
        <v>8603241</v>
      </c>
      <c r="Q7" s="60">
        <v>8097284</v>
      </c>
      <c r="R7" s="60">
        <v>24325767</v>
      </c>
      <c r="S7" s="60">
        <v>7740536</v>
      </c>
      <c r="T7" s="60">
        <v>7535904</v>
      </c>
      <c r="U7" s="60">
        <v>8124146</v>
      </c>
      <c r="V7" s="60">
        <v>23400586</v>
      </c>
      <c r="W7" s="60">
        <v>97829006</v>
      </c>
      <c r="X7" s="60">
        <v>99660368</v>
      </c>
      <c r="Y7" s="60">
        <v>-1831362</v>
      </c>
      <c r="Z7" s="140">
        <v>-1.84</v>
      </c>
      <c r="AA7" s="62">
        <v>99660368</v>
      </c>
    </row>
    <row r="8" spans="1:27" ht="13.5">
      <c r="A8" s="249" t="s">
        <v>178</v>
      </c>
      <c r="B8" s="182"/>
      <c r="C8" s="155">
        <v>11427444</v>
      </c>
      <c r="D8" s="155"/>
      <c r="E8" s="59">
        <v>22311848</v>
      </c>
      <c r="F8" s="60">
        <v>22740895</v>
      </c>
      <c r="G8" s="60">
        <v>2240783</v>
      </c>
      <c r="H8" s="60">
        <v>756045</v>
      </c>
      <c r="I8" s="60">
        <v>3398880</v>
      </c>
      <c r="J8" s="60">
        <v>6395708</v>
      </c>
      <c r="K8" s="60">
        <v>1687699</v>
      </c>
      <c r="L8" s="60">
        <v>1993881</v>
      </c>
      <c r="M8" s="60">
        <v>1103271</v>
      </c>
      <c r="N8" s="60">
        <v>4784851</v>
      </c>
      <c r="O8" s="60">
        <v>1576950</v>
      </c>
      <c r="P8" s="60">
        <v>1898403</v>
      </c>
      <c r="Q8" s="60">
        <v>3239911</v>
      </c>
      <c r="R8" s="60">
        <v>6715264</v>
      </c>
      <c r="S8" s="60">
        <v>2836062</v>
      </c>
      <c r="T8" s="60">
        <v>1697161</v>
      </c>
      <c r="U8" s="60">
        <v>2090390</v>
      </c>
      <c r="V8" s="60">
        <v>6623613</v>
      </c>
      <c r="W8" s="60">
        <v>24519436</v>
      </c>
      <c r="X8" s="60">
        <v>22740895</v>
      </c>
      <c r="Y8" s="60">
        <v>1778541</v>
      </c>
      <c r="Z8" s="140">
        <v>7.82</v>
      </c>
      <c r="AA8" s="62">
        <v>22740895</v>
      </c>
    </row>
    <row r="9" spans="1:27" ht="13.5">
      <c r="A9" s="249" t="s">
        <v>179</v>
      </c>
      <c r="B9" s="182"/>
      <c r="C9" s="155">
        <v>80471072</v>
      </c>
      <c r="D9" s="155"/>
      <c r="E9" s="59">
        <v>98681000</v>
      </c>
      <c r="F9" s="60">
        <v>95975961</v>
      </c>
      <c r="G9" s="60">
        <v>22845339</v>
      </c>
      <c r="H9" s="60">
        <v>697000</v>
      </c>
      <c r="I9" s="60">
        <v>18360000</v>
      </c>
      <c r="J9" s="60">
        <v>41902339</v>
      </c>
      <c r="K9" s="60">
        <v>1611247</v>
      </c>
      <c r="L9" s="60">
        <v>24386880</v>
      </c>
      <c r="M9" s="60">
        <v>4689360</v>
      </c>
      <c r="N9" s="60">
        <v>30687487</v>
      </c>
      <c r="O9" s="60">
        <v>576000</v>
      </c>
      <c r="P9" s="60">
        <v>5687183</v>
      </c>
      <c r="Q9" s="60">
        <v>22377444</v>
      </c>
      <c r="R9" s="60">
        <v>28640627</v>
      </c>
      <c r="S9" s="60"/>
      <c r="T9" s="60">
        <v>2813616</v>
      </c>
      <c r="U9" s="60">
        <v>50000</v>
      </c>
      <c r="V9" s="60">
        <v>2863616</v>
      </c>
      <c r="W9" s="60">
        <v>104094069</v>
      </c>
      <c r="X9" s="60">
        <v>95975961</v>
      </c>
      <c r="Y9" s="60">
        <v>8118108</v>
      </c>
      <c r="Z9" s="140">
        <v>8.46</v>
      </c>
      <c r="AA9" s="62">
        <v>95975961</v>
      </c>
    </row>
    <row r="10" spans="1:27" ht="13.5">
      <c r="A10" s="249" t="s">
        <v>180</v>
      </c>
      <c r="B10" s="182"/>
      <c r="C10" s="155">
        <v>37652483</v>
      </c>
      <c r="D10" s="155"/>
      <c r="E10" s="59">
        <v>16643000</v>
      </c>
      <c r="F10" s="60">
        <v>28500121</v>
      </c>
      <c r="G10" s="60">
        <v>5487000</v>
      </c>
      <c r="H10" s="60"/>
      <c r="I10" s="60"/>
      <c r="J10" s="60">
        <v>5487000</v>
      </c>
      <c r="K10" s="60">
        <v>7317820</v>
      </c>
      <c r="L10" s="60"/>
      <c r="M10" s="60"/>
      <c r="N10" s="60">
        <v>7317820</v>
      </c>
      <c r="O10" s="60">
        <v>19836</v>
      </c>
      <c r="P10" s="60">
        <v>716250</v>
      </c>
      <c r="Q10" s="60">
        <v>5022106</v>
      </c>
      <c r="R10" s="60">
        <v>5758192</v>
      </c>
      <c r="S10" s="60"/>
      <c r="T10" s="60"/>
      <c r="U10" s="60"/>
      <c r="V10" s="60"/>
      <c r="W10" s="60">
        <v>18563012</v>
      </c>
      <c r="X10" s="60">
        <v>28500121</v>
      </c>
      <c r="Y10" s="60">
        <v>-9937109</v>
      </c>
      <c r="Z10" s="140">
        <v>-34.87</v>
      </c>
      <c r="AA10" s="62">
        <v>28500121</v>
      </c>
    </row>
    <row r="11" spans="1:27" ht="13.5">
      <c r="A11" s="249" t="s">
        <v>181</v>
      </c>
      <c r="B11" s="182"/>
      <c r="C11" s="155">
        <v>3861221</v>
      </c>
      <c r="D11" s="155"/>
      <c r="E11" s="59">
        <v>3375000</v>
      </c>
      <c r="F11" s="60">
        <v>3249739</v>
      </c>
      <c r="G11" s="60">
        <v>196554</v>
      </c>
      <c r="H11" s="60">
        <v>88886</v>
      </c>
      <c r="I11" s="60">
        <v>159114</v>
      </c>
      <c r="J11" s="60">
        <v>444554</v>
      </c>
      <c r="K11" s="60">
        <v>179210</v>
      </c>
      <c r="L11" s="60">
        <v>163756</v>
      </c>
      <c r="M11" s="60">
        <v>197679</v>
      </c>
      <c r="N11" s="60">
        <v>540645</v>
      </c>
      <c r="O11" s="60">
        <v>744342</v>
      </c>
      <c r="P11" s="60">
        <v>166901</v>
      </c>
      <c r="Q11" s="60">
        <v>166435</v>
      </c>
      <c r="R11" s="60">
        <v>1077678</v>
      </c>
      <c r="S11" s="60">
        <v>189016</v>
      </c>
      <c r="T11" s="60">
        <v>702886</v>
      </c>
      <c r="U11" s="60">
        <v>430052</v>
      </c>
      <c r="V11" s="60">
        <v>1321954</v>
      </c>
      <c r="W11" s="60">
        <v>3384831</v>
      </c>
      <c r="X11" s="60">
        <v>3249739</v>
      </c>
      <c r="Y11" s="60">
        <v>135092</v>
      </c>
      <c r="Z11" s="140">
        <v>4.16</v>
      </c>
      <c r="AA11" s="62">
        <v>3249739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-187340799</v>
      </c>
      <c r="D14" s="155"/>
      <c r="E14" s="59">
        <v>-243861000</v>
      </c>
      <c r="F14" s="60">
        <v>-243761824</v>
      </c>
      <c r="G14" s="60">
        <v>-9239829</v>
      </c>
      <c r="H14" s="60">
        <v>-17244037</v>
      </c>
      <c r="I14" s="60">
        <v>-17842721</v>
      </c>
      <c r="J14" s="60">
        <v>-44326587</v>
      </c>
      <c r="K14" s="60">
        <v>-18702390</v>
      </c>
      <c r="L14" s="60">
        <v>-26132405</v>
      </c>
      <c r="M14" s="60">
        <v>-23079480</v>
      </c>
      <c r="N14" s="60">
        <v>-67914275</v>
      </c>
      <c r="O14" s="60">
        <v>-15674283</v>
      </c>
      <c r="P14" s="60">
        <v>-19094306</v>
      </c>
      <c r="Q14" s="60">
        <v>-21569656</v>
      </c>
      <c r="R14" s="60">
        <v>-56338245</v>
      </c>
      <c r="S14" s="60">
        <v>-16281962</v>
      </c>
      <c r="T14" s="60">
        <v>-21970535</v>
      </c>
      <c r="U14" s="60">
        <v>-22204588</v>
      </c>
      <c r="V14" s="60">
        <v>-60457085</v>
      </c>
      <c r="W14" s="60">
        <v>-229036192</v>
      </c>
      <c r="X14" s="60">
        <v>-243761824</v>
      </c>
      <c r="Y14" s="60">
        <v>14725632</v>
      </c>
      <c r="Z14" s="140">
        <v>-6.04</v>
      </c>
      <c r="AA14" s="62">
        <v>-243761824</v>
      </c>
    </row>
    <row r="15" spans="1:27" ht="13.5">
      <c r="A15" s="249" t="s">
        <v>40</v>
      </c>
      <c r="B15" s="182"/>
      <c r="C15" s="155">
        <v>-4453389</v>
      </c>
      <c r="D15" s="155"/>
      <c r="E15" s="59">
        <v>-1538883</v>
      </c>
      <c r="F15" s="60">
        <v>-1538883</v>
      </c>
      <c r="G15" s="60">
        <v>-77375</v>
      </c>
      <c r="H15" s="60">
        <v>-2241</v>
      </c>
      <c r="I15" s="60">
        <v>-4612</v>
      </c>
      <c r="J15" s="60">
        <v>-84228</v>
      </c>
      <c r="K15" s="60">
        <v>-687</v>
      </c>
      <c r="L15" s="60">
        <v>-1162</v>
      </c>
      <c r="M15" s="60">
        <v>-595369</v>
      </c>
      <c r="N15" s="60">
        <v>-597218</v>
      </c>
      <c r="O15" s="60">
        <v>-10332</v>
      </c>
      <c r="P15" s="60">
        <v>-17026</v>
      </c>
      <c r="Q15" s="60">
        <v>-100583</v>
      </c>
      <c r="R15" s="60">
        <v>-127941</v>
      </c>
      <c r="S15" s="60">
        <v>-148856</v>
      </c>
      <c r="T15" s="60">
        <v>27523</v>
      </c>
      <c r="U15" s="60">
        <v>-513519</v>
      </c>
      <c r="V15" s="60">
        <v>-634852</v>
      </c>
      <c r="W15" s="60">
        <v>-1444239</v>
      </c>
      <c r="X15" s="60">
        <v>-1538883</v>
      </c>
      <c r="Y15" s="60">
        <v>94644</v>
      </c>
      <c r="Z15" s="140">
        <v>-6.15</v>
      </c>
      <c r="AA15" s="62">
        <v>-1538883</v>
      </c>
    </row>
    <row r="16" spans="1:27" ht="13.5">
      <c r="A16" s="249" t="s">
        <v>42</v>
      </c>
      <c r="B16" s="182"/>
      <c r="C16" s="155">
        <v>-64452</v>
      </c>
      <c r="D16" s="155"/>
      <c r="E16" s="59">
        <v>-60000</v>
      </c>
      <c r="F16" s="60">
        <v>-59998</v>
      </c>
      <c r="G16" s="60">
        <v>-1200</v>
      </c>
      <c r="H16" s="60">
        <v>-10500</v>
      </c>
      <c r="I16" s="60">
        <v>-17578</v>
      </c>
      <c r="J16" s="60">
        <v>-29278</v>
      </c>
      <c r="K16" s="60">
        <v>-600</v>
      </c>
      <c r="L16" s="60"/>
      <c r="M16" s="60"/>
      <c r="N16" s="60">
        <v>-600</v>
      </c>
      <c r="O16" s="60"/>
      <c r="P16" s="60">
        <v>-5000</v>
      </c>
      <c r="Q16" s="60"/>
      <c r="R16" s="60">
        <v>-5000</v>
      </c>
      <c r="S16" s="60"/>
      <c r="T16" s="60"/>
      <c r="U16" s="60"/>
      <c r="V16" s="60"/>
      <c r="W16" s="60">
        <v>-34878</v>
      </c>
      <c r="X16" s="60">
        <v>-59998</v>
      </c>
      <c r="Y16" s="60">
        <v>25120</v>
      </c>
      <c r="Z16" s="140">
        <v>-41.87</v>
      </c>
      <c r="AA16" s="62">
        <v>-59998</v>
      </c>
    </row>
    <row r="17" spans="1:27" ht="13.5">
      <c r="A17" s="250" t="s">
        <v>185</v>
      </c>
      <c r="B17" s="251"/>
      <c r="C17" s="168">
        <f aca="true" t="shared" si="0" ref="C17:Y17">SUM(C6:C16)</f>
        <v>42195845</v>
      </c>
      <c r="D17" s="168">
        <f t="shared" si="0"/>
        <v>0</v>
      </c>
      <c r="E17" s="72">
        <f t="shared" si="0"/>
        <v>22346534</v>
      </c>
      <c r="F17" s="73">
        <f t="shared" si="0"/>
        <v>30036757</v>
      </c>
      <c r="G17" s="73">
        <f t="shared" si="0"/>
        <v>30539845</v>
      </c>
      <c r="H17" s="73">
        <f t="shared" si="0"/>
        <v>-3352944</v>
      </c>
      <c r="I17" s="73">
        <f t="shared" si="0"/>
        <v>17580722</v>
      </c>
      <c r="J17" s="73">
        <f t="shared" si="0"/>
        <v>44767623</v>
      </c>
      <c r="K17" s="73">
        <f t="shared" si="0"/>
        <v>2984898</v>
      </c>
      <c r="L17" s="73">
        <f t="shared" si="0"/>
        <v>10060473</v>
      </c>
      <c r="M17" s="73">
        <f t="shared" si="0"/>
        <v>-8207091</v>
      </c>
      <c r="N17" s="73">
        <f t="shared" si="0"/>
        <v>4838280</v>
      </c>
      <c r="O17" s="73">
        <f t="shared" si="0"/>
        <v>-3706470</v>
      </c>
      <c r="P17" s="73">
        <f t="shared" si="0"/>
        <v>-676995</v>
      </c>
      <c r="Q17" s="73">
        <f t="shared" si="0"/>
        <v>18590643</v>
      </c>
      <c r="R17" s="73">
        <f t="shared" si="0"/>
        <v>14207178</v>
      </c>
      <c r="S17" s="73">
        <f t="shared" si="0"/>
        <v>-4142599</v>
      </c>
      <c r="T17" s="73">
        <f t="shared" si="0"/>
        <v>-7753442</v>
      </c>
      <c r="U17" s="73">
        <f t="shared" si="0"/>
        <v>-10336145</v>
      </c>
      <c r="V17" s="73">
        <f t="shared" si="0"/>
        <v>-22232186</v>
      </c>
      <c r="W17" s="73">
        <f t="shared" si="0"/>
        <v>41580895</v>
      </c>
      <c r="X17" s="73">
        <f t="shared" si="0"/>
        <v>30036757</v>
      </c>
      <c r="Y17" s="73">
        <f t="shared" si="0"/>
        <v>11544138</v>
      </c>
      <c r="Z17" s="170">
        <f>+IF(X17&lt;&gt;0,+(Y17/X17)*100,0)</f>
        <v>38.43337015377525</v>
      </c>
      <c r="AA17" s="74">
        <f>SUM(AA6:AA16)</f>
        <v>30036757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222377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1941109</v>
      </c>
      <c r="D23" s="157"/>
      <c r="E23" s="59"/>
      <c r="F23" s="60">
        <v>-104130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-104130</v>
      </c>
      <c r="Y23" s="159">
        <v>104130</v>
      </c>
      <c r="Z23" s="141">
        <v>-100</v>
      </c>
      <c r="AA23" s="225">
        <v>-104130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-40500198</v>
      </c>
      <c r="D26" s="155"/>
      <c r="E26" s="59">
        <v>-20024200</v>
      </c>
      <c r="F26" s="60">
        <v>-36428831</v>
      </c>
      <c r="G26" s="60">
        <v>-2878330</v>
      </c>
      <c r="H26" s="60">
        <v>-1315966</v>
      </c>
      <c r="I26" s="60">
        <v>-97096</v>
      </c>
      <c r="J26" s="60">
        <v>-4291392</v>
      </c>
      <c r="K26" s="60">
        <v>-1547067</v>
      </c>
      <c r="L26" s="60">
        <v>-1297758</v>
      </c>
      <c r="M26" s="60">
        <v>-559266</v>
      </c>
      <c r="N26" s="60">
        <v>-3404091</v>
      </c>
      <c r="O26" s="60">
        <v>-1718384</v>
      </c>
      <c r="P26" s="60">
        <v>-1919708</v>
      </c>
      <c r="Q26" s="60">
        <v>-1736584</v>
      </c>
      <c r="R26" s="60">
        <v>-5374676</v>
      </c>
      <c r="S26" s="60">
        <v>-2069784</v>
      </c>
      <c r="T26" s="60">
        <v>-2820870</v>
      </c>
      <c r="U26" s="60">
        <v>-4366396</v>
      </c>
      <c r="V26" s="60">
        <v>-9257050</v>
      </c>
      <c r="W26" s="60">
        <v>-22327209</v>
      </c>
      <c r="X26" s="60">
        <v>-36428831</v>
      </c>
      <c r="Y26" s="60">
        <v>14101622</v>
      </c>
      <c r="Z26" s="140">
        <v>-38.71</v>
      </c>
      <c r="AA26" s="62">
        <v>-36428831</v>
      </c>
    </row>
    <row r="27" spans="1:27" ht="13.5">
      <c r="A27" s="250" t="s">
        <v>192</v>
      </c>
      <c r="B27" s="251"/>
      <c r="C27" s="168">
        <f aca="true" t="shared" si="1" ref="C27:Y27">SUM(C21:C26)</f>
        <v>-38336712</v>
      </c>
      <c r="D27" s="168">
        <f>SUM(D21:D26)</f>
        <v>0</v>
      </c>
      <c r="E27" s="72">
        <f t="shared" si="1"/>
        <v>-20024200</v>
      </c>
      <c r="F27" s="73">
        <f t="shared" si="1"/>
        <v>-36532961</v>
      </c>
      <c r="G27" s="73">
        <f t="shared" si="1"/>
        <v>-2878330</v>
      </c>
      <c r="H27" s="73">
        <f t="shared" si="1"/>
        <v>-1315966</v>
      </c>
      <c r="I27" s="73">
        <f t="shared" si="1"/>
        <v>-97096</v>
      </c>
      <c r="J27" s="73">
        <f t="shared" si="1"/>
        <v>-4291392</v>
      </c>
      <c r="K27" s="73">
        <f t="shared" si="1"/>
        <v>-1547067</v>
      </c>
      <c r="L27" s="73">
        <f t="shared" si="1"/>
        <v>-1297758</v>
      </c>
      <c r="M27" s="73">
        <f t="shared" si="1"/>
        <v>-559266</v>
      </c>
      <c r="N27" s="73">
        <f t="shared" si="1"/>
        <v>-3404091</v>
      </c>
      <c r="O27" s="73">
        <f t="shared" si="1"/>
        <v>-1718384</v>
      </c>
      <c r="P27" s="73">
        <f t="shared" si="1"/>
        <v>-1919708</v>
      </c>
      <c r="Q27" s="73">
        <f t="shared" si="1"/>
        <v>-1736584</v>
      </c>
      <c r="R27" s="73">
        <f t="shared" si="1"/>
        <v>-5374676</v>
      </c>
      <c r="S27" s="73">
        <f t="shared" si="1"/>
        <v>-2069784</v>
      </c>
      <c r="T27" s="73">
        <f t="shared" si="1"/>
        <v>-2820870</v>
      </c>
      <c r="U27" s="73">
        <f t="shared" si="1"/>
        <v>-4366396</v>
      </c>
      <c r="V27" s="73">
        <f t="shared" si="1"/>
        <v>-9257050</v>
      </c>
      <c r="W27" s="73">
        <f t="shared" si="1"/>
        <v>-22327209</v>
      </c>
      <c r="X27" s="73">
        <f t="shared" si="1"/>
        <v>-36532961</v>
      </c>
      <c r="Y27" s="73">
        <f t="shared" si="1"/>
        <v>14205752</v>
      </c>
      <c r="Z27" s="170">
        <f>+IF(X27&lt;&gt;0,+(Y27/X27)*100,0)</f>
        <v>-38.884753962319124</v>
      </c>
      <c r="AA27" s="74">
        <f>SUM(AA21:AA26)</f>
        <v>-36532961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789592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88534</v>
      </c>
      <c r="D33" s="155"/>
      <c r="E33" s="59"/>
      <c r="F33" s="60">
        <v>147001</v>
      </c>
      <c r="G33" s="60"/>
      <c r="H33" s="159">
        <v>2920</v>
      </c>
      <c r="I33" s="159">
        <v>26922</v>
      </c>
      <c r="J33" s="159">
        <v>29842</v>
      </c>
      <c r="K33" s="60">
        <v>9696</v>
      </c>
      <c r="L33" s="60">
        <v>-17493</v>
      </c>
      <c r="M33" s="60">
        <v>-5766</v>
      </c>
      <c r="N33" s="60">
        <v>-13563</v>
      </c>
      <c r="O33" s="159">
        <v>4678</v>
      </c>
      <c r="P33" s="159">
        <v>29429</v>
      </c>
      <c r="Q33" s="159">
        <v>6376</v>
      </c>
      <c r="R33" s="60">
        <v>40483</v>
      </c>
      <c r="S33" s="60">
        <v>-12675</v>
      </c>
      <c r="T33" s="60">
        <v>-1155</v>
      </c>
      <c r="U33" s="60">
        <v>3556</v>
      </c>
      <c r="V33" s="159">
        <v>-10274</v>
      </c>
      <c r="W33" s="159">
        <v>46488</v>
      </c>
      <c r="X33" s="159">
        <v>147001</v>
      </c>
      <c r="Y33" s="60">
        <v>-100513</v>
      </c>
      <c r="Z33" s="140">
        <v>-68.38</v>
      </c>
      <c r="AA33" s="62">
        <v>147001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-3558023</v>
      </c>
      <c r="D35" s="155"/>
      <c r="E35" s="59">
        <v>-1977698</v>
      </c>
      <c r="F35" s="60">
        <v>-983888</v>
      </c>
      <c r="G35" s="60">
        <v>-20571</v>
      </c>
      <c r="H35" s="60">
        <v>-21796</v>
      </c>
      <c r="I35" s="60">
        <v>-128070</v>
      </c>
      <c r="J35" s="60">
        <v>-170437</v>
      </c>
      <c r="K35" s="60">
        <v>-21026</v>
      </c>
      <c r="L35" s="60">
        <v>-17979</v>
      </c>
      <c r="M35" s="60">
        <v>-588074</v>
      </c>
      <c r="N35" s="60">
        <v>-627079</v>
      </c>
      <c r="O35" s="60">
        <v>-8362</v>
      </c>
      <c r="P35" s="60">
        <v>-8415</v>
      </c>
      <c r="Q35" s="60">
        <v>-123250</v>
      </c>
      <c r="R35" s="60">
        <v>-140027</v>
      </c>
      <c r="S35" s="60">
        <v>-8533</v>
      </c>
      <c r="T35" s="60"/>
      <c r="U35" s="60">
        <v>-629211</v>
      </c>
      <c r="V35" s="60">
        <v>-637744</v>
      </c>
      <c r="W35" s="60">
        <v>-1575287</v>
      </c>
      <c r="X35" s="60">
        <v>-983888</v>
      </c>
      <c r="Y35" s="60">
        <v>-591399</v>
      </c>
      <c r="Z35" s="140">
        <v>60.11</v>
      </c>
      <c r="AA35" s="62">
        <v>-983888</v>
      </c>
    </row>
    <row r="36" spans="1:27" ht="13.5">
      <c r="A36" s="250" t="s">
        <v>198</v>
      </c>
      <c r="B36" s="251"/>
      <c r="C36" s="168">
        <f aca="true" t="shared" si="2" ref="C36:Y36">SUM(C31:C35)</f>
        <v>-2679897</v>
      </c>
      <c r="D36" s="168">
        <f>SUM(D31:D35)</f>
        <v>0</v>
      </c>
      <c r="E36" s="72">
        <f t="shared" si="2"/>
        <v>-1977698</v>
      </c>
      <c r="F36" s="73">
        <f t="shared" si="2"/>
        <v>-836887</v>
      </c>
      <c r="G36" s="73">
        <f t="shared" si="2"/>
        <v>-20571</v>
      </c>
      <c r="H36" s="73">
        <f t="shared" si="2"/>
        <v>-18876</v>
      </c>
      <c r="I36" s="73">
        <f t="shared" si="2"/>
        <v>-101148</v>
      </c>
      <c r="J36" s="73">
        <f t="shared" si="2"/>
        <v>-140595</v>
      </c>
      <c r="K36" s="73">
        <f t="shared" si="2"/>
        <v>-11330</v>
      </c>
      <c r="L36" s="73">
        <f t="shared" si="2"/>
        <v>-35472</v>
      </c>
      <c r="M36" s="73">
        <f t="shared" si="2"/>
        <v>-593840</v>
      </c>
      <c r="N36" s="73">
        <f t="shared" si="2"/>
        <v>-640642</v>
      </c>
      <c r="O36" s="73">
        <f t="shared" si="2"/>
        <v>-3684</v>
      </c>
      <c r="P36" s="73">
        <f t="shared" si="2"/>
        <v>21014</v>
      </c>
      <c r="Q36" s="73">
        <f t="shared" si="2"/>
        <v>-116874</v>
      </c>
      <c r="R36" s="73">
        <f t="shared" si="2"/>
        <v>-99544</v>
      </c>
      <c r="S36" s="73">
        <f t="shared" si="2"/>
        <v>-21208</v>
      </c>
      <c r="T36" s="73">
        <f t="shared" si="2"/>
        <v>-1155</v>
      </c>
      <c r="U36" s="73">
        <f t="shared" si="2"/>
        <v>-625655</v>
      </c>
      <c r="V36" s="73">
        <f t="shared" si="2"/>
        <v>-648018</v>
      </c>
      <c r="W36" s="73">
        <f t="shared" si="2"/>
        <v>-1528799</v>
      </c>
      <c r="X36" s="73">
        <f t="shared" si="2"/>
        <v>-836887</v>
      </c>
      <c r="Y36" s="73">
        <f t="shared" si="2"/>
        <v>-691912</v>
      </c>
      <c r="Z36" s="170">
        <f>+IF(X36&lt;&gt;0,+(Y36/X36)*100,0)</f>
        <v>82.67687274387103</v>
      </c>
      <c r="AA36" s="74">
        <f>SUM(AA31:AA35)</f>
        <v>-836887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1179236</v>
      </c>
      <c r="D38" s="153">
        <f>+D17+D27+D36</f>
        <v>0</v>
      </c>
      <c r="E38" s="99">
        <f t="shared" si="3"/>
        <v>344636</v>
      </c>
      <c r="F38" s="100">
        <f t="shared" si="3"/>
        <v>-7333091</v>
      </c>
      <c r="G38" s="100">
        <f t="shared" si="3"/>
        <v>27640944</v>
      </c>
      <c r="H38" s="100">
        <f t="shared" si="3"/>
        <v>-4687786</v>
      </c>
      <c r="I38" s="100">
        <f t="shared" si="3"/>
        <v>17382478</v>
      </c>
      <c r="J38" s="100">
        <f t="shared" si="3"/>
        <v>40335636</v>
      </c>
      <c r="K38" s="100">
        <f t="shared" si="3"/>
        <v>1426501</v>
      </c>
      <c r="L38" s="100">
        <f t="shared" si="3"/>
        <v>8727243</v>
      </c>
      <c r="M38" s="100">
        <f t="shared" si="3"/>
        <v>-9360197</v>
      </c>
      <c r="N38" s="100">
        <f t="shared" si="3"/>
        <v>793547</v>
      </c>
      <c r="O38" s="100">
        <f t="shared" si="3"/>
        <v>-5428538</v>
      </c>
      <c r="P38" s="100">
        <f t="shared" si="3"/>
        <v>-2575689</v>
      </c>
      <c r="Q38" s="100">
        <f t="shared" si="3"/>
        <v>16737185</v>
      </c>
      <c r="R38" s="100">
        <f t="shared" si="3"/>
        <v>8732958</v>
      </c>
      <c r="S38" s="100">
        <f t="shared" si="3"/>
        <v>-6233591</v>
      </c>
      <c r="T38" s="100">
        <f t="shared" si="3"/>
        <v>-10575467</v>
      </c>
      <c r="U38" s="100">
        <f t="shared" si="3"/>
        <v>-15328196</v>
      </c>
      <c r="V38" s="100">
        <f t="shared" si="3"/>
        <v>-32137254</v>
      </c>
      <c r="W38" s="100">
        <f t="shared" si="3"/>
        <v>17724887</v>
      </c>
      <c r="X38" s="100">
        <f t="shared" si="3"/>
        <v>-7333091</v>
      </c>
      <c r="Y38" s="100">
        <f t="shared" si="3"/>
        <v>25057978</v>
      </c>
      <c r="Z38" s="137">
        <f>+IF(X38&lt;&gt;0,+(Y38/X38)*100,0)</f>
        <v>-341.71099199505363</v>
      </c>
      <c r="AA38" s="102">
        <f>+AA17+AA27+AA36</f>
        <v>-7333091</v>
      </c>
    </row>
    <row r="39" spans="1:27" ht="13.5">
      <c r="A39" s="249" t="s">
        <v>200</v>
      </c>
      <c r="B39" s="182"/>
      <c r="C39" s="153">
        <v>11937136</v>
      </c>
      <c r="D39" s="153"/>
      <c r="E39" s="99">
        <v>3609746</v>
      </c>
      <c r="F39" s="100">
        <v>13116372</v>
      </c>
      <c r="G39" s="100">
        <v>13116372</v>
      </c>
      <c r="H39" s="100">
        <v>40757316</v>
      </c>
      <c r="I39" s="100">
        <v>36069530</v>
      </c>
      <c r="J39" s="100">
        <v>13116372</v>
      </c>
      <c r="K39" s="100">
        <v>53452008</v>
      </c>
      <c r="L39" s="100">
        <v>54878509</v>
      </c>
      <c r="M39" s="100">
        <v>63605752</v>
      </c>
      <c r="N39" s="100">
        <v>53452008</v>
      </c>
      <c r="O39" s="100">
        <v>54245555</v>
      </c>
      <c r="P39" s="100">
        <v>48817017</v>
      </c>
      <c r="Q39" s="100">
        <v>46241328</v>
      </c>
      <c r="R39" s="100">
        <v>54245555</v>
      </c>
      <c r="S39" s="100">
        <v>62978513</v>
      </c>
      <c r="T39" s="100">
        <v>56744922</v>
      </c>
      <c r="U39" s="100">
        <v>46169455</v>
      </c>
      <c r="V39" s="100">
        <v>62978513</v>
      </c>
      <c r="W39" s="100">
        <v>13116372</v>
      </c>
      <c r="X39" s="100">
        <v>13116372</v>
      </c>
      <c r="Y39" s="100"/>
      <c r="Z39" s="137"/>
      <c r="AA39" s="102">
        <v>13116372</v>
      </c>
    </row>
    <row r="40" spans="1:27" ht="13.5">
      <c r="A40" s="269" t="s">
        <v>201</v>
      </c>
      <c r="B40" s="256"/>
      <c r="C40" s="257">
        <v>13116372</v>
      </c>
      <c r="D40" s="257"/>
      <c r="E40" s="258">
        <v>3954382</v>
      </c>
      <c r="F40" s="259">
        <v>5783281</v>
      </c>
      <c r="G40" s="259">
        <v>40757316</v>
      </c>
      <c r="H40" s="259">
        <v>36069530</v>
      </c>
      <c r="I40" s="259">
        <v>53452008</v>
      </c>
      <c r="J40" s="259">
        <v>53452008</v>
      </c>
      <c r="K40" s="259">
        <v>54878509</v>
      </c>
      <c r="L40" s="259">
        <v>63605752</v>
      </c>
      <c r="M40" s="259">
        <v>54245555</v>
      </c>
      <c r="N40" s="259">
        <v>54245555</v>
      </c>
      <c r="O40" s="259">
        <v>48817017</v>
      </c>
      <c r="P40" s="259">
        <v>46241328</v>
      </c>
      <c r="Q40" s="259">
        <v>62978513</v>
      </c>
      <c r="R40" s="259">
        <v>62978513</v>
      </c>
      <c r="S40" s="259">
        <v>56744922</v>
      </c>
      <c r="T40" s="259">
        <v>46169455</v>
      </c>
      <c r="U40" s="259">
        <v>30841259</v>
      </c>
      <c r="V40" s="259">
        <v>30841259</v>
      </c>
      <c r="W40" s="259">
        <v>30841259</v>
      </c>
      <c r="X40" s="259">
        <v>5783281</v>
      </c>
      <c r="Y40" s="259">
        <v>25057978</v>
      </c>
      <c r="Z40" s="260">
        <v>433.28</v>
      </c>
      <c r="AA40" s="261">
        <v>5783281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92796504</v>
      </c>
      <c r="D5" s="200">
        <f t="shared" si="0"/>
        <v>0</v>
      </c>
      <c r="E5" s="106">
        <f t="shared" si="0"/>
        <v>20024200</v>
      </c>
      <c r="F5" s="106">
        <f t="shared" si="0"/>
        <v>36428829</v>
      </c>
      <c r="G5" s="106">
        <f t="shared" si="0"/>
        <v>2878330</v>
      </c>
      <c r="H5" s="106">
        <f t="shared" si="0"/>
        <v>1315966</v>
      </c>
      <c r="I5" s="106">
        <f t="shared" si="0"/>
        <v>97096</v>
      </c>
      <c r="J5" s="106">
        <f t="shared" si="0"/>
        <v>4291392</v>
      </c>
      <c r="K5" s="106">
        <f t="shared" si="0"/>
        <v>1547067</v>
      </c>
      <c r="L5" s="106">
        <f t="shared" si="0"/>
        <v>1297759</v>
      </c>
      <c r="M5" s="106">
        <f t="shared" si="0"/>
        <v>559266</v>
      </c>
      <c r="N5" s="106">
        <f t="shared" si="0"/>
        <v>3404092</v>
      </c>
      <c r="O5" s="106">
        <f t="shared" si="0"/>
        <v>1718384</v>
      </c>
      <c r="P5" s="106">
        <f t="shared" si="0"/>
        <v>1919709</v>
      </c>
      <c r="Q5" s="106">
        <f t="shared" si="0"/>
        <v>1736583</v>
      </c>
      <c r="R5" s="106">
        <f t="shared" si="0"/>
        <v>5374676</v>
      </c>
      <c r="S5" s="106">
        <f t="shared" si="0"/>
        <v>2069784</v>
      </c>
      <c r="T5" s="106">
        <f t="shared" si="0"/>
        <v>2820869</v>
      </c>
      <c r="U5" s="106">
        <f t="shared" si="0"/>
        <v>4366396</v>
      </c>
      <c r="V5" s="106">
        <f t="shared" si="0"/>
        <v>9257049</v>
      </c>
      <c r="W5" s="106">
        <f t="shared" si="0"/>
        <v>22327209</v>
      </c>
      <c r="X5" s="106">
        <f t="shared" si="0"/>
        <v>36428829</v>
      </c>
      <c r="Y5" s="106">
        <f t="shared" si="0"/>
        <v>-14101620</v>
      </c>
      <c r="Z5" s="201">
        <f>+IF(X5&lt;&gt;0,+(Y5/X5)*100,0)</f>
        <v>-38.71005570890022</v>
      </c>
      <c r="AA5" s="199">
        <f>SUM(AA11:AA18)</f>
        <v>36428829</v>
      </c>
    </row>
    <row r="6" spans="1:27" ht="13.5">
      <c r="A6" s="291" t="s">
        <v>205</v>
      </c>
      <c r="B6" s="142"/>
      <c r="C6" s="62">
        <v>7998570</v>
      </c>
      <c r="D6" s="156"/>
      <c r="E6" s="60">
        <v>2220313</v>
      </c>
      <c r="F6" s="60">
        <v>5843884</v>
      </c>
      <c r="G6" s="60">
        <v>1190767</v>
      </c>
      <c r="H6" s="60">
        <v>195330</v>
      </c>
      <c r="I6" s="60">
        <v>15223</v>
      </c>
      <c r="J6" s="60">
        <v>1401320</v>
      </c>
      <c r="K6" s="60">
        <v>116860</v>
      </c>
      <c r="L6" s="60"/>
      <c r="M6" s="60"/>
      <c r="N6" s="60">
        <v>116860</v>
      </c>
      <c r="O6" s="60"/>
      <c r="P6" s="60"/>
      <c r="Q6" s="60"/>
      <c r="R6" s="60"/>
      <c r="S6" s="60"/>
      <c r="T6" s="60">
        <v>971352</v>
      </c>
      <c r="U6" s="60">
        <v>1371886</v>
      </c>
      <c r="V6" s="60">
        <v>2343238</v>
      </c>
      <c r="W6" s="60">
        <v>3861418</v>
      </c>
      <c r="X6" s="60">
        <v>5843884</v>
      </c>
      <c r="Y6" s="60">
        <v>-1982466</v>
      </c>
      <c r="Z6" s="140">
        <v>-33.92</v>
      </c>
      <c r="AA6" s="155">
        <v>5843884</v>
      </c>
    </row>
    <row r="7" spans="1:27" ht="13.5">
      <c r="A7" s="291" t="s">
        <v>206</v>
      </c>
      <c r="B7" s="142"/>
      <c r="C7" s="62">
        <v>11827295</v>
      </c>
      <c r="D7" s="156"/>
      <c r="E7" s="60">
        <v>975000</v>
      </c>
      <c r="F7" s="60">
        <v>9670000</v>
      </c>
      <c r="G7" s="60"/>
      <c r="H7" s="60"/>
      <c r="I7" s="60"/>
      <c r="J7" s="60"/>
      <c r="K7" s="60">
        <v>87730</v>
      </c>
      <c r="L7" s="60"/>
      <c r="M7" s="60">
        <v>24244</v>
      </c>
      <c r="N7" s="60">
        <v>111974</v>
      </c>
      <c r="O7" s="60"/>
      <c r="P7" s="60">
        <v>22762</v>
      </c>
      <c r="Q7" s="60">
        <v>391800</v>
      </c>
      <c r="R7" s="60">
        <v>414562</v>
      </c>
      <c r="S7" s="60">
        <v>211168</v>
      </c>
      <c r="T7" s="60">
        <v>549248</v>
      </c>
      <c r="U7" s="60">
        <v>1331204</v>
      </c>
      <c r="V7" s="60">
        <v>2091620</v>
      </c>
      <c r="W7" s="60">
        <v>2618156</v>
      </c>
      <c r="X7" s="60">
        <v>9670000</v>
      </c>
      <c r="Y7" s="60">
        <v>-7051844</v>
      </c>
      <c r="Z7" s="140">
        <v>-72.92</v>
      </c>
      <c r="AA7" s="155">
        <v>9670000</v>
      </c>
    </row>
    <row r="8" spans="1:27" ht="13.5">
      <c r="A8" s="291" t="s">
        <v>207</v>
      </c>
      <c r="B8" s="142"/>
      <c r="C8" s="62">
        <v>1877778</v>
      </c>
      <c r="D8" s="156"/>
      <c r="E8" s="60">
        <v>3266000</v>
      </c>
      <c r="F8" s="60">
        <v>5801297</v>
      </c>
      <c r="G8" s="60"/>
      <c r="H8" s="60">
        <v>81611</v>
      </c>
      <c r="I8" s="60"/>
      <c r="J8" s="60">
        <v>81611</v>
      </c>
      <c r="K8" s="60">
        <v>218982</v>
      </c>
      <c r="L8" s="60">
        <v>197678</v>
      </c>
      <c r="M8" s="60">
        <v>2554</v>
      </c>
      <c r="N8" s="60">
        <v>419214</v>
      </c>
      <c r="O8" s="60">
        <v>100028</v>
      </c>
      <c r="P8" s="60">
        <v>725796</v>
      </c>
      <c r="Q8" s="60">
        <v>508450</v>
      </c>
      <c r="R8" s="60">
        <v>1334274</v>
      </c>
      <c r="S8" s="60">
        <v>1019306</v>
      </c>
      <c r="T8" s="60">
        <v>229232</v>
      </c>
      <c r="U8" s="60">
        <v>784476</v>
      </c>
      <c r="V8" s="60">
        <v>2033014</v>
      </c>
      <c r="W8" s="60">
        <v>3868113</v>
      </c>
      <c r="X8" s="60">
        <v>5801297</v>
      </c>
      <c r="Y8" s="60">
        <v>-1933184</v>
      </c>
      <c r="Z8" s="140">
        <v>-33.32</v>
      </c>
      <c r="AA8" s="155">
        <v>5801297</v>
      </c>
    </row>
    <row r="9" spans="1:27" ht="13.5">
      <c r="A9" s="291" t="s">
        <v>208</v>
      </c>
      <c r="B9" s="142"/>
      <c r="C9" s="62">
        <v>15605570</v>
      </c>
      <c r="D9" s="156"/>
      <c r="E9" s="60">
        <v>8288008</v>
      </c>
      <c r="F9" s="60">
        <v>9253104</v>
      </c>
      <c r="G9" s="60">
        <v>1557428</v>
      </c>
      <c r="H9" s="60">
        <v>809133</v>
      </c>
      <c r="I9" s="60"/>
      <c r="J9" s="60">
        <v>2366561</v>
      </c>
      <c r="K9" s="60">
        <v>948946</v>
      </c>
      <c r="L9" s="60">
        <v>946078</v>
      </c>
      <c r="M9" s="60">
        <v>431350</v>
      </c>
      <c r="N9" s="60">
        <v>2326374</v>
      </c>
      <c r="O9" s="60">
        <v>1086375</v>
      </c>
      <c r="P9" s="60">
        <v>909124</v>
      </c>
      <c r="Q9" s="60">
        <v>689959</v>
      </c>
      <c r="R9" s="60">
        <v>2685458</v>
      </c>
      <c r="S9" s="60">
        <v>676255</v>
      </c>
      <c r="T9" s="60">
        <v>320408</v>
      </c>
      <c r="U9" s="60">
        <v>6743</v>
      </c>
      <c r="V9" s="60">
        <v>1003406</v>
      </c>
      <c r="W9" s="60">
        <v>8381799</v>
      </c>
      <c r="X9" s="60">
        <v>9253104</v>
      </c>
      <c r="Y9" s="60">
        <v>-871305</v>
      </c>
      <c r="Z9" s="140">
        <v>-9.42</v>
      </c>
      <c r="AA9" s="155">
        <v>9253104</v>
      </c>
    </row>
    <row r="10" spans="1:27" ht="13.5">
      <c r="A10" s="291" t="s">
        <v>209</v>
      </c>
      <c r="B10" s="142"/>
      <c r="C10" s="62">
        <v>130020</v>
      </c>
      <c r="D10" s="156"/>
      <c r="E10" s="60">
        <v>469067</v>
      </c>
      <c r="F10" s="60">
        <v>337842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337842</v>
      </c>
      <c r="Y10" s="60">
        <v>-337842</v>
      </c>
      <c r="Z10" s="140">
        <v>-100</v>
      </c>
      <c r="AA10" s="155">
        <v>337842</v>
      </c>
    </row>
    <row r="11" spans="1:27" ht="13.5">
      <c r="A11" s="292" t="s">
        <v>210</v>
      </c>
      <c r="B11" s="142"/>
      <c r="C11" s="293">
        <f aca="true" t="shared" si="1" ref="C11:Y11">SUM(C6:C10)</f>
        <v>37439233</v>
      </c>
      <c r="D11" s="294">
        <f t="shared" si="1"/>
        <v>0</v>
      </c>
      <c r="E11" s="295">
        <f t="shared" si="1"/>
        <v>15218388</v>
      </c>
      <c r="F11" s="295">
        <f t="shared" si="1"/>
        <v>30906127</v>
      </c>
      <c r="G11" s="295">
        <f t="shared" si="1"/>
        <v>2748195</v>
      </c>
      <c r="H11" s="295">
        <f t="shared" si="1"/>
        <v>1086074</v>
      </c>
      <c r="I11" s="295">
        <f t="shared" si="1"/>
        <v>15223</v>
      </c>
      <c r="J11" s="295">
        <f t="shared" si="1"/>
        <v>3849492</v>
      </c>
      <c r="K11" s="295">
        <f t="shared" si="1"/>
        <v>1372518</v>
      </c>
      <c r="L11" s="295">
        <f t="shared" si="1"/>
        <v>1143756</v>
      </c>
      <c r="M11" s="295">
        <f t="shared" si="1"/>
        <v>458148</v>
      </c>
      <c r="N11" s="295">
        <f t="shared" si="1"/>
        <v>2974422</v>
      </c>
      <c r="O11" s="295">
        <f t="shared" si="1"/>
        <v>1186403</v>
      </c>
      <c r="P11" s="295">
        <f t="shared" si="1"/>
        <v>1657682</v>
      </c>
      <c r="Q11" s="295">
        <f t="shared" si="1"/>
        <v>1590209</v>
      </c>
      <c r="R11" s="295">
        <f t="shared" si="1"/>
        <v>4434294</v>
      </c>
      <c r="S11" s="295">
        <f t="shared" si="1"/>
        <v>1906729</v>
      </c>
      <c r="T11" s="295">
        <f t="shared" si="1"/>
        <v>2070240</v>
      </c>
      <c r="U11" s="295">
        <f t="shared" si="1"/>
        <v>3494309</v>
      </c>
      <c r="V11" s="295">
        <f t="shared" si="1"/>
        <v>7471278</v>
      </c>
      <c r="W11" s="295">
        <f t="shared" si="1"/>
        <v>18729486</v>
      </c>
      <c r="X11" s="295">
        <f t="shared" si="1"/>
        <v>30906127</v>
      </c>
      <c r="Y11" s="295">
        <f t="shared" si="1"/>
        <v>-12176641</v>
      </c>
      <c r="Z11" s="296">
        <f>+IF(X11&lt;&gt;0,+(Y11/X11)*100,0)</f>
        <v>-39.39879299661197</v>
      </c>
      <c r="AA11" s="297">
        <f>SUM(AA6:AA10)</f>
        <v>30906127</v>
      </c>
    </row>
    <row r="12" spans="1:27" ht="13.5">
      <c r="A12" s="298" t="s">
        <v>211</v>
      </c>
      <c r="B12" s="136"/>
      <c r="C12" s="62">
        <v>335587</v>
      </c>
      <c r="D12" s="156"/>
      <c r="E12" s="60">
        <v>2399612</v>
      </c>
      <c r="F12" s="60">
        <v>3047431</v>
      </c>
      <c r="G12" s="60">
        <v>130135</v>
      </c>
      <c r="H12" s="60">
        <v>187916</v>
      </c>
      <c r="I12" s="60">
        <v>64754</v>
      </c>
      <c r="J12" s="60">
        <v>382805</v>
      </c>
      <c r="K12" s="60">
        <v>120717</v>
      </c>
      <c r="L12" s="60">
        <v>66669</v>
      </c>
      <c r="M12" s="60">
        <v>52113</v>
      </c>
      <c r="N12" s="60">
        <v>239499</v>
      </c>
      <c r="O12" s="60">
        <v>242545</v>
      </c>
      <c r="P12" s="60">
        <v>100875</v>
      </c>
      <c r="Q12" s="60">
        <v>42106</v>
      </c>
      <c r="R12" s="60">
        <v>385526</v>
      </c>
      <c r="S12" s="60">
        <v>142806</v>
      </c>
      <c r="T12" s="60">
        <v>251172</v>
      </c>
      <c r="U12" s="60">
        <v>513018</v>
      </c>
      <c r="V12" s="60">
        <v>906996</v>
      </c>
      <c r="W12" s="60">
        <v>1914826</v>
      </c>
      <c r="X12" s="60">
        <v>3047431</v>
      </c>
      <c r="Y12" s="60">
        <v>-1132605</v>
      </c>
      <c r="Z12" s="140">
        <v>-37.17</v>
      </c>
      <c r="AA12" s="155">
        <v>3047431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54877460</v>
      </c>
      <c r="D15" s="156"/>
      <c r="E15" s="60">
        <v>2406200</v>
      </c>
      <c r="F15" s="60">
        <v>1914457</v>
      </c>
      <c r="G15" s="60"/>
      <c r="H15" s="60">
        <v>41976</v>
      </c>
      <c r="I15" s="60">
        <v>17119</v>
      </c>
      <c r="J15" s="60">
        <v>59095</v>
      </c>
      <c r="K15" s="60">
        <v>53832</v>
      </c>
      <c r="L15" s="60">
        <v>87334</v>
      </c>
      <c r="M15" s="60">
        <v>49005</v>
      </c>
      <c r="N15" s="60">
        <v>190171</v>
      </c>
      <c r="O15" s="60">
        <v>289436</v>
      </c>
      <c r="P15" s="60">
        <v>161152</v>
      </c>
      <c r="Q15" s="60">
        <v>104268</v>
      </c>
      <c r="R15" s="60">
        <v>554856</v>
      </c>
      <c r="S15" s="60">
        <v>20249</v>
      </c>
      <c r="T15" s="60">
        <v>332917</v>
      </c>
      <c r="U15" s="60">
        <v>359069</v>
      </c>
      <c r="V15" s="60">
        <v>712235</v>
      </c>
      <c r="W15" s="60">
        <v>1516357</v>
      </c>
      <c r="X15" s="60">
        <v>1914457</v>
      </c>
      <c r="Y15" s="60">
        <v>-398100</v>
      </c>
      <c r="Z15" s="140">
        <v>-20.79</v>
      </c>
      <c r="AA15" s="155">
        <v>1914457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144224</v>
      </c>
      <c r="D18" s="276"/>
      <c r="E18" s="82"/>
      <c r="F18" s="82">
        <v>560814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166540</v>
      </c>
      <c r="U18" s="82"/>
      <c r="V18" s="82">
        <v>166540</v>
      </c>
      <c r="W18" s="82">
        <v>166540</v>
      </c>
      <c r="X18" s="82">
        <v>560814</v>
      </c>
      <c r="Y18" s="82">
        <v>-394274</v>
      </c>
      <c r="Z18" s="270">
        <v>-70.3</v>
      </c>
      <c r="AA18" s="278">
        <v>560814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7998570</v>
      </c>
      <c r="D36" s="156">
        <f t="shared" si="4"/>
        <v>0</v>
      </c>
      <c r="E36" s="60">
        <f t="shared" si="4"/>
        <v>2220313</v>
      </c>
      <c r="F36" s="60">
        <f t="shared" si="4"/>
        <v>5843884</v>
      </c>
      <c r="G36" s="60">
        <f t="shared" si="4"/>
        <v>1190767</v>
      </c>
      <c r="H36" s="60">
        <f t="shared" si="4"/>
        <v>195330</v>
      </c>
      <c r="I36" s="60">
        <f t="shared" si="4"/>
        <v>15223</v>
      </c>
      <c r="J36" s="60">
        <f t="shared" si="4"/>
        <v>1401320</v>
      </c>
      <c r="K36" s="60">
        <f t="shared" si="4"/>
        <v>116860</v>
      </c>
      <c r="L36" s="60">
        <f t="shared" si="4"/>
        <v>0</v>
      </c>
      <c r="M36" s="60">
        <f t="shared" si="4"/>
        <v>0</v>
      </c>
      <c r="N36" s="60">
        <f t="shared" si="4"/>
        <v>116860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971352</v>
      </c>
      <c r="U36" s="60">
        <f t="shared" si="4"/>
        <v>1371886</v>
      </c>
      <c r="V36" s="60">
        <f t="shared" si="4"/>
        <v>2343238</v>
      </c>
      <c r="W36" s="60">
        <f t="shared" si="4"/>
        <v>3861418</v>
      </c>
      <c r="X36" s="60">
        <f t="shared" si="4"/>
        <v>5843884</v>
      </c>
      <c r="Y36" s="60">
        <f t="shared" si="4"/>
        <v>-1982466</v>
      </c>
      <c r="Z36" s="140">
        <f aca="true" t="shared" si="5" ref="Z36:Z49">+IF(X36&lt;&gt;0,+(Y36/X36)*100,0)</f>
        <v>-33.923773983193364</v>
      </c>
      <c r="AA36" s="155">
        <f>AA6+AA21</f>
        <v>5843884</v>
      </c>
    </row>
    <row r="37" spans="1:27" ht="13.5">
      <c r="A37" s="291" t="s">
        <v>206</v>
      </c>
      <c r="B37" s="142"/>
      <c r="C37" s="62">
        <f t="shared" si="4"/>
        <v>11827295</v>
      </c>
      <c r="D37" s="156">
        <f t="shared" si="4"/>
        <v>0</v>
      </c>
      <c r="E37" s="60">
        <f t="shared" si="4"/>
        <v>975000</v>
      </c>
      <c r="F37" s="60">
        <f t="shared" si="4"/>
        <v>9670000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87730</v>
      </c>
      <c r="L37" s="60">
        <f t="shared" si="4"/>
        <v>0</v>
      </c>
      <c r="M37" s="60">
        <f t="shared" si="4"/>
        <v>24244</v>
      </c>
      <c r="N37" s="60">
        <f t="shared" si="4"/>
        <v>111974</v>
      </c>
      <c r="O37" s="60">
        <f t="shared" si="4"/>
        <v>0</v>
      </c>
      <c r="P37" s="60">
        <f t="shared" si="4"/>
        <v>22762</v>
      </c>
      <c r="Q37" s="60">
        <f t="shared" si="4"/>
        <v>391800</v>
      </c>
      <c r="R37" s="60">
        <f t="shared" si="4"/>
        <v>414562</v>
      </c>
      <c r="S37" s="60">
        <f t="shared" si="4"/>
        <v>211168</v>
      </c>
      <c r="T37" s="60">
        <f t="shared" si="4"/>
        <v>549248</v>
      </c>
      <c r="U37" s="60">
        <f t="shared" si="4"/>
        <v>1331204</v>
      </c>
      <c r="V37" s="60">
        <f t="shared" si="4"/>
        <v>2091620</v>
      </c>
      <c r="W37" s="60">
        <f t="shared" si="4"/>
        <v>2618156</v>
      </c>
      <c r="X37" s="60">
        <f t="shared" si="4"/>
        <v>9670000</v>
      </c>
      <c r="Y37" s="60">
        <f t="shared" si="4"/>
        <v>-7051844</v>
      </c>
      <c r="Z37" s="140">
        <f t="shared" si="5"/>
        <v>-72.92496380558428</v>
      </c>
      <c r="AA37" s="155">
        <f>AA7+AA22</f>
        <v>9670000</v>
      </c>
    </row>
    <row r="38" spans="1:27" ht="13.5">
      <c r="A38" s="291" t="s">
        <v>207</v>
      </c>
      <c r="B38" s="142"/>
      <c r="C38" s="62">
        <f t="shared" si="4"/>
        <v>1877778</v>
      </c>
      <c r="D38" s="156">
        <f t="shared" si="4"/>
        <v>0</v>
      </c>
      <c r="E38" s="60">
        <f t="shared" si="4"/>
        <v>3266000</v>
      </c>
      <c r="F38" s="60">
        <f t="shared" si="4"/>
        <v>5801297</v>
      </c>
      <c r="G38" s="60">
        <f t="shared" si="4"/>
        <v>0</v>
      </c>
      <c r="H38" s="60">
        <f t="shared" si="4"/>
        <v>81611</v>
      </c>
      <c r="I38" s="60">
        <f t="shared" si="4"/>
        <v>0</v>
      </c>
      <c r="J38" s="60">
        <f t="shared" si="4"/>
        <v>81611</v>
      </c>
      <c r="K38" s="60">
        <f t="shared" si="4"/>
        <v>218982</v>
      </c>
      <c r="L38" s="60">
        <f t="shared" si="4"/>
        <v>197678</v>
      </c>
      <c r="M38" s="60">
        <f t="shared" si="4"/>
        <v>2554</v>
      </c>
      <c r="N38" s="60">
        <f t="shared" si="4"/>
        <v>419214</v>
      </c>
      <c r="O38" s="60">
        <f t="shared" si="4"/>
        <v>100028</v>
      </c>
      <c r="P38" s="60">
        <f t="shared" si="4"/>
        <v>725796</v>
      </c>
      <c r="Q38" s="60">
        <f t="shared" si="4"/>
        <v>508450</v>
      </c>
      <c r="R38" s="60">
        <f t="shared" si="4"/>
        <v>1334274</v>
      </c>
      <c r="S38" s="60">
        <f t="shared" si="4"/>
        <v>1019306</v>
      </c>
      <c r="T38" s="60">
        <f t="shared" si="4"/>
        <v>229232</v>
      </c>
      <c r="U38" s="60">
        <f t="shared" si="4"/>
        <v>784476</v>
      </c>
      <c r="V38" s="60">
        <f t="shared" si="4"/>
        <v>2033014</v>
      </c>
      <c r="W38" s="60">
        <f t="shared" si="4"/>
        <v>3868113</v>
      </c>
      <c r="X38" s="60">
        <f t="shared" si="4"/>
        <v>5801297</v>
      </c>
      <c r="Y38" s="60">
        <f t="shared" si="4"/>
        <v>-1933184</v>
      </c>
      <c r="Z38" s="140">
        <f t="shared" si="5"/>
        <v>-33.32330683983254</v>
      </c>
      <c r="AA38" s="155">
        <f>AA8+AA23</f>
        <v>5801297</v>
      </c>
    </row>
    <row r="39" spans="1:27" ht="13.5">
      <c r="A39" s="291" t="s">
        <v>208</v>
      </c>
      <c r="B39" s="142"/>
      <c r="C39" s="62">
        <f t="shared" si="4"/>
        <v>15605570</v>
      </c>
      <c r="D39" s="156">
        <f t="shared" si="4"/>
        <v>0</v>
      </c>
      <c r="E39" s="60">
        <f t="shared" si="4"/>
        <v>8288008</v>
      </c>
      <c r="F39" s="60">
        <f t="shared" si="4"/>
        <v>9253104</v>
      </c>
      <c r="G39" s="60">
        <f t="shared" si="4"/>
        <v>1557428</v>
      </c>
      <c r="H39" s="60">
        <f t="shared" si="4"/>
        <v>809133</v>
      </c>
      <c r="I39" s="60">
        <f t="shared" si="4"/>
        <v>0</v>
      </c>
      <c r="J39" s="60">
        <f t="shared" si="4"/>
        <v>2366561</v>
      </c>
      <c r="K39" s="60">
        <f t="shared" si="4"/>
        <v>948946</v>
      </c>
      <c r="L39" s="60">
        <f t="shared" si="4"/>
        <v>946078</v>
      </c>
      <c r="M39" s="60">
        <f t="shared" si="4"/>
        <v>431350</v>
      </c>
      <c r="N39" s="60">
        <f t="shared" si="4"/>
        <v>2326374</v>
      </c>
      <c r="O39" s="60">
        <f t="shared" si="4"/>
        <v>1086375</v>
      </c>
      <c r="P39" s="60">
        <f t="shared" si="4"/>
        <v>909124</v>
      </c>
      <c r="Q39" s="60">
        <f t="shared" si="4"/>
        <v>689959</v>
      </c>
      <c r="R39" s="60">
        <f t="shared" si="4"/>
        <v>2685458</v>
      </c>
      <c r="S39" s="60">
        <f t="shared" si="4"/>
        <v>676255</v>
      </c>
      <c r="T39" s="60">
        <f t="shared" si="4"/>
        <v>320408</v>
      </c>
      <c r="U39" s="60">
        <f t="shared" si="4"/>
        <v>6743</v>
      </c>
      <c r="V39" s="60">
        <f t="shared" si="4"/>
        <v>1003406</v>
      </c>
      <c r="W39" s="60">
        <f t="shared" si="4"/>
        <v>8381799</v>
      </c>
      <c r="X39" s="60">
        <f t="shared" si="4"/>
        <v>9253104</v>
      </c>
      <c r="Y39" s="60">
        <f t="shared" si="4"/>
        <v>-871305</v>
      </c>
      <c r="Z39" s="140">
        <f t="shared" si="5"/>
        <v>-9.4163536906102</v>
      </c>
      <c r="AA39" s="155">
        <f>AA9+AA24</f>
        <v>9253104</v>
      </c>
    </row>
    <row r="40" spans="1:27" ht="13.5">
      <c r="A40" s="291" t="s">
        <v>209</v>
      </c>
      <c r="B40" s="142"/>
      <c r="C40" s="62">
        <f t="shared" si="4"/>
        <v>130020</v>
      </c>
      <c r="D40" s="156">
        <f t="shared" si="4"/>
        <v>0</v>
      </c>
      <c r="E40" s="60">
        <f t="shared" si="4"/>
        <v>469067</v>
      </c>
      <c r="F40" s="60">
        <f t="shared" si="4"/>
        <v>337842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337842</v>
      </c>
      <c r="Y40" s="60">
        <f t="shared" si="4"/>
        <v>-337842</v>
      </c>
      <c r="Z40" s="140">
        <f t="shared" si="5"/>
        <v>-100</v>
      </c>
      <c r="AA40" s="155">
        <f>AA10+AA25</f>
        <v>337842</v>
      </c>
    </row>
    <row r="41" spans="1:27" ht="13.5">
      <c r="A41" s="292" t="s">
        <v>210</v>
      </c>
      <c r="B41" s="142"/>
      <c r="C41" s="293">
        <f aca="true" t="shared" si="6" ref="C41:Y41">SUM(C36:C40)</f>
        <v>37439233</v>
      </c>
      <c r="D41" s="294">
        <f t="shared" si="6"/>
        <v>0</v>
      </c>
      <c r="E41" s="295">
        <f t="shared" si="6"/>
        <v>15218388</v>
      </c>
      <c r="F41" s="295">
        <f t="shared" si="6"/>
        <v>30906127</v>
      </c>
      <c r="G41" s="295">
        <f t="shared" si="6"/>
        <v>2748195</v>
      </c>
      <c r="H41" s="295">
        <f t="shared" si="6"/>
        <v>1086074</v>
      </c>
      <c r="I41" s="295">
        <f t="shared" si="6"/>
        <v>15223</v>
      </c>
      <c r="J41" s="295">
        <f t="shared" si="6"/>
        <v>3849492</v>
      </c>
      <c r="K41" s="295">
        <f t="shared" si="6"/>
        <v>1372518</v>
      </c>
      <c r="L41" s="295">
        <f t="shared" si="6"/>
        <v>1143756</v>
      </c>
      <c r="M41" s="295">
        <f t="shared" si="6"/>
        <v>458148</v>
      </c>
      <c r="N41" s="295">
        <f t="shared" si="6"/>
        <v>2974422</v>
      </c>
      <c r="O41" s="295">
        <f t="shared" si="6"/>
        <v>1186403</v>
      </c>
      <c r="P41" s="295">
        <f t="shared" si="6"/>
        <v>1657682</v>
      </c>
      <c r="Q41" s="295">
        <f t="shared" si="6"/>
        <v>1590209</v>
      </c>
      <c r="R41" s="295">
        <f t="shared" si="6"/>
        <v>4434294</v>
      </c>
      <c r="S41" s="295">
        <f t="shared" si="6"/>
        <v>1906729</v>
      </c>
      <c r="T41" s="295">
        <f t="shared" si="6"/>
        <v>2070240</v>
      </c>
      <c r="U41" s="295">
        <f t="shared" si="6"/>
        <v>3494309</v>
      </c>
      <c r="V41" s="295">
        <f t="shared" si="6"/>
        <v>7471278</v>
      </c>
      <c r="W41" s="295">
        <f t="shared" si="6"/>
        <v>18729486</v>
      </c>
      <c r="X41" s="295">
        <f t="shared" si="6"/>
        <v>30906127</v>
      </c>
      <c r="Y41" s="295">
        <f t="shared" si="6"/>
        <v>-12176641</v>
      </c>
      <c r="Z41" s="296">
        <f t="shared" si="5"/>
        <v>-39.39879299661197</v>
      </c>
      <c r="AA41" s="297">
        <f>SUM(AA36:AA40)</f>
        <v>30906127</v>
      </c>
    </row>
    <row r="42" spans="1:27" ht="13.5">
      <c r="A42" s="298" t="s">
        <v>211</v>
      </c>
      <c r="B42" s="136"/>
      <c r="C42" s="95">
        <f aca="true" t="shared" si="7" ref="C42:Y48">C12+C27</f>
        <v>335587</v>
      </c>
      <c r="D42" s="129">
        <f t="shared" si="7"/>
        <v>0</v>
      </c>
      <c r="E42" s="54">
        <f t="shared" si="7"/>
        <v>2399612</v>
      </c>
      <c r="F42" s="54">
        <f t="shared" si="7"/>
        <v>3047431</v>
      </c>
      <c r="G42" s="54">
        <f t="shared" si="7"/>
        <v>130135</v>
      </c>
      <c r="H42" s="54">
        <f t="shared" si="7"/>
        <v>187916</v>
      </c>
      <c r="I42" s="54">
        <f t="shared" si="7"/>
        <v>64754</v>
      </c>
      <c r="J42" s="54">
        <f t="shared" si="7"/>
        <v>382805</v>
      </c>
      <c r="K42" s="54">
        <f t="shared" si="7"/>
        <v>120717</v>
      </c>
      <c r="L42" s="54">
        <f t="shared" si="7"/>
        <v>66669</v>
      </c>
      <c r="M42" s="54">
        <f t="shared" si="7"/>
        <v>52113</v>
      </c>
      <c r="N42" s="54">
        <f t="shared" si="7"/>
        <v>239499</v>
      </c>
      <c r="O42" s="54">
        <f t="shared" si="7"/>
        <v>242545</v>
      </c>
      <c r="P42" s="54">
        <f t="shared" si="7"/>
        <v>100875</v>
      </c>
      <c r="Q42" s="54">
        <f t="shared" si="7"/>
        <v>42106</v>
      </c>
      <c r="R42" s="54">
        <f t="shared" si="7"/>
        <v>385526</v>
      </c>
      <c r="S42" s="54">
        <f t="shared" si="7"/>
        <v>142806</v>
      </c>
      <c r="T42" s="54">
        <f t="shared" si="7"/>
        <v>251172</v>
      </c>
      <c r="U42" s="54">
        <f t="shared" si="7"/>
        <v>513018</v>
      </c>
      <c r="V42" s="54">
        <f t="shared" si="7"/>
        <v>906996</v>
      </c>
      <c r="W42" s="54">
        <f t="shared" si="7"/>
        <v>1914826</v>
      </c>
      <c r="X42" s="54">
        <f t="shared" si="7"/>
        <v>3047431</v>
      </c>
      <c r="Y42" s="54">
        <f t="shared" si="7"/>
        <v>-1132605</v>
      </c>
      <c r="Z42" s="184">
        <f t="shared" si="5"/>
        <v>-37.165894814353464</v>
      </c>
      <c r="AA42" s="130">
        <f aca="true" t="shared" si="8" ref="AA42:AA48">AA12+AA27</f>
        <v>3047431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54877460</v>
      </c>
      <c r="D45" s="129">
        <f t="shared" si="7"/>
        <v>0</v>
      </c>
      <c r="E45" s="54">
        <f t="shared" si="7"/>
        <v>2406200</v>
      </c>
      <c r="F45" s="54">
        <f t="shared" si="7"/>
        <v>1914457</v>
      </c>
      <c r="G45" s="54">
        <f t="shared" si="7"/>
        <v>0</v>
      </c>
      <c r="H45" s="54">
        <f t="shared" si="7"/>
        <v>41976</v>
      </c>
      <c r="I45" s="54">
        <f t="shared" si="7"/>
        <v>17119</v>
      </c>
      <c r="J45" s="54">
        <f t="shared" si="7"/>
        <v>59095</v>
      </c>
      <c r="K45" s="54">
        <f t="shared" si="7"/>
        <v>53832</v>
      </c>
      <c r="L45" s="54">
        <f t="shared" si="7"/>
        <v>87334</v>
      </c>
      <c r="M45" s="54">
        <f t="shared" si="7"/>
        <v>49005</v>
      </c>
      <c r="N45" s="54">
        <f t="shared" si="7"/>
        <v>190171</v>
      </c>
      <c r="O45" s="54">
        <f t="shared" si="7"/>
        <v>289436</v>
      </c>
      <c r="P45" s="54">
        <f t="shared" si="7"/>
        <v>161152</v>
      </c>
      <c r="Q45" s="54">
        <f t="shared" si="7"/>
        <v>104268</v>
      </c>
      <c r="R45" s="54">
        <f t="shared" si="7"/>
        <v>554856</v>
      </c>
      <c r="S45" s="54">
        <f t="shared" si="7"/>
        <v>20249</v>
      </c>
      <c r="T45" s="54">
        <f t="shared" si="7"/>
        <v>332917</v>
      </c>
      <c r="U45" s="54">
        <f t="shared" si="7"/>
        <v>359069</v>
      </c>
      <c r="V45" s="54">
        <f t="shared" si="7"/>
        <v>712235</v>
      </c>
      <c r="W45" s="54">
        <f t="shared" si="7"/>
        <v>1516357</v>
      </c>
      <c r="X45" s="54">
        <f t="shared" si="7"/>
        <v>1914457</v>
      </c>
      <c r="Y45" s="54">
        <f t="shared" si="7"/>
        <v>-398100</v>
      </c>
      <c r="Z45" s="184">
        <f t="shared" si="5"/>
        <v>-20.794408022744832</v>
      </c>
      <c r="AA45" s="130">
        <f t="shared" si="8"/>
        <v>1914457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144224</v>
      </c>
      <c r="D48" s="129">
        <f t="shared" si="7"/>
        <v>0</v>
      </c>
      <c r="E48" s="54">
        <f t="shared" si="7"/>
        <v>0</v>
      </c>
      <c r="F48" s="54">
        <f t="shared" si="7"/>
        <v>560814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166540</v>
      </c>
      <c r="U48" s="54">
        <f t="shared" si="7"/>
        <v>0</v>
      </c>
      <c r="V48" s="54">
        <f t="shared" si="7"/>
        <v>166540</v>
      </c>
      <c r="W48" s="54">
        <f t="shared" si="7"/>
        <v>166540</v>
      </c>
      <c r="X48" s="54">
        <f t="shared" si="7"/>
        <v>560814</v>
      </c>
      <c r="Y48" s="54">
        <f t="shared" si="7"/>
        <v>-394274</v>
      </c>
      <c r="Z48" s="184">
        <f t="shared" si="5"/>
        <v>-70.30387971769606</v>
      </c>
      <c r="AA48" s="130">
        <f t="shared" si="8"/>
        <v>560814</v>
      </c>
    </row>
    <row r="49" spans="1:27" ht="13.5">
      <c r="A49" s="308" t="s">
        <v>220</v>
      </c>
      <c r="B49" s="149"/>
      <c r="C49" s="239">
        <f aca="true" t="shared" si="9" ref="C49:Y49">SUM(C41:C48)</f>
        <v>92796504</v>
      </c>
      <c r="D49" s="218">
        <f t="shared" si="9"/>
        <v>0</v>
      </c>
      <c r="E49" s="220">
        <f t="shared" si="9"/>
        <v>20024200</v>
      </c>
      <c r="F49" s="220">
        <f t="shared" si="9"/>
        <v>36428829</v>
      </c>
      <c r="G49" s="220">
        <f t="shared" si="9"/>
        <v>2878330</v>
      </c>
      <c r="H49" s="220">
        <f t="shared" si="9"/>
        <v>1315966</v>
      </c>
      <c r="I49" s="220">
        <f t="shared" si="9"/>
        <v>97096</v>
      </c>
      <c r="J49" s="220">
        <f t="shared" si="9"/>
        <v>4291392</v>
      </c>
      <c r="K49" s="220">
        <f t="shared" si="9"/>
        <v>1547067</v>
      </c>
      <c r="L49" s="220">
        <f t="shared" si="9"/>
        <v>1297759</v>
      </c>
      <c r="M49" s="220">
        <f t="shared" si="9"/>
        <v>559266</v>
      </c>
      <c r="N49" s="220">
        <f t="shared" si="9"/>
        <v>3404092</v>
      </c>
      <c r="O49" s="220">
        <f t="shared" si="9"/>
        <v>1718384</v>
      </c>
      <c r="P49" s="220">
        <f t="shared" si="9"/>
        <v>1919709</v>
      </c>
      <c r="Q49" s="220">
        <f t="shared" si="9"/>
        <v>1736583</v>
      </c>
      <c r="R49" s="220">
        <f t="shared" si="9"/>
        <v>5374676</v>
      </c>
      <c r="S49" s="220">
        <f t="shared" si="9"/>
        <v>2069784</v>
      </c>
      <c r="T49" s="220">
        <f t="shared" si="9"/>
        <v>2820869</v>
      </c>
      <c r="U49" s="220">
        <f t="shared" si="9"/>
        <v>4366396</v>
      </c>
      <c r="V49" s="220">
        <f t="shared" si="9"/>
        <v>9257049</v>
      </c>
      <c r="W49" s="220">
        <f t="shared" si="9"/>
        <v>22327209</v>
      </c>
      <c r="X49" s="220">
        <f t="shared" si="9"/>
        <v>36428829</v>
      </c>
      <c r="Y49" s="220">
        <f t="shared" si="9"/>
        <v>-14101620</v>
      </c>
      <c r="Z49" s="221">
        <f t="shared" si="5"/>
        <v>-38.71005570890022</v>
      </c>
      <c r="AA49" s="222">
        <f>SUM(AA41:AA48)</f>
        <v>36428829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8686</v>
      </c>
      <c r="H66" s="275">
        <v>235652</v>
      </c>
      <c r="I66" s="275">
        <v>604424</v>
      </c>
      <c r="J66" s="275">
        <v>848762</v>
      </c>
      <c r="K66" s="275">
        <v>703218</v>
      </c>
      <c r="L66" s="275">
        <v>389504</v>
      </c>
      <c r="M66" s="275">
        <v>723586</v>
      </c>
      <c r="N66" s="275">
        <v>1816308</v>
      </c>
      <c r="O66" s="275">
        <v>223681</v>
      </c>
      <c r="P66" s="275">
        <v>687872</v>
      </c>
      <c r="Q66" s="275">
        <v>199916</v>
      </c>
      <c r="R66" s="275">
        <v>1111469</v>
      </c>
      <c r="S66" s="275">
        <v>168122</v>
      </c>
      <c r="T66" s="275">
        <v>951806</v>
      </c>
      <c r="U66" s="275">
        <v>615339</v>
      </c>
      <c r="V66" s="275">
        <v>1735267</v>
      </c>
      <c r="W66" s="275">
        <v>5511806</v>
      </c>
      <c r="X66" s="275"/>
      <c r="Y66" s="275">
        <v>5511806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178627</v>
      </c>
      <c r="H68" s="60">
        <v>940021</v>
      </c>
      <c r="I68" s="60">
        <v>466453</v>
      </c>
      <c r="J68" s="60">
        <v>1585101</v>
      </c>
      <c r="K68" s="60">
        <v>2425010</v>
      </c>
      <c r="L68" s="60">
        <v>684716</v>
      </c>
      <c r="M68" s="60">
        <v>1653425</v>
      </c>
      <c r="N68" s="60">
        <v>4763151</v>
      </c>
      <c r="O68" s="60">
        <v>725718</v>
      </c>
      <c r="P68" s="60">
        <v>561101</v>
      </c>
      <c r="Q68" s="60">
        <v>562622</v>
      </c>
      <c r="R68" s="60">
        <v>1849441</v>
      </c>
      <c r="S68" s="60">
        <v>569820</v>
      </c>
      <c r="T68" s="60">
        <v>1111774</v>
      </c>
      <c r="U68" s="60">
        <v>4880594</v>
      </c>
      <c r="V68" s="60">
        <v>6562188</v>
      </c>
      <c r="W68" s="60">
        <v>14759881</v>
      </c>
      <c r="X68" s="60"/>
      <c r="Y68" s="60">
        <v>14759881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187313</v>
      </c>
      <c r="H69" s="220">
        <f t="shared" si="12"/>
        <v>1175673</v>
      </c>
      <c r="I69" s="220">
        <f t="shared" si="12"/>
        <v>1070877</v>
      </c>
      <c r="J69" s="220">
        <f t="shared" si="12"/>
        <v>2433863</v>
      </c>
      <c r="K69" s="220">
        <f t="shared" si="12"/>
        <v>3128228</v>
      </c>
      <c r="L69" s="220">
        <f t="shared" si="12"/>
        <v>1074220</v>
      </c>
      <c r="M69" s="220">
        <f t="shared" si="12"/>
        <v>2377011</v>
      </c>
      <c r="N69" s="220">
        <f t="shared" si="12"/>
        <v>6579459</v>
      </c>
      <c r="O69" s="220">
        <f t="shared" si="12"/>
        <v>949399</v>
      </c>
      <c r="P69" s="220">
        <f t="shared" si="12"/>
        <v>1248973</v>
      </c>
      <c r="Q69" s="220">
        <f t="shared" si="12"/>
        <v>762538</v>
      </c>
      <c r="R69" s="220">
        <f t="shared" si="12"/>
        <v>2960910</v>
      </c>
      <c r="S69" s="220">
        <f t="shared" si="12"/>
        <v>737942</v>
      </c>
      <c r="T69" s="220">
        <f t="shared" si="12"/>
        <v>2063580</v>
      </c>
      <c r="U69" s="220">
        <f t="shared" si="12"/>
        <v>5495933</v>
      </c>
      <c r="V69" s="220">
        <f t="shared" si="12"/>
        <v>8297455</v>
      </c>
      <c r="W69" s="220">
        <f t="shared" si="12"/>
        <v>20271687</v>
      </c>
      <c r="X69" s="220">
        <f t="shared" si="12"/>
        <v>0</v>
      </c>
      <c r="Y69" s="220">
        <f t="shared" si="12"/>
        <v>20271687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37439233</v>
      </c>
      <c r="D5" s="357">
        <f t="shared" si="0"/>
        <v>0</v>
      </c>
      <c r="E5" s="356">
        <f t="shared" si="0"/>
        <v>15218388</v>
      </c>
      <c r="F5" s="358">
        <f t="shared" si="0"/>
        <v>30906127</v>
      </c>
      <c r="G5" s="358">
        <f t="shared" si="0"/>
        <v>2748195</v>
      </c>
      <c r="H5" s="356">
        <f t="shared" si="0"/>
        <v>1086074</v>
      </c>
      <c r="I5" s="356">
        <f t="shared" si="0"/>
        <v>15223</v>
      </c>
      <c r="J5" s="358">
        <f t="shared" si="0"/>
        <v>3849492</v>
      </c>
      <c r="K5" s="358">
        <f t="shared" si="0"/>
        <v>1372518</v>
      </c>
      <c r="L5" s="356">
        <f t="shared" si="0"/>
        <v>1143756</v>
      </c>
      <c r="M5" s="356">
        <f t="shared" si="0"/>
        <v>458148</v>
      </c>
      <c r="N5" s="358">
        <f t="shared" si="0"/>
        <v>2974422</v>
      </c>
      <c r="O5" s="358">
        <f t="shared" si="0"/>
        <v>1186403</v>
      </c>
      <c r="P5" s="356">
        <f t="shared" si="0"/>
        <v>1657682</v>
      </c>
      <c r="Q5" s="356">
        <f t="shared" si="0"/>
        <v>1590209</v>
      </c>
      <c r="R5" s="358">
        <f t="shared" si="0"/>
        <v>4434294</v>
      </c>
      <c r="S5" s="358">
        <f t="shared" si="0"/>
        <v>1906729</v>
      </c>
      <c r="T5" s="356">
        <f t="shared" si="0"/>
        <v>2070240</v>
      </c>
      <c r="U5" s="356">
        <f t="shared" si="0"/>
        <v>3494309</v>
      </c>
      <c r="V5" s="358">
        <f t="shared" si="0"/>
        <v>7471278</v>
      </c>
      <c r="W5" s="358">
        <f t="shared" si="0"/>
        <v>18729486</v>
      </c>
      <c r="X5" s="356">
        <f t="shared" si="0"/>
        <v>30906127</v>
      </c>
      <c r="Y5" s="358">
        <f t="shared" si="0"/>
        <v>-12176641</v>
      </c>
      <c r="Z5" s="359">
        <f>+IF(X5&lt;&gt;0,+(Y5/X5)*100,0)</f>
        <v>-39.39879299661197</v>
      </c>
      <c r="AA5" s="360">
        <f>+AA6+AA8+AA11+AA13+AA15</f>
        <v>30906127</v>
      </c>
    </row>
    <row r="6" spans="1:27" ht="13.5">
      <c r="A6" s="361" t="s">
        <v>205</v>
      </c>
      <c r="B6" s="142"/>
      <c r="C6" s="60">
        <f>+C7</f>
        <v>7998570</v>
      </c>
      <c r="D6" s="340">
        <f aca="true" t="shared" si="1" ref="D6:AA6">+D7</f>
        <v>0</v>
      </c>
      <c r="E6" s="60">
        <f t="shared" si="1"/>
        <v>2220313</v>
      </c>
      <c r="F6" s="59">
        <f t="shared" si="1"/>
        <v>5843884</v>
      </c>
      <c r="G6" s="59">
        <f t="shared" si="1"/>
        <v>1190767</v>
      </c>
      <c r="H6" s="60">
        <f t="shared" si="1"/>
        <v>195330</v>
      </c>
      <c r="I6" s="60">
        <f t="shared" si="1"/>
        <v>15223</v>
      </c>
      <c r="J6" s="59">
        <f t="shared" si="1"/>
        <v>1401320</v>
      </c>
      <c r="K6" s="59">
        <f t="shared" si="1"/>
        <v>116860</v>
      </c>
      <c r="L6" s="60">
        <f t="shared" si="1"/>
        <v>0</v>
      </c>
      <c r="M6" s="60">
        <f t="shared" si="1"/>
        <v>0</v>
      </c>
      <c r="N6" s="59">
        <f t="shared" si="1"/>
        <v>116860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971352</v>
      </c>
      <c r="U6" s="60">
        <f t="shared" si="1"/>
        <v>1371886</v>
      </c>
      <c r="V6" s="59">
        <f t="shared" si="1"/>
        <v>2343238</v>
      </c>
      <c r="W6" s="59">
        <f t="shared" si="1"/>
        <v>3861418</v>
      </c>
      <c r="X6" s="60">
        <f t="shared" si="1"/>
        <v>5843884</v>
      </c>
      <c r="Y6" s="59">
        <f t="shared" si="1"/>
        <v>-1982466</v>
      </c>
      <c r="Z6" s="61">
        <f>+IF(X6&lt;&gt;0,+(Y6/X6)*100,0)</f>
        <v>-33.923773983193364</v>
      </c>
      <c r="AA6" s="62">
        <f t="shared" si="1"/>
        <v>5843884</v>
      </c>
    </row>
    <row r="7" spans="1:27" ht="13.5">
      <c r="A7" s="291" t="s">
        <v>229</v>
      </c>
      <c r="B7" s="142"/>
      <c r="C7" s="60">
        <v>7998570</v>
      </c>
      <c r="D7" s="340"/>
      <c r="E7" s="60">
        <v>2220313</v>
      </c>
      <c r="F7" s="59">
        <v>5843884</v>
      </c>
      <c r="G7" s="59">
        <v>1190767</v>
      </c>
      <c r="H7" s="60">
        <v>195330</v>
      </c>
      <c r="I7" s="60">
        <v>15223</v>
      </c>
      <c r="J7" s="59">
        <v>1401320</v>
      </c>
      <c r="K7" s="59">
        <v>116860</v>
      </c>
      <c r="L7" s="60"/>
      <c r="M7" s="60"/>
      <c r="N7" s="59">
        <v>116860</v>
      </c>
      <c r="O7" s="59"/>
      <c r="P7" s="60"/>
      <c r="Q7" s="60"/>
      <c r="R7" s="59"/>
      <c r="S7" s="59"/>
      <c r="T7" s="60">
        <v>971352</v>
      </c>
      <c r="U7" s="60">
        <v>1371886</v>
      </c>
      <c r="V7" s="59">
        <v>2343238</v>
      </c>
      <c r="W7" s="59">
        <v>3861418</v>
      </c>
      <c r="X7" s="60">
        <v>5843884</v>
      </c>
      <c r="Y7" s="59">
        <v>-1982466</v>
      </c>
      <c r="Z7" s="61">
        <v>-33.92</v>
      </c>
      <c r="AA7" s="62">
        <v>5843884</v>
      </c>
    </row>
    <row r="8" spans="1:27" ht="13.5">
      <c r="A8" s="361" t="s">
        <v>206</v>
      </c>
      <c r="B8" s="142"/>
      <c r="C8" s="60">
        <f aca="true" t="shared" si="2" ref="C8:Y8">SUM(C9:C10)</f>
        <v>11827295</v>
      </c>
      <c r="D8" s="340">
        <f t="shared" si="2"/>
        <v>0</v>
      </c>
      <c r="E8" s="60">
        <f t="shared" si="2"/>
        <v>975000</v>
      </c>
      <c r="F8" s="59">
        <f t="shared" si="2"/>
        <v>9670000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87730</v>
      </c>
      <c r="L8" s="60">
        <f t="shared" si="2"/>
        <v>0</v>
      </c>
      <c r="M8" s="60">
        <f t="shared" si="2"/>
        <v>24244</v>
      </c>
      <c r="N8" s="59">
        <f t="shared" si="2"/>
        <v>111974</v>
      </c>
      <c r="O8" s="59">
        <f t="shared" si="2"/>
        <v>0</v>
      </c>
      <c r="P8" s="60">
        <f t="shared" si="2"/>
        <v>22762</v>
      </c>
      <c r="Q8" s="60">
        <f t="shared" si="2"/>
        <v>391800</v>
      </c>
      <c r="R8" s="59">
        <f t="shared" si="2"/>
        <v>414562</v>
      </c>
      <c r="S8" s="59">
        <f t="shared" si="2"/>
        <v>211168</v>
      </c>
      <c r="T8" s="60">
        <f t="shared" si="2"/>
        <v>549248</v>
      </c>
      <c r="U8" s="60">
        <f t="shared" si="2"/>
        <v>1331204</v>
      </c>
      <c r="V8" s="59">
        <f t="shared" si="2"/>
        <v>2091620</v>
      </c>
      <c r="W8" s="59">
        <f t="shared" si="2"/>
        <v>2618156</v>
      </c>
      <c r="X8" s="60">
        <f t="shared" si="2"/>
        <v>9670000</v>
      </c>
      <c r="Y8" s="59">
        <f t="shared" si="2"/>
        <v>-7051844</v>
      </c>
      <c r="Z8" s="61">
        <f>+IF(X8&lt;&gt;0,+(Y8/X8)*100,0)</f>
        <v>-72.92496380558428</v>
      </c>
      <c r="AA8" s="62">
        <f>SUM(AA9:AA10)</f>
        <v>9670000</v>
      </c>
    </row>
    <row r="9" spans="1:27" ht="13.5">
      <c r="A9" s="291" t="s">
        <v>230</v>
      </c>
      <c r="B9" s="142"/>
      <c r="C9" s="60">
        <v>11827295</v>
      </c>
      <c r="D9" s="340"/>
      <c r="E9" s="60">
        <v>975000</v>
      </c>
      <c r="F9" s="59">
        <v>9170000</v>
      </c>
      <c r="G9" s="59"/>
      <c r="H9" s="60"/>
      <c r="I9" s="60"/>
      <c r="J9" s="59"/>
      <c r="K9" s="59">
        <v>87730</v>
      </c>
      <c r="L9" s="60"/>
      <c r="M9" s="60">
        <v>24244</v>
      </c>
      <c r="N9" s="59">
        <v>111974</v>
      </c>
      <c r="O9" s="59"/>
      <c r="P9" s="60">
        <v>22762</v>
      </c>
      <c r="Q9" s="60">
        <v>391800</v>
      </c>
      <c r="R9" s="59">
        <v>414562</v>
      </c>
      <c r="S9" s="59">
        <v>211168</v>
      </c>
      <c r="T9" s="60"/>
      <c r="U9" s="60">
        <v>1331204</v>
      </c>
      <c r="V9" s="59">
        <v>1542372</v>
      </c>
      <c r="W9" s="59">
        <v>2068908</v>
      </c>
      <c r="X9" s="60">
        <v>9170000</v>
      </c>
      <c r="Y9" s="59">
        <v>-7101092</v>
      </c>
      <c r="Z9" s="61">
        <v>-77.44</v>
      </c>
      <c r="AA9" s="62">
        <v>9170000</v>
      </c>
    </row>
    <row r="10" spans="1:27" ht="13.5">
      <c r="A10" s="291" t="s">
        <v>231</v>
      </c>
      <c r="B10" s="142"/>
      <c r="C10" s="60"/>
      <c r="D10" s="340"/>
      <c r="E10" s="60"/>
      <c r="F10" s="59">
        <v>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>
        <v>549248</v>
      </c>
      <c r="U10" s="60"/>
      <c r="V10" s="59">
        <v>549248</v>
      </c>
      <c r="W10" s="59">
        <v>549248</v>
      </c>
      <c r="X10" s="60">
        <v>500000</v>
      </c>
      <c r="Y10" s="59">
        <v>49248</v>
      </c>
      <c r="Z10" s="61">
        <v>9.85</v>
      </c>
      <c r="AA10" s="62">
        <v>500000</v>
      </c>
    </row>
    <row r="11" spans="1:27" ht="13.5">
      <c r="A11" s="361" t="s">
        <v>207</v>
      </c>
      <c r="B11" s="142"/>
      <c r="C11" s="362">
        <f>+C12</f>
        <v>1877778</v>
      </c>
      <c r="D11" s="363">
        <f aca="true" t="shared" si="3" ref="D11:AA11">+D12</f>
        <v>0</v>
      </c>
      <c r="E11" s="362">
        <f t="shared" si="3"/>
        <v>3266000</v>
      </c>
      <c r="F11" s="364">
        <f t="shared" si="3"/>
        <v>5801297</v>
      </c>
      <c r="G11" s="364">
        <f t="shared" si="3"/>
        <v>0</v>
      </c>
      <c r="H11" s="362">
        <f t="shared" si="3"/>
        <v>81611</v>
      </c>
      <c r="I11" s="362">
        <f t="shared" si="3"/>
        <v>0</v>
      </c>
      <c r="J11" s="364">
        <f t="shared" si="3"/>
        <v>81611</v>
      </c>
      <c r="K11" s="364">
        <f t="shared" si="3"/>
        <v>218982</v>
      </c>
      <c r="L11" s="362">
        <f t="shared" si="3"/>
        <v>197678</v>
      </c>
      <c r="M11" s="362">
        <f t="shared" si="3"/>
        <v>2554</v>
      </c>
      <c r="N11" s="364">
        <f t="shared" si="3"/>
        <v>419214</v>
      </c>
      <c r="O11" s="364">
        <f t="shared" si="3"/>
        <v>100028</v>
      </c>
      <c r="P11" s="362">
        <f t="shared" si="3"/>
        <v>725796</v>
      </c>
      <c r="Q11" s="362">
        <f t="shared" si="3"/>
        <v>508450</v>
      </c>
      <c r="R11" s="364">
        <f t="shared" si="3"/>
        <v>1334274</v>
      </c>
      <c r="S11" s="364">
        <f t="shared" si="3"/>
        <v>1019306</v>
      </c>
      <c r="T11" s="362">
        <f t="shared" si="3"/>
        <v>229232</v>
      </c>
      <c r="U11" s="362">
        <f t="shared" si="3"/>
        <v>784476</v>
      </c>
      <c r="V11" s="364">
        <f t="shared" si="3"/>
        <v>2033014</v>
      </c>
      <c r="W11" s="364">
        <f t="shared" si="3"/>
        <v>3868113</v>
      </c>
      <c r="X11" s="362">
        <f t="shared" si="3"/>
        <v>5801297</v>
      </c>
      <c r="Y11" s="364">
        <f t="shared" si="3"/>
        <v>-1933184</v>
      </c>
      <c r="Z11" s="365">
        <f>+IF(X11&lt;&gt;0,+(Y11/X11)*100,0)</f>
        <v>-33.32330683983254</v>
      </c>
      <c r="AA11" s="366">
        <f t="shared" si="3"/>
        <v>5801297</v>
      </c>
    </row>
    <row r="12" spans="1:27" ht="13.5">
      <c r="A12" s="291" t="s">
        <v>232</v>
      </c>
      <c r="B12" s="136"/>
      <c r="C12" s="60">
        <v>1877778</v>
      </c>
      <c r="D12" s="340"/>
      <c r="E12" s="60">
        <v>3266000</v>
      </c>
      <c r="F12" s="59">
        <v>5801297</v>
      </c>
      <c r="G12" s="59"/>
      <c r="H12" s="60">
        <v>81611</v>
      </c>
      <c r="I12" s="60"/>
      <c r="J12" s="59">
        <v>81611</v>
      </c>
      <c r="K12" s="59">
        <v>218982</v>
      </c>
      <c r="L12" s="60">
        <v>197678</v>
      </c>
      <c r="M12" s="60">
        <v>2554</v>
      </c>
      <c r="N12" s="59">
        <v>419214</v>
      </c>
      <c r="O12" s="59">
        <v>100028</v>
      </c>
      <c r="P12" s="60">
        <v>725796</v>
      </c>
      <c r="Q12" s="60">
        <v>508450</v>
      </c>
      <c r="R12" s="59">
        <v>1334274</v>
      </c>
      <c r="S12" s="59">
        <v>1019306</v>
      </c>
      <c r="T12" s="60">
        <v>229232</v>
      </c>
      <c r="U12" s="60">
        <v>784476</v>
      </c>
      <c r="V12" s="59">
        <v>2033014</v>
      </c>
      <c r="W12" s="59">
        <v>3868113</v>
      </c>
      <c r="X12" s="60">
        <v>5801297</v>
      </c>
      <c r="Y12" s="59">
        <v>-1933184</v>
      </c>
      <c r="Z12" s="61">
        <v>-33.32</v>
      </c>
      <c r="AA12" s="62">
        <v>5801297</v>
      </c>
    </row>
    <row r="13" spans="1:27" ht="13.5">
      <c r="A13" s="361" t="s">
        <v>208</v>
      </c>
      <c r="B13" s="136"/>
      <c r="C13" s="275">
        <f>+C14</f>
        <v>15605570</v>
      </c>
      <c r="D13" s="341">
        <f aca="true" t="shared" si="4" ref="D13:AA13">+D14</f>
        <v>0</v>
      </c>
      <c r="E13" s="275">
        <f t="shared" si="4"/>
        <v>8288008</v>
      </c>
      <c r="F13" s="342">
        <f t="shared" si="4"/>
        <v>9253104</v>
      </c>
      <c r="G13" s="342">
        <f t="shared" si="4"/>
        <v>1557428</v>
      </c>
      <c r="H13" s="275">
        <f t="shared" si="4"/>
        <v>809133</v>
      </c>
      <c r="I13" s="275">
        <f t="shared" si="4"/>
        <v>0</v>
      </c>
      <c r="J13" s="342">
        <f t="shared" si="4"/>
        <v>2366561</v>
      </c>
      <c r="K13" s="342">
        <f t="shared" si="4"/>
        <v>948946</v>
      </c>
      <c r="L13" s="275">
        <f t="shared" si="4"/>
        <v>946078</v>
      </c>
      <c r="M13" s="275">
        <f t="shared" si="4"/>
        <v>431350</v>
      </c>
      <c r="N13" s="342">
        <f t="shared" si="4"/>
        <v>2326374</v>
      </c>
      <c r="O13" s="342">
        <f t="shared" si="4"/>
        <v>1086375</v>
      </c>
      <c r="P13" s="275">
        <f t="shared" si="4"/>
        <v>909124</v>
      </c>
      <c r="Q13" s="275">
        <f t="shared" si="4"/>
        <v>689959</v>
      </c>
      <c r="R13" s="342">
        <f t="shared" si="4"/>
        <v>2685458</v>
      </c>
      <c r="S13" s="342">
        <f t="shared" si="4"/>
        <v>676255</v>
      </c>
      <c r="T13" s="275">
        <f t="shared" si="4"/>
        <v>320408</v>
      </c>
      <c r="U13" s="275">
        <f t="shared" si="4"/>
        <v>6743</v>
      </c>
      <c r="V13" s="342">
        <f t="shared" si="4"/>
        <v>1003406</v>
      </c>
      <c r="W13" s="342">
        <f t="shared" si="4"/>
        <v>8381799</v>
      </c>
      <c r="X13" s="275">
        <f t="shared" si="4"/>
        <v>9253104</v>
      </c>
      <c r="Y13" s="342">
        <f t="shared" si="4"/>
        <v>-871305</v>
      </c>
      <c r="Z13" s="335">
        <f>+IF(X13&lt;&gt;0,+(Y13/X13)*100,0)</f>
        <v>-9.4163536906102</v>
      </c>
      <c r="AA13" s="273">
        <f t="shared" si="4"/>
        <v>9253104</v>
      </c>
    </row>
    <row r="14" spans="1:27" ht="13.5">
      <c r="A14" s="291" t="s">
        <v>233</v>
      </c>
      <c r="B14" s="136"/>
      <c r="C14" s="60">
        <v>15605570</v>
      </c>
      <c r="D14" s="340"/>
      <c r="E14" s="60">
        <v>8288008</v>
      </c>
      <c r="F14" s="59">
        <v>9253104</v>
      </c>
      <c r="G14" s="59">
        <v>1557428</v>
      </c>
      <c r="H14" s="60">
        <v>809133</v>
      </c>
      <c r="I14" s="60"/>
      <c r="J14" s="59">
        <v>2366561</v>
      </c>
      <c r="K14" s="59">
        <v>948946</v>
      </c>
      <c r="L14" s="60">
        <v>946078</v>
      </c>
      <c r="M14" s="60">
        <v>431350</v>
      </c>
      <c r="N14" s="59">
        <v>2326374</v>
      </c>
      <c r="O14" s="59">
        <v>1086375</v>
      </c>
      <c r="P14" s="60">
        <v>909124</v>
      </c>
      <c r="Q14" s="60">
        <v>689959</v>
      </c>
      <c r="R14" s="59">
        <v>2685458</v>
      </c>
      <c r="S14" s="59">
        <v>676255</v>
      </c>
      <c r="T14" s="60">
        <v>320408</v>
      </c>
      <c r="U14" s="60">
        <v>6743</v>
      </c>
      <c r="V14" s="59">
        <v>1003406</v>
      </c>
      <c r="W14" s="59">
        <v>8381799</v>
      </c>
      <c r="X14" s="60">
        <v>9253104</v>
      </c>
      <c r="Y14" s="59">
        <v>-871305</v>
      </c>
      <c r="Z14" s="61">
        <v>-9.42</v>
      </c>
      <c r="AA14" s="62">
        <v>9253104</v>
      </c>
    </row>
    <row r="15" spans="1:27" ht="13.5">
      <c r="A15" s="361" t="s">
        <v>209</v>
      </c>
      <c r="B15" s="136"/>
      <c r="C15" s="60">
        <f aca="true" t="shared" si="5" ref="C15:Y15">SUM(C16:C20)</f>
        <v>130020</v>
      </c>
      <c r="D15" s="340">
        <f t="shared" si="5"/>
        <v>0</v>
      </c>
      <c r="E15" s="60">
        <f t="shared" si="5"/>
        <v>469067</v>
      </c>
      <c r="F15" s="59">
        <f t="shared" si="5"/>
        <v>337842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337842</v>
      </c>
      <c r="Y15" s="59">
        <f t="shared" si="5"/>
        <v>-337842</v>
      </c>
      <c r="Z15" s="61">
        <f>+IF(X15&lt;&gt;0,+(Y15/X15)*100,0)</f>
        <v>-100</v>
      </c>
      <c r="AA15" s="62">
        <f>SUM(AA16:AA20)</f>
        <v>337842</v>
      </c>
    </row>
    <row r="16" spans="1:27" ht="13.5">
      <c r="A16" s="291" t="s">
        <v>234</v>
      </c>
      <c r="B16" s="300"/>
      <c r="C16" s="60">
        <v>130020</v>
      </c>
      <c r="D16" s="340"/>
      <c r="E16" s="60"/>
      <c r="F16" s="59">
        <v>337842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337842</v>
      </c>
      <c r="Y16" s="59">
        <v>-337842</v>
      </c>
      <c r="Z16" s="61">
        <v>-100</v>
      </c>
      <c r="AA16" s="62">
        <v>337842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469067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335587</v>
      </c>
      <c r="D22" s="344">
        <f t="shared" si="6"/>
        <v>0</v>
      </c>
      <c r="E22" s="343">
        <f t="shared" si="6"/>
        <v>2399612</v>
      </c>
      <c r="F22" s="345">
        <f t="shared" si="6"/>
        <v>3047431</v>
      </c>
      <c r="G22" s="345">
        <f t="shared" si="6"/>
        <v>130135</v>
      </c>
      <c r="H22" s="343">
        <f t="shared" si="6"/>
        <v>187916</v>
      </c>
      <c r="I22" s="343">
        <f t="shared" si="6"/>
        <v>64754</v>
      </c>
      <c r="J22" s="345">
        <f t="shared" si="6"/>
        <v>382805</v>
      </c>
      <c r="K22" s="345">
        <f t="shared" si="6"/>
        <v>120717</v>
      </c>
      <c r="L22" s="343">
        <f t="shared" si="6"/>
        <v>66669</v>
      </c>
      <c r="M22" s="343">
        <f t="shared" si="6"/>
        <v>52113</v>
      </c>
      <c r="N22" s="345">
        <f t="shared" si="6"/>
        <v>239499</v>
      </c>
      <c r="O22" s="345">
        <f t="shared" si="6"/>
        <v>242545</v>
      </c>
      <c r="P22" s="343">
        <f t="shared" si="6"/>
        <v>100875</v>
      </c>
      <c r="Q22" s="343">
        <f t="shared" si="6"/>
        <v>42106</v>
      </c>
      <c r="R22" s="345">
        <f t="shared" si="6"/>
        <v>385526</v>
      </c>
      <c r="S22" s="345">
        <f t="shared" si="6"/>
        <v>142806</v>
      </c>
      <c r="T22" s="343">
        <f t="shared" si="6"/>
        <v>251172</v>
      </c>
      <c r="U22" s="343">
        <f t="shared" si="6"/>
        <v>513018</v>
      </c>
      <c r="V22" s="345">
        <f t="shared" si="6"/>
        <v>906996</v>
      </c>
      <c r="W22" s="345">
        <f t="shared" si="6"/>
        <v>1914826</v>
      </c>
      <c r="X22" s="343">
        <f t="shared" si="6"/>
        <v>3047431</v>
      </c>
      <c r="Y22" s="345">
        <f t="shared" si="6"/>
        <v>-1132605</v>
      </c>
      <c r="Z22" s="336">
        <f>+IF(X22&lt;&gt;0,+(Y22/X22)*100,0)</f>
        <v>-37.165894814353464</v>
      </c>
      <c r="AA22" s="350">
        <f>SUM(AA23:AA32)</f>
        <v>3047431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>
        <v>2270010</v>
      </c>
      <c r="G24" s="59">
        <v>5835</v>
      </c>
      <c r="H24" s="60">
        <v>70166</v>
      </c>
      <c r="I24" s="60">
        <v>6244</v>
      </c>
      <c r="J24" s="59">
        <v>82245</v>
      </c>
      <c r="K24" s="59">
        <v>41751</v>
      </c>
      <c r="L24" s="60">
        <v>30704</v>
      </c>
      <c r="M24" s="60">
        <v>40613</v>
      </c>
      <c r="N24" s="59">
        <v>113068</v>
      </c>
      <c r="O24" s="59">
        <v>242545</v>
      </c>
      <c r="P24" s="60">
        <v>6257</v>
      </c>
      <c r="Q24" s="60">
        <v>39155</v>
      </c>
      <c r="R24" s="59">
        <v>287957</v>
      </c>
      <c r="S24" s="59">
        <v>127356</v>
      </c>
      <c r="T24" s="60">
        <v>229963</v>
      </c>
      <c r="U24" s="60">
        <v>88390</v>
      </c>
      <c r="V24" s="59">
        <v>445709</v>
      </c>
      <c r="W24" s="59">
        <v>928979</v>
      </c>
      <c r="X24" s="60">
        <v>2270010</v>
      </c>
      <c r="Y24" s="59">
        <v>-1341031</v>
      </c>
      <c r="Z24" s="61">
        <v>-59.08</v>
      </c>
      <c r="AA24" s="62">
        <v>2270010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35469</v>
      </c>
      <c r="Q25" s="60">
        <v>2951</v>
      </c>
      <c r="R25" s="59">
        <v>38420</v>
      </c>
      <c r="S25" s="59"/>
      <c r="T25" s="60"/>
      <c r="U25" s="60"/>
      <c r="V25" s="59"/>
      <c r="W25" s="59">
        <v>38420</v>
      </c>
      <c r="X25" s="60"/>
      <c r="Y25" s="59">
        <v>38420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>
        <v>777421</v>
      </c>
      <c r="G26" s="364">
        <v>124300</v>
      </c>
      <c r="H26" s="362">
        <v>117750</v>
      </c>
      <c r="I26" s="362">
        <v>58510</v>
      </c>
      <c r="J26" s="364">
        <v>300560</v>
      </c>
      <c r="K26" s="364">
        <v>78966</v>
      </c>
      <c r="L26" s="362">
        <v>35965</v>
      </c>
      <c r="M26" s="362">
        <v>11500</v>
      </c>
      <c r="N26" s="364">
        <v>126431</v>
      </c>
      <c r="O26" s="364"/>
      <c r="P26" s="362">
        <v>59149</v>
      </c>
      <c r="Q26" s="362"/>
      <c r="R26" s="364">
        <v>59149</v>
      </c>
      <c r="S26" s="364">
        <v>15450</v>
      </c>
      <c r="T26" s="362">
        <v>21209</v>
      </c>
      <c r="U26" s="362">
        <v>424628</v>
      </c>
      <c r="V26" s="364">
        <v>461287</v>
      </c>
      <c r="W26" s="364">
        <v>947427</v>
      </c>
      <c r="X26" s="362">
        <v>777421</v>
      </c>
      <c r="Y26" s="364">
        <v>170006</v>
      </c>
      <c r="Z26" s="365">
        <v>21.87</v>
      </c>
      <c r="AA26" s="366">
        <v>777421</v>
      </c>
    </row>
    <row r="27" spans="1:27" ht="13.5">
      <c r="A27" s="361" t="s">
        <v>241</v>
      </c>
      <c r="B27" s="147"/>
      <c r="C27" s="60">
        <v>335587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2399612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54877460</v>
      </c>
      <c r="D40" s="344">
        <f t="shared" si="9"/>
        <v>0</v>
      </c>
      <c r="E40" s="343">
        <f t="shared" si="9"/>
        <v>2406200</v>
      </c>
      <c r="F40" s="345">
        <f t="shared" si="9"/>
        <v>1914457</v>
      </c>
      <c r="G40" s="345">
        <f t="shared" si="9"/>
        <v>0</v>
      </c>
      <c r="H40" s="343">
        <f t="shared" si="9"/>
        <v>41976</v>
      </c>
      <c r="I40" s="343">
        <f t="shared" si="9"/>
        <v>17119</v>
      </c>
      <c r="J40" s="345">
        <f t="shared" si="9"/>
        <v>59095</v>
      </c>
      <c r="K40" s="345">
        <f t="shared" si="9"/>
        <v>53832</v>
      </c>
      <c r="L40" s="343">
        <f t="shared" si="9"/>
        <v>87334</v>
      </c>
      <c r="M40" s="343">
        <f t="shared" si="9"/>
        <v>49005</v>
      </c>
      <c r="N40" s="345">
        <f t="shared" si="9"/>
        <v>190171</v>
      </c>
      <c r="O40" s="345">
        <f t="shared" si="9"/>
        <v>289436</v>
      </c>
      <c r="P40" s="343">
        <f t="shared" si="9"/>
        <v>161152</v>
      </c>
      <c r="Q40" s="343">
        <f t="shared" si="9"/>
        <v>104268</v>
      </c>
      <c r="R40" s="345">
        <f t="shared" si="9"/>
        <v>554856</v>
      </c>
      <c r="S40" s="345">
        <f t="shared" si="9"/>
        <v>20249</v>
      </c>
      <c r="T40" s="343">
        <f t="shared" si="9"/>
        <v>332917</v>
      </c>
      <c r="U40" s="343">
        <f t="shared" si="9"/>
        <v>359069</v>
      </c>
      <c r="V40" s="345">
        <f t="shared" si="9"/>
        <v>712235</v>
      </c>
      <c r="W40" s="345">
        <f t="shared" si="9"/>
        <v>1516357</v>
      </c>
      <c r="X40" s="343">
        <f t="shared" si="9"/>
        <v>1914457</v>
      </c>
      <c r="Y40" s="345">
        <f t="shared" si="9"/>
        <v>-398100</v>
      </c>
      <c r="Z40" s="336">
        <f>+IF(X40&lt;&gt;0,+(Y40/X40)*100,0)</f>
        <v>-20.794408022744832</v>
      </c>
      <c r="AA40" s="350">
        <f>SUM(AA41:AA49)</f>
        <v>1914457</v>
      </c>
    </row>
    <row r="41" spans="1:27" ht="13.5">
      <c r="A41" s="361" t="s">
        <v>248</v>
      </c>
      <c r="B41" s="142"/>
      <c r="C41" s="362">
        <v>968226</v>
      </c>
      <c r="D41" s="363"/>
      <c r="E41" s="362"/>
      <c r="F41" s="364">
        <v>35595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35595</v>
      </c>
      <c r="Y41" s="364">
        <v>-35595</v>
      </c>
      <c r="Z41" s="365">
        <v>-100</v>
      </c>
      <c r="AA41" s="366">
        <v>35595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330695</v>
      </c>
      <c r="D43" s="369"/>
      <c r="E43" s="305">
        <v>608250</v>
      </c>
      <c r="F43" s="370">
        <v>830290</v>
      </c>
      <c r="G43" s="370"/>
      <c r="H43" s="305">
        <v>41101</v>
      </c>
      <c r="I43" s="305">
        <v>15982</v>
      </c>
      <c r="J43" s="370">
        <v>57083</v>
      </c>
      <c r="K43" s="370">
        <v>46582</v>
      </c>
      <c r="L43" s="305">
        <v>68717</v>
      </c>
      <c r="M43" s="305">
        <v>23150</v>
      </c>
      <c r="N43" s="370">
        <v>138449</v>
      </c>
      <c r="O43" s="370">
        <v>19500</v>
      </c>
      <c r="P43" s="305">
        <v>3339</v>
      </c>
      <c r="Q43" s="305">
        <v>63837</v>
      </c>
      <c r="R43" s="370">
        <v>86676</v>
      </c>
      <c r="S43" s="370">
        <v>1636</v>
      </c>
      <c r="T43" s="305">
        <v>61718</v>
      </c>
      <c r="U43" s="305">
        <v>125611</v>
      </c>
      <c r="V43" s="370">
        <v>188965</v>
      </c>
      <c r="W43" s="370">
        <v>471173</v>
      </c>
      <c r="X43" s="305">
        <v>830290</v>
      </c>
      <c r="Y43" s="370">
        <v>-359117</v>
      </c>
      <c r="Z43" s="371">
        <v>-43.25</v>
      </c>
      <c r="AA43" s="303">
        <v>830290</v>
      </c>
    </row>
    <row r="44" spans="1:27" ht="13.5">
      <c r="A44" s="361" t="s">
        <v>251</v>
      </c>
      <c r="B44" s="136"/>
      <c r="C44" s="60">
        <v>1578539</v>
      </c>
      <c r="D44" s="368"/>
      <c r="E44" s="54">
        <v>412490</v>
      </c>
      <c r="F44" s="53">
        <v>1048572</v>
      </c>
      <c r="G44" s="53"/>
      <c r="H44" s="54">
        <v>875</v>
      </c>
      <c r="I44" s="54"/>
      <c r="J44" s="53">
        <v>875</v>
      </c>
      <c r="K44" s="53">
        <v>2250</v>
      </c>
      <c r="L44" s="54"/>
      <c r="M44" s="54">
        <v>5922</v>
      </c>
      <c r="N44" s="53">
        <v>8172</v>
      </c>
      <c r="O44" s="53">
        <v>238863</v>
      </c>
      <c r="P44" s="54">
        <v>157813</v>
      </c>
      <c r="Q44" s="54">
        <v>40431</v>
      </c>
      <c r="R44" s="53">
        <v>437107</v>
      </c>
      <c r="S44" s="53">
        <v>18613</v>
      </c>
      <c r="T44" s="54">
        <v>219712</v>
      </c>
      <c r="U44" s="54">
        <v>122818</v>
      </c>
      <c r="V44" s="53">
        <v>361143</v>
      </c>
      <c r="W44" s="53">
        <v>807297</v>
      </c>
      <c r="X44" s="54">
        <v>1048572</v>
      </c>
      <c r="Y44" s="53">
        <v>-241275</v>
      </c>
      <c r="Z44" s="94">
        <v>-23.01</v>
      </c>
      <c r="AA44" s="95">
        <v>1048572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>
        <v>1137</v>
      </c>
      <c r="J47" s="53">
        <v>1137</v>
      </c>
      <c r="K47" s="53">
        <v>5000</v>
      </c>
      <c r="L47" s="54">
        <v>18617</v>
      </c>
      <c r="M47" s="54">
        <v>19933</v>
      </c>
      <c r="N47" s="53">
        <v>43550</v>
      </c>
      <c r="O47" s="53">
        <v>31073</v>
      </c>
      <c r="P47" s="54"/>
      <c r="Q47" s="54"/>
      <c r="R47" s="53">
        <v>31073</v>
      </c>
      <c r="S47" s="53"/>
      <c r="T47" s="54"/>
      <c r="U47" s="54"/>
      <c r="V47" s="53"/>
      <c r="W47" s="53">
        <v>75760</v>
      </c>
      <c r="X47" s="54"/>
      <c r="Y47" s="53">
        <v>75760</v>
      </c>
      <c r="Z47" s="94"/>
      <c r="AA47" s="95"/>
    </row>
    <row r="48" spans="1:27" ht="13.5">
      <c r="A48" s="361" t="s">
        <v>255</v>
      </c>
      <c r="B48" s="136"/>
      <c r="C48" s="60">
        <v>52000000</v>
      </c>
      <c r="D48" s="368"/>
      <c r="E48" s="54">
        <v>136000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51487</v>
      </c>
      <c r="U48" s="54">
        <v>15640</v>
      </c>
      <c r="V48" s="53">
        <v>67127</v>
      </c>
      <c r="W48" s="53">
        <v>67127</v>
      </c>
      <c r="X48" s="54"/>
      <c r="Y48" s="53">
        <v>67127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1249460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95000</v>
      </c>
      <c r="V49" s="53">
        <v>95000</v>
      </c>
      <c r="W49" s="53">
        <v>95000</v>
      </c>
      <c r="X49" s="54"/>
      <c r="Y49" s="53">
        <v>95000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144224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560814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166540</v>
      </c>
      <c r="U57" s="343">
        <f t="shared" si="13"/>
        <v>0</v>
      </c>
      <c r="V57" s="345">
        <f t="shared" si="13"/>
        <v>166540</v>
      </c>
      <c r="W57" s="345">
        <f t="shared" si="13"/>
        <v>166540</v>
      </c>
      <c r="X57" s="343">
        <f t="shared" si="13"/>
        <v>560814</v>
      </c>
      <c r="Y57" s="345">
        <f t="shared" si="13"/>
        <v>-394274</v>
      </c>
      <c r="Z57" s="336">
        <f>+IF(X57&lt;&gt;0,+(Y57/X57)*100,0)</f>
        <v>-70.30387971769606</v>
      </c>
      <c r="AA57" s="350">
        <f t="shared" si="13"/>
        <v>560814</v>
      </c>
    </row>
    <row r="58" spans="1:27" ht="13.5">
      <c r="A58" s="361" t="s">
        <v>217</v>
      </c>
      <c r="B58" s="136"/>
      <c r="C58" s="60">
        <v>144224</v>
      </c>
      <c r="D58" s="340"/>
      <c r="E58" s="60"/>
      <c r="F58" s="59">
        <v>560814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166540</v>
      </c>
      <c r="U58" s="60"/>
      <c r="V58" s="59">
        <v>166540</v>
      </c>
      <c r="W58" s="59">
        <v>166540</v>
      </c>
      <c r="X58" s="60">
        <v>560814</v>
      </c>
      <c r="Y58" s="59">
        <v>-394274</v>
      </c>
      <c r="Z58" s="61">
        <v>-70.3</v>
      </c>
      <c r="AA58" s="62">
        <v>560814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92796504</v>
      </c>
      <c r="D60" s="346">
        <f t="shared" si="14"/>
        <v>0</v>
      </c>
      <c r="E60" s="219">
        <f t="shared" si="14"/>
        <v>20024200</v>
      </c>
      <c r="F60" s="264">
        <f t="shared" si="14"/>
        <v>36428829</v>
      </c>
      <c r="G60" s="264">
        <f t="shared" si="14"/>
        <v>2878330</v>
      </c>
      <c r="H60" s="219">
        <f t="shared" si="14"/>
        <v>1315966</v>
      </c>
      <c r="I60" s="219">
        <f t="shared" si="14"/>
        <v>97096</v>
      </c>
      <c r="J60" s="264">
        <f t="shared" si="14"/>
        <v>4291392</v>
      </c>
      <c r="K60" s="264">
        <f t="shared" si="14"/>
        <v>1547067</v>
      </c>
      <c r="L60" s="219">
        <f t="shared" si="14"/>
        <v>1297759</v>
      </c>
      <c r="M60" s="219">
        <f t="shared" si="14"/>
        <v>559266</v>
      </c>
      <c r="N60" s="264">
        <f t="shared" si="14"/>
        <v>3404092</v>
      </c>
      <c r="O60" s="264">
        <f t="shared" si="14"/>
        <v>1718384</v>
      </c>
      <c r="P60" s="219">
        <f t="shared" si="14"/>
        <v>1919709</v>
      </c>
      <c r="Q60" s="219">
        <f t="shared" si="14"/>
        <v>1736583</v>
      </c>
      <c r="R60" s="264">
        <f t="shared" si="14"/>
        <v>5374676</v>
      </c>
      <c r="S60" s="264">
        <f t="shared" si="14"/>
        <v>2069784</v>
      </c>
      <c r="T60" s="219">
        <f t="shared" si="14"/>
        <v>2820869</v>
      </c>
      <c r="U60" s="219">
        <f t="shared" si="14"/>
        <v>4366396</v>
      </c>
      <c r="V60" s="264">
        <f t="shared" si="14"/>
        <v>9257049</v>
      </c>
      <c r="W60" s="264">
        <f t="shared" si="14"/>
        <v>22327209</v>
      </c>
      <c r="X60" s="219">
        <f t="shared" si="14"/>
        <v>36428829</v>
      </c>
      <c r="Y60" s="264">
        <f t="shared" si="14"/>
        <v>-14101620</v>
      </c>
      <c r="Z60" s="337">
        <f>+IF(X60&lt;&gt;0,+(Y60/X60)*100,0)</f>
        <v>-38.71005570890022</v>
      </c>
      <c r="AA60" s="232">
        <f>+AA57+AA54+AA51+AA40+AA37+AA34+AA22+AA5</f>
        <v>36428829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2016-08-11T09:07:47Z</dcterms:created>
  <dcterms:modified xsi:type="dcterms:W3CDTF">2016-08-11T09:07:55Z</dcterms:modified>
  <cp:category/>
  <cp:version/>
  <cp:contentType/>
  <cp:contentStatus/>
</cp:coreProperties>
</file>