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<sst xmlns="http://schemas.openxmlformats.org/spreadsheetml/2006/main" count="857" uniqueCount="303">
  <si>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Sarah Baartman(DC10)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</si>
  <si>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</si>
  <si>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</si>
  <si>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</si>
  <si>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</si>
  <si>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</si>
  <si>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</si>
  <si>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</si>
  <si>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</si>
  <si>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</si>
  <si>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</si>
  <si>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</si>
  <si>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</si>
  <si>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</si>
  <si>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</si>
  <si>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</si>
  <si>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</si>
  <si>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</si>
  <si>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</si>
  <si>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</si>
  <si>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</si>
  <si>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</si>
  <si>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</si>
  <si>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</si>
  <si>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</si>
  <si>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</si>
  <si>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</si>
  <si>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</si>
  <si>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</si>
  <si>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</si>
  <si>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</si>
  <si>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</si>
  <si>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</si>
  <si>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</si>
  <si>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</si>
  <si>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</si>
  <si>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</si>
  <si>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</si>
  <si>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</si>
  <si>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</si>
  <si>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</si>
  <si>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</si>
  <si>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</si>
  <si>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</si>
  <si>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</si>
  <si>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</si>
  <si>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</si>
  <si>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</si>
  <si>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</si>
  <si>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</si>
  <si>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</si>
  <si>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</si>
  <si>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</si>
  <si>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</si>
  <si>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</si>
  <si>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</si>
  <si>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</si>
  <si>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</si>
  <si>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</si>
  <si>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</si>
  <si>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</si>
  <si>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</si>
  <si>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</si>
  <si>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</si>
  <si>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</si>
  <si>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</si>
  <si>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</si>
  <si>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</si>
  <si>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</si>
  <si>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</si>
  <si>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Sarah Baartman(DC10)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</si>
  <si>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</si>
  <si>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</si>
  <si>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</si>
  <si>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</si>
  <si>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</si>
  <si>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</si>
  <si>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</si>
  <si>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</si>
  <si>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</si>
  <si>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</si>
  <si>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</si>
  <si>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</si>
  <si>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</si>
  <si>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</si>
  <si>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</si>
  <si>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</si>
  <si>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</si>
  <si>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</si>
  <si>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</si>
  <si>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</si>
  <si>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</si>
  <si>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</si>
  <si>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</si>
  <si>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</si>
  <si>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</si>
  <si>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</si>
  <si>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</si>
  <si>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</si>
  <si>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</si>
  <si>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Sarah Baartman(DC10)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</si>
  <si>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</si>
  <si>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</si>
  <si>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</si>
  <si>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</si>
  <si>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</si>
  <si>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</si>
  <si>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</si>
  <si>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</si>
  <si>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</si>
  <si>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</si>
  <si>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</si>
  <si>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</si>
  <si>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</si>
  <si>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</si>
  <si>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</si>
  <si>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</si>
  <si>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</si>
  <si>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</si>
  <si>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</si>
  <si>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</si>
  <si>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</si>
  <si>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</si>
  <si>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</si>
  <si>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</si>
  <si>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</si>
  <si>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</si>
  <si>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</si>
  <si>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</si>
  <si>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Sarah Baartman(DC10)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</si>
  <si>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</si>
  <si>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</si>
  <si>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</si>
  <si>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</si>
  <si>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</si>
  <si>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</si>
  <si>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</si>
  <si>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</si>
  <si>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</si>
  <si>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</si>
  <si>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Sarah Baartman(DC10)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</si>
  <si>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</si>
  <si>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</si>
  <si>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</si>
  <si>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</si>
  <si>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</si>
  <si>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</si>
  <si>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</si>
  <si>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</si>
  <si>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</si>
  <si>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</si>
  <si>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</si>
  <si>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</si>
  <si>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</si>
  <si>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</si>
  <si>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</si>
  <si>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</si>
  <si>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</si>
  <si>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</si>
  <si>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</si>
  <si>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</si>
  <si>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</si>
  <si>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</si>
  <si>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</si>
  <si>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</si>
  <si>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</si>
  <si>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</si>
  <si>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</si>
  <si>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</si>
  <si>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</si>
  <si>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</si>
  <si>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</si>
  <si>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</si>
  <si>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</si>
  <si>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Sarah Baartman(DC10)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</si>
  <si>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</si>
  <si>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</si>
  <si>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</si>
  <si>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</si>
  <si>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</si>
  <si>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</si>
  <si>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</si>
  <si>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</si>
  <si>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</si>
  <si>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</si>
  <si>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</si>
  <si>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</si>
  <si>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</si>
  <si>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</si>
  <si>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</si>
  <si>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</si>
  <si>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</si>
  <si>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</si>
  <si>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</si>
  <si>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</si>
  <si>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</si>
  <si>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</si>
  <si>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</si>
  <si>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</si>
  <si>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</si>
  <si>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</si>
  <si>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</si>
  <si>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Sarah Baartman(DC10)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</si>
  <si>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</si>
  <si>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</si>
  <si>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</si>
  <si>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</si>
  <si>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</si>
  <si>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</si>
  <si>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</si>
  <si>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</si>
  <si>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</si>
  <si>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</si>
  <si>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</si>
  <si>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</si>
  <si>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</si>
  <si>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</si>
  <si>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</si>
  <si>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</si>
  <si>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</si>
  <si>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</si>
  <si>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</si>
  <si>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</si>
  <si>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</si>
  <si>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</si>
  <si>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</si>
  <si>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</si>
  <si>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Sarah Baartman(DC10)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</si>
  <si>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</si>
  <si>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</si>
  <si>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</si>
  <si>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</si>
  <si>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</si>
  <si>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</si>
  <si>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</si>
  <si>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</si>
  <si>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</si>
  <si>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</si>
  <si>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</si>
  <si>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</si>
  <si>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</si>
  <si>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</si>
  <si>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</si>
  <si>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</si>
  <si>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</si>
  <si>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</si>
  <si>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</si>
  <si>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</si>
  <si>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</si>
  <si>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</si>
  <si>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</si>
  <si>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</si>
  <si>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</si>
  <si>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</si>
  <si>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</si>
  <si>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</si>
  <si>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</si>
  <si>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</si>
  <si>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</si>
  <si>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</si>
  <si>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</si>
  <si>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</si>
  <si>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</si>
  <si>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Sarah Baartman(DC10)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</si>
  <si>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</si>
  <si>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</si>
  <si>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Eastern Cape: Sarah Baartman(DC10)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</si>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</sst>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17261678</v>
      </c>
      <c r="C7" s="19">
        <v>0</v>
      </c>
      <c r="D7" s="59">
        <v>10600000</v>
      </c>
      <c r="E7" s="60">
        <v>15700000</v>
      </c>
      <c r="F7" s="60">
        <v>302428</v>
      </c>
      <c r="G7" s="60">
        <v>1537509</v>
      </c>
      <c r="H7" s="60">
        <v>1647888</v>
      </c>
      <c r="I7" s="60">
        <v>3487825</v>
      </c>
      <c r="J7" s="60">
        <v>1626634</v>
      </c>
      <c r="K7" s="60">
        <v>1595206</v>
      </c>
      <c r="L7" s="60">
        <v>1206908</v>
      </c>
      <c r="M7" s="60">
        <v>4428748</v>
      </c>
      <c r="N7" s="60">
        <v>1697375</v>
      </c>
      <c r="O7" s="60">
        <v>-1734014</v>
      </c>
      <c r="P7" s="60">
        <v>1503482</v>
      </c>
      <c r="Q7" s="60">
        <v>1466843</v>
      </c>
      <c r="R7" s="60">
        <v>1692722</v>
      </c>
      <c r="S7" s="60">
        <v>1985137</v>
      </c>
      <c r="T7" s="60">
        <v>1520984</v>
      </c>
      <c r="U7" s="60">
        <v>5198843</v>
      </c>
      <c r="V7" s="60">
        <v>14582259</v>
      </c>
      <c r="W7" s="60">
        <v>10600000</v>
      </c>
      <c r="X7" s="60">
        <v>3982259</v>
      </c>
      <c r="Y7" s="61">
        <v>37.57</v>
      </c>
      <c r="Z7" s="62">
        <v>15700000</v>
      </c>
    </row>
    <row r="8" spans="1:26" ht="12.75">
      <c r="A8" s="58" t="s">
        <v>34</v>
      </c>
      <c r="B8" s="19">
        <v>93931919</v>
      </c>
      <c r="C8" s="19">
        <v>0</v>
      </c>
      <c r="D8" s="59">
        <v>91265000</v>
      </c>
      <c r="E8" s="60">
        <v>97232020</v>
      </c>
      <c r="F8" s="60">
        <v>38651437</v>
      </c>
      <c r="G8" s="60">
        <v>288424</v>
      </c>
      <c r="H8" s="60">
        <v>1287684</v>
      </c>
      <c r="I8" s="60">
        <v>40227545</v>
      </c>
      <c r="J8" s="60">
        <v>1021787</v>
      </c>
      <c r="K8" s="60">
        <v>27827627</v>
      </c>
      <c r="L8" s="60">
        <v>398733</v>
      </c>
      <c r="M8" s="60">
        <v>29248147</v>
      </c>
      <c r="N8" s="60">
        <v>181706</v>
      </c>
      <c r="O8" s="60">
        <v>4596334</v>
      </c>
      <c r="P8" s="60">
        <v>24306981</v>
      </c>
      <c r="Q8" s="60">
        <v>29085021</v>
      </c>
      <c r="R8" s="60">
        <v>1143430</v>
      </c>
      <c r="S8" s="60">
        <v>2740072</v>
      </c>
      <c r="T8" s="60">
        <v>379752</v>
      </c>
      <c r="U8" s="60">
        <v>4263254</v>
      </c>
      <c r="V8" s="60">
        <v>102823967</v>
      </c>
      <c r="W8" s="60">
        <v>91265000</v>
      </c>
      <c r="X8" s="60">
        <v>11558967</v>
      </c>
      <c r="Y8" s="61">
        <v>12.67</v>
      </c>
      <c r="Z8" s="62">
        <v>97232020</v>
      </c>
    </row>
    <row r="9" spans="1:26" ht="12.75">
      <c r="A9" s="58" t="s">
        <v>35</v>
      </c>
      <c r="B9" s="19">
        <v>2717250</v>
      </c>
      <c r="C9" s="19">
        <v>0</v>
      </c>
      <c r="D9" s="59">
        <v>43528300</v>
      </c>
      <c r="E9" s="60">
        <v>59616100</v>
      </c>
      <c r="F9" s="60">
        <v>252134</v>
      </c>
      <c r="G9" s="60">
        <v>156628</v>
      </c>
      <c r="H9" s="60">
        <v>272705</v>
      </c>
      <c r="I9" s="60">
        <v>681467</v>
      </c>
      <c r="J9" s="60">
        <v>213582</v>
      </c>
      <c r="K9" s="60">
        <v>269099</v>
      </c>
      <c r="L9" s="60">
        <v>135614</v>
      </c>
      <c r="M9" s="60">
        <v>618295</v>
      </c>
      <c r="N9" s="60">
        <v>132580</v>
      </c>
      <c r="O9" s="60">
        <v>-164148</v>
      </c>
      <c r="P9" s="60">
        <v>1210454</v>
      </c>
      <c r="Q9" s="60">
        <v>1178886</v>
      </c>
      <c r="R9" s="60">
        <v>293092</v>
      </c>
      <c r="S9" s="60">
        <v>488839</v>
      </c>
      <c r="T9" s="60">
        <v>200782</v>
      </c>
      <c r="U9" s="60">
        <v>982713</v>
      </c>
      <c r="V9" s="60">
        <v>3461361</v>
      </c>
      <c r="W9" s="60">
        <v>43528300</v>
      </c>
      <c r="X9" s="60">
        <v>-40066939</v>
      </c>
      <c r="Y9" s="61">
        <v>-92.05</v>
      </c>
      <c r="Z9" s="62">
        <v>59616100</v>
      </c>
    </row>
    <row r="10" spans="1:26" ht="22.5">
      <c r="A10" s="63" t="s">
        <v>278</v>
      </c>
      <c r="B10" s="64">
        <f>SUM(B5:B9)</f>
        <v>113910847</v>
      </c>
      <c r="C10" s="64">
        <f>SUM(C5:C9)</f>
        <v>0</v>
      </c>
      <c r="D10" s="65">
        <f aca="true" t="shared" si="0" ref="D10:Z10">SUM(D5:D9)</f>
        <v>145393300</v>
      </c>
      <c r="E10" s="66">
        <f t="shared" si="0"/>
        <v>172548120</v>
      </c>
      <c r="F10" s="66">
        <f t="shared" si="0"/>
        <v>39205999</v>
      </c>
      <c r="G10" s="66">
        <f t="shared" si="0"/>
        <v>1982561</v>
      </c>
      <c r="H10" s="66">
        <f t="shared" si="0"/>
        <v>3208277</v>
      </c>
      <c r="I10" s="66">
        <f t="shared" si="0"/>
        <v>44396837</v>
      </c>
      <c r="J10" s="66">
        <f t="shared" si="0"/>
        <v>2862003</v>
      </c>
      <c r="K10" s="66">
        <f t="shared" si="0"/>
        <v>29691932</v>
      </c>
      <c r="L10" s="66">
        <f t="shared" si="0"/>
        <v>1741255</v>
      </c>
      <c r="M10" s="66">
        <f t="shared" si="0"/>
        <v>34295190</v>
      </c>
      <c r="N10" s="66">
        <f t="shared" si="0"/>
        <v>2011661</v>
      </c>
      <c r="O10" s="66">
        <f t="shared" si="0"/>
        <v>2698172</v>
      </c>
      <c r="P10" s="66">
        <f t="shared" si="0"/>
        <v>27020917</v>
      </c>
      <c r="Q10" s="66">
        <f t="shared" si="0"/>
        <v>31730750</v>
      </c>
      <c r="R10" s="66">
        <f t="shared" si="0"/>
        <v>3129244</v>
      </c>
      <c r="S10" s="66">
        <f t="shared" si="0"/>
        <v>5214048</v>
      </c>
      <c r="T10" s="66">
        <f t="shared" si="0"/>
        <v>2101518</v>
      </c>
      <c r="U10" s="66">
        <f t="shared" si="0"/>
        <v>10444810</v>
      </c>
      <c r="V10" s="66">
        <f t="shared" si="0"/>
        <v>120867587</v>
      </c>
      <c r="W10" s="66">
        <f t="shared" si="0"/>
        <v>145393300</v>
      </c>
      <c r="X10" s="66">
        <f t="shared" si="0"/>
        <v>-24525713</v>
      </c>
      <c r="Y10" s="67">
        <f>+IF(W10&lt;&gt;0,(X10/W10)*100,0)</f>
        <v>-16.868530393078636</v>
      </c>
      <c r="Z10" s="68">
        <f t="shared" si="0"/>
        <v>172548120</v>
      </c>
    </row>
    <row r="11" spans="1:26" ht="12.75">
      <c r="A11" s="58" t="s">
        <v>37</v>
      </c>
      <c r="B11" s="19">
        <v>39380986</v>
      </c>
      <c r="C11" s="19">
        <v>0</v>
      </c>
      <c r="D11" s="59">
        <v>47705300</v>
      </c>
      <c r="E11" s="60">
        <v>46219200</v>
      </c>
      <c r="F11" s="60">
        <v>3440664</v>
      </c>
      <c r="G11" s="60">
        <v>3512488</v>
      </c>
      <c r="H11" s="60">
        <v>3938986</v>
      </c>
      <c r="I11" s="60">
        <v>10892138</v>
      </c>
      <c r="J11" s="60">
        <v>4336655</v>
      </c>
      <c r="K11" s="60">
        <v>4238294</v>
      </c>
      <c r="L11" s="60">
        <v>3124245</v>
      </c>
      <c r="M11" s="60">
        <v>11699194</v>
      </c>
      <c r="N11" s="60">
        <v>4153368</v>
      </c>
      <c r="O11" s="60">
        <v>633084</v>
      </c>
      <c r="P11" s="60">
        <v>3167279</v>
      </c>
      <c r="Q11" s="60">
        <v>7953731</v>
      </c>
      <c r="R11" s="60">
        <v>3675309</v>
      </c>
      <c r="S11" s="60">
        <v>3139729</v>
      </c>
      <c r="T11" s="60">
        <v>2987936</v>
      </c>
      <c r="U11" s="60">
        <v>9802974</v>
      </c>
      <c r="V11" s="60">
        <v>40348037</v>
      </c>
      <c r="W11" s="60">
        <v>47705300</v>
      </c>
      <c r="X11" s="60">
        <v>-7357263</v>
      </c>
      <c r="Y11" s="61">
        <v>-15.42</v>
      </c>
      <c r="Z11" s="62">
        <v>46219200</v>
      </c>
    </row>
    <row r="12" spans="1:26" ht="12.75">
      <c r="A12" s="58" t="s">
        <v>38</v>
      </c>
      <c r="B12" s="19">
        <v>6407470</v>
      </c>
      <c r="C12" s="19">
        <v>0</v>
      </c>
      <c r="D12" s="59">
        <v>7024800</v>
      </c>
      <c r="E12" s="60">
        <v>7024800</v>
      </c>
      <c r="F12" s="60">
        <v>519536</v>
      </c>
      <c r="G12" s="60">
        <v>549045</v>
      </c>
      <c r="H12" s="60">
        <v>565179</v>
      </c>
      <c r="I12" s="60">
        <v>1633760</v>
      </c>
      <c r="J12" s="60">
        <v>499871</v>
      </c>
      <c r="K12" s="60">
        <v>543840</v>
      </c>
      <c r="L12" s="60">
        <v>523634</v>
      </c>
      <c r="M12" s="60">
        <v>1567345</v>
      </c>
      <c r="N12" s="60">
        <v>653391</v>
      </c>
      <c r="O12" s="60">
        <v>547927</v>
      </c>
      <c r="P12" s="60">
        <v>533117</v>
      </c>
      <c r="Q12" s="60">
        <v>1734435</v>
      </c>
      <c r="R12" s="60">
        <v>547912</v>
      </c>
      <c r="S12" s="60">
        <v>529816</v>
      </c>
      <c r="T12" s="60">
        <v>565853</v>
      </c>
      <c r="U12" s="60">
        <v>1643581</v>
      </c>
      <c r="V12" s="60">
        <v>6579121</v>
      </c>
      <c r="W12" s="60">
        <v>7024800</v>
      </c>
      <c r="X12" s="60">
        <v>-445679</v>
      </c>
      <c r="Y12" s="61">
        <v>-6.34</v>
      </c>
      <c r="Z12" s="62">
        <v>7024800</v>
      </c>
    </row>
    <row r="13" spans="1:26" ht="12.75">
      <c r="A13" s="58" t="s">
        <v>279</v>
      </c>
      <c r="B13" s="19">
        <v>1505651</v>
      </c>
      <c r="C13" s="19">
        <v>0</v>
      </c>
      <c r="D13" s="59">
        <v>1882000</v>
      </c>
      <c r="E13" s="60">
        <v>1882000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1882000</v>
      </c>
      <c r="X13" s="60">
        <v>-1882000</v>
      </c>
      <c r="Y13" s="61">
        <v>-100</v>
      </c>
      <c r="Z13" s="62">
        <v>1882000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20362880</v>
      </c>
      <c r="C16" s="19">
        <v>0</v>
      </c>
      <c r="D16" s="59">
        <v>25506000</v>
      </c>
      <c r="E16" s="60">
        <v>30203020</v>
      </c>
      <c r="F16" s="60">
        <v>0</v>
      </c>
      <c r="G16" s="60">
        <v>288424</v>
      </c>
      <c r="H16" s="60">
        <v>1205837</v>
      </c>
      <c r="I16" s="60">
        <v>1494261</v>
      </c>
      <c r="J16" s="60">
        <v>1021787</v>
      </c>
      <c r="K16" s="60">
        <v>801824</v>
      </c>
      <c r="L16" s="60">
        <v>351395</v>
      </c>
      <c r="M16" s="60">
        <v>2175006</v>
      </c>
      <c r="N16" s="60">
        <v>134937</v>
      </c>
      <c r="O16" s="60">
        <v>342744</v>
      </c>
      <c r="P16" s="60">
        <v>4039563</v>
      </c>
      <c r="Q16" s="60">
        <v>4517244</v>
      </c>
      <c r="R16" s="60">
        <v>1108123</v>
      </c>
      <c r="S16" s="60">
        <v>2701247</v>
      </c>
      <c r="T16" s="60">
        <v>358178</v>
      </c>
      <c r="U16" s="60">
        <v>4167548</v>
      </c>
      <c r="V16" s="60">
        <v>12354059</v>
      </c>
      <c r="W16" s="60">
        <v>25506000</v>
      </c>
      <c r="X16" s="60">
        <v>-13151941</v>
      </c>
      <c r="Y16" s="61">
        <v>-51.56</v>
      </c>
      <c r="Z16" s="62">
        <v>30203020</v>
      </c>
    </row>
    <row r="17" spans="1:26" ht="12.75">
      <c r="A17" s="58" t="s">
        <v>43</v>
      </c>
      <c r="B17" s="19">
        <v>54119376</v>
      </c>
      <c r="C17" s="19">
        <v>0</v>
      </c>
      <c r="D17" s="59">
        <v>63275200</v>
      </c>
      <c r="E17" s="60">
        <v>87219100</v>
      </c>
      <c r="F17" s="60">
        <v>958947</v>
      </c>
      <c r="G17" s="60">
        <v>1848947</v>
      </c>
      <c r="H17" s="60">
        <v>4057354</v>
      </c>
      <c r="I17" s="60">
        <v>6865248</v>
      </c>
      <c r="J17" s="60">
        <v>6004638</v>
      </c>
      <c r="K17" s="60">
        <v>7506623</v>
      </c>
      <c r="L17" s="60">
        <v>2907900</v>
      </c>
      <c r="M17" s="60">
        <v>16419161</v>
      </c>
      <c r="N17" s="60">
        <v>3533983</v>
      </c>
      <c r="O17" s="60">
        <v>7547713</v>
      </c>
      <c r="P17" s="60">
        <v>6533900</v>
      </c>
      <c r="Q17" s="60">
        <v>17615596</v>
      </c>
      <c r="R17" s="60">
        <v>5949911</v>
      </c>
      <c r="S17" s="60">
        <v>7215224</v>
      </c>
      <c r="T17" s="60">
        <v>12204826</v>
      </c>
      <c r="U17" s="60">
        <v>25369961</v>
      </c>
      <c r="V17" s="60">
        <v>66269966</v>
      </c>
      <c r="W17" s="60">
        <v>63275200</v>
      </c>
      <c r="X17" s="60">
        <v>2994766</v>
      </c>
      <c r="Y17" s="61">
        <v>4.73</v>
      </c>
      <c r="Z17" s="62">
        <v>87219100</v>
      </c>
    </row>
    <row r="18" spans="1:26" ht="12.75">
      <c r="A18" s="70" t="s">
        <v>44</v>
      </c>
      <c r="B18" s="71">
        <f>SUM(B11:B17)</f>
        <v>121776363</v>
      </c>
      <c r="C18" s="71">
        <f>SUM(C11:C17)</f>
        <v>0</v>
      </c>
      <c r="D18" s="72">
        <f aca="true" t="shared" si="1" ref="D18:Z18">SUM(D11:D17)</f>
        <v>145393300</v>
      </c>
      <c r="E18" s="73">
        <f t="shared" si="1"/>
        <v>172548120</v>
      </c>
      <c r="F18" s="73">
        <f t="shared" si="1"/>
        <v>4919147</v>
      </c>
      <c r="G18" s="73">
        <f t="shared" si="1"/>
        <v>6198904</v>
      </c>
      <c r="H18" s="73">
        <f t="shared" si="1"/>
        <v>9767356</v>
      </c>
      <c r="I18" s="73">
        <f t="shared" si="1"/>
        <v>20885407</v>
      </c>
      <c r="J18" s="73">
        <f t="shared" si="1"/>
        <v>11862951</v>
      </c>
      <c r="K18" s="73">
        <f t="shared" si="1"/>
        <v>13090581</v>
      </c>
      <c r="L18" s="73">
        <f t="shared" si="1"/>
        <v>6907174</v>
      </c>
      <c r="M18" s="73">
        <f t="shared" si="1"/>
        <v>31860706</v>
      </c>
      <c r="N18" s="73">
        <f t="shared" si="1"/>
        <v>8475679</v>
      </c>
      <c r="O18" s="73">
        <f t="shared" si="1"/>
        <v>9071468</v>
      </c>
      <c r="P18" s="73">
        <f t="shared" si="1"/>
        <v>14273859</v>
      </c>
      <c r="Q18" s="73">
        <f t="shared" si="1"/>
        <v>31821006</v>
      </c>
      <c r="R18" s="73">
        <f t="shared" si="1"/>
        <v>11281255</v>
      </c>
      <c r="S18" s="73">
        <f t="shared" si="1"/>
        <v>13586016</v>
      </c>
      <c r="T18" s="73">
        <f t="shared" si="1"/>
        <v>16116793</v>
      </c>
      <c r="U18" s="73">
        <f t="shared" si="1"/>
        <v>40984064</v>
      </c>
      <c r="V18" s="73">
        <f t="shared" si="1"/>
        <v>125551183</v>
      </c>
      <c r="W18" s="73">
        <f t="shared" si="1"/>
        <v>145393300</v>
      </c>
      <c r="X18" s="73">
        <f t="shared" si="1"/>
        <v>-19842117</v>
      </c>
      <c r="Y18" s="67">
        <f>+IF(W18&lt;&gt;0,(X18/W18)*100,0)</f>
        <v>-13.647201762392077</v>
      </c>
      <c r="Z18" s="74">
        <f t="shared" si="1"/>
        <v>172548120</v>
      </c>
    </row>
    <row r="19" spans="1:26" ht="12.75">
      <c r="A19" s="70" t="s">
        <v>45</v>
      </c>
      <c r="B19" s="75">
        <f>+B10-B18</f>
        <v>-7865516</v>
      </c>
      <c r="C19" s="75">
        <f>+C10-C18</f>
        <v>0</v>
      </c>
      <c r="D19" s="76">
        <f aca="true" t="shared" si="2" ref="D19:Z19">+D10-D18</f>
        <v>0</v>
      </c>
      <c r="E19" s="77">
        <f t="shared" si="2"/>
        <v>0</v>
      </c>
      <c r="F19" s="77">
        <f t="shared" si="2"/>
        <v>34286852</v>
      </c>
      <c r="G19" s="77">
        <f t="shared" si="2"/>
        <v>-4216343</v>
      </c>
      <c r="H19" s="77">
        <f t="shared" si="2"/>
        <v>-6559079</v>
      </c>
      <c r="I19" s="77">
        <f t="shared" si="2"/>
        <v>23511430</v>
      </c>
      <c r="J19" s="77">
        <f t="shared" si="2"/>
        <v>-9000948</v>
      </c>
      <c r="K19" s="77">
        <f t="shared" si="2"/>
        <v>16601351</v>
      </c>
      <c r="L19" s="77">
        <f t="shared" si="2"/>
        <v>-5165919</v>
      </c>
      <c r="M19" s="77">
        <f t="shared" si="2"/>
        <v>2434484</v>
      </c>
      <c r="N19" s="77">
        <f t="shared" si="2"/>
        <v>-6464018</v>
      </c>
      <c r="O19" s="77">
        <f t="shared" si="2"/>
        <v>-6373296</v>
      </c>
      <c r="P19" s="77">
        <f t="shared" si="2"/>
        <v>12747058</v>
      </c>
      <c r="Q19" s="77">
        <f t="shared" si="2"/>
        <v>-90256</v>
      </c>
      <c r="R19" s="77">
        <f t="shared" si="2"/>
        <v>-8152011</v>
      </c>
      <c r="S19" s="77">
        <f t="shared" si="2"/>
        <v>-8371968</v>
      </c>
      <c r="T19" s="77">
        <f t="shared" si="2"/>
        <v>-14015275</v>
      </c>
      <c r="U19" s="77">
        <f t="shared" si="2"/>
        <v>-30539254</v>
      </c>
      <c r="V19" s="77">
        <f t="shared" si="2"/>
        <v>-4683596</v>
      </c>
      <c r="W19" s="77">
        <f>IF(E10=E18,0,W10-W18)</f>
        <v>0</v>
      </c>
      <c r="X19" s="77">
        <f t="shared" si="2"/>
        <v>-4683596</v>
      </c>
      <c r="Y19" s="78">
        <f>+IF(W19&lt;&gt;0,(X19/W19)*100,0)</f>
        <v>0</v>
      </c>
      <c r="Z19" s="79">
        <f t="shared" si="2"/>
        <v>0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-7865516</v>
      </c>
      <c r="C22" s="86">
        <f>SUM(C19:C21)</f>
        <v>0</v>
      </c>
      <c r="D22" s="87">
        <f aca="true" t="shared" si="3" ref="D22:Z22">SUM(D19:D21)</f>
        <v>0</v>
      </c>
      <c r="E22" s="88">
        <f t="shared" si="3"/>
        <v>0</v>
      </c>
      <c r="F22" s="88">
        <f t="shared" si="3"/>
        <v>34286852</v>
      </c>
      <c r="G22" s="88">
        <f t="shared" si="3"/>
        <v>-4216343</v>
      </c>
      <c r="H22" s="88">
        <f t="shared" si="3"/>
        <v>-6559079</v>
      </c>
      <c r="I22" s="88">
        <f t="shared" si="3"/>
        <v>23511430</v>
      </c>
      <c r="J22" s="88">
        <f t="shared" si="3"/>
        <v>-9000948</v>
      </c>
      <c r="K22" s="88">
        <f t="shared" si="3"/>
        <v>16601351</v>
      </c>
      <c r="L22" s="88">
        <f t="shared" si="3"/>
        <v>-5165919</v>
      </c>
      <c r="M22" s="88">
        <f t="shared" si="3"/>
        <v>2434484</v>
      </c>
      <c r="N22" s="88">
        <f t="shared" si="3"/>
        <v>-6464018</v>
      </c>
      <c r="O22" s="88">
        <f t="shared" si="3"/>
        <v>-6373296</v>
      </c>
      <c r="P22" s="88">
        <f t="shared" si="3"/>
        <v>12747058</v>
      </c>
      <c r="Q22" s="88">
        <f t="shared" si="3"/>
        <v>-90256</v>
      </c>
      <c r="R22" s="88">
        <f t="shared" si="3"/>
        <v>-8152011</v>
      </c>
      <c r="S22" s="88">
        <f t="shared" si="3"/>
        <v>-8371968</v>
      </c>
      <c r="T22" s="88">
        <f t="shared" si="3"/>
        <v>-14015275</v>
      </c>
      <c r="U22" s="88">
        <f t="shared" si="3"/>
        <v>-30539254</v>
      </c>
      <c r="V22" s="88">
        <f t="shared" si="3"/>
        <v>-4683596</v>
      </c>
      <c r="W22" s="88">
        <f t="shared" si="3"/>
        <v>0</v>
      </c>
      <c r="X22" s="88">
        <f t="shared" si="3"/>
        <v>-4683596</v>
      </c>
      <c r="Y22" s="89">
        <f>+IF(W22&lt;&gt;0,(X22/W22)*100,0)</f>
        <v>0</v>
      </c>
      <c r="Z22" s="90">
        <f t="shared" si="3"/>
        <v>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-7865516</v>
      </c>
      <c r="C24" s="75">
        <f>SUM(C22:C23)</f>
        <v>0</v>
      </c>
      <c r="D24" s="76">
        <f aca="true" t="shared" si="4" ref="D24:Z24">SUM(D22:D23)</f>
        <v>0</v>
      </c>
      <c r="E24" s="77">
        <f t="shared" si="4"/>
        <v>0</v>
      </c>
      <c r="F24" s="77">
        <f t="shared" si="4"/>
        <v>34286852</v>
      </c>
      <c r="G24" s="77">
        <f t="shared" si="4"/>
        <v>-4216343</v>
      </c>
      <c r="H24" s="77">
        <f t="shared" si="4"/>
        <v>-6559079</v>
      </c>
      <c r="I24" s="77">
        <f t="shared" si="4"/>
        <v>23511430</v>
      </c>
      <c r="J24" s="77">
        <f t="shared" si="4"/>
        <v>-9000948</v>
      </c>
      <c r="K24" s="77">
        <f t="shared" si="4"/>
        <v>16601351</v>
      </c>
      <c r="L24" s="77">
        <f t="shared" si="4"/>
        <v>-5165919</v>
      </c>
      <c r="M24" s="77">
        <f t="shared" si="4"/>
        <v>2434484</v>
      </c>
      <c r="N24" s="77">
        <f t="shared" si="4"/>
        <v>-6464018</v>
      </c>
      <c r="O24" s="77">
        <f t="shared" si="4"/>
        <v>-6373296</v>
      </c>
      <c r="P24" s="77">
        <f t="shared" si="4"/>
        <v>12747058</v>
      </c>
      <c r="Q24" s="77">
        <f t="shared" si="4"/>
        <v>-90256</v>
      </c>
      <c r="R24" s="77">
        <f t="shared" si="4"/>
        <v>-8152011</v>
      </c>
      <c r="S24" s="77">
        <f t="shared" si="4"/>
        <v>-8371968</v>
      </c>
      <c r="T24" s="77">
        <f t="shared" si="4"/>
        <v>-14015275</v>
      </c>
      <c r="U24" s="77">
        <f t="shared" si="4"/>
        <v>-30539254</v>
      </c>
      <c r="V24" s="77">
        <f t="shared" si="4"/>
        <v>-4683596</v>
      </c>
      <c r="W24" s="77">
        <f t="shared" si="4"/>
        <v>0</v>
      </c>
      <c r="X24" s="77">
        <f t="shared" si="4"/>
        <v>-4683596</v>
      </c>
      <c r="Y24" s="78">
        <f>+IF(W24&lt;&gt;0,(X24/W24)*100,0)</f>
        <v>0</v>
      </c>
      <c r="Z24" s="79">
        <f t="shared" si="4"/>
        <v>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1057748</v>
      </c>
      <c r="C27" s="22">
        <v>0</v>
      </c>
      <c r="D27" s="99">
        <v>5467000</v>
      </c>
      <c r="E27" s="100">
        <v>5938500</v>
      </c>
      <c r="F27" s="100">
        <v>0</v>
      </c>
      <c r="G27" s="100">
        <v>0</v>
      </c>
      <c r="H27" s="100">
        <v>1422</v>
      </c>
      <c r="I27" s="100">
        <v>1422</v>
      </c>
      <c r="J27" s="100">
        <v>4661</v>
      </c>
      <c r="K27" s="100">
        <v>77084</v>
      </c>
      <c r="L27" s="100">
        <v>80557</v>
      </c>
      <c r="M27" s="100">
        <v>162302</v>
      </c>
      <c r="N27" s="100">
        <v>171401</v>
      </c>
      <c r="O27" s="100">
        <v>1947</v>
      </c>
      <c r="P27" s="100">
        <v>6091</v>
      </c>
      <c r="Q27" s="100">
        <v>179439</v>
      </c>
      <c r="R27" s="100">
        <v>19625</v>
      </c>
      <c r="S27" s="100">
        <v>4000</v>
      </c>
      <c r="T27" s="100">
        <v>1065153</v>
      </c>
      <c r="U27" s="100">
        <v>1088778</v>
      </c>
      <c r="V27" s="100">
        <v>1431941</v>
      </c>
      <c r="W27" s="100">
        <v>5938500</v>
      </c>
      <c r="X27" s="100">
        <v>-4506559</v>
      </c>
      <c r="Y27" s="101">
        <v>-75.89</v>
      </c>
      <c r="Z27" s="102">
        <v>5938500</v>
      </c>
    </row>
    <row r="28" spans="1:26" ht="12.7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1057748</v>
      </c>
      <c r="C31" s="19">
        <v>0</v>
      </c>
      <c r="D31" s="59">
        <v>5467000</v>
      </c>
      <c r="E31" s="60">
        <v>5938500</v>
      </c>
      <c r="F31" s="60">
        <v>0</v>
      </c>
      <c r="G31" s="60">
        <v>0</v>
      </c>
      <c r="H31" s="60">
        <v>1422</v>
      </c>
      <c r="I31" s="60">
        <v>1422</v>
      </c>
      <c r="J31" s="60">
        <v>4661</v>
      </c>
      <c r="K31" s="60">
        <v>77084</v>
      </c>
      <c r="L31" s="60">
        <v>80557</v>
      </c>
      <c r="M31" s="60">
        <v>162302</v>
      </c>
      <c r="N31" s="60">
        <v>171401</v>
      </c>
      <c r="O31" s="60">
        <v>1947</v>
      </c>
      <c r="P31" s="60">
        <v>6091</v>
      </c>
      <c r="Q31" s="60">
        <v>179439</v>
      </c>
      <c r="R31" s="60">
        <v>19625</v>
      </c>
      <c r="S31" s="60">
        <v>4000</v>
      </c>
      <c r="T31" s="60">
        <v>1065153</v>
      </c>
      <c r="U31" s="60">
        <v>1088778</v>
      </c>
      <c r="V31" s="60">
        <v>1431941</v>
      </c>
      <c r="W31" s="60">
        <v>5938500</v>
      </c>
      <c r="X31" s="60">
        <v>-4506559</v>
      </c>
      <c r="Y31" s="61">
        <v>-75.89</v>
      </c>
      <c r="Z31" s="62">
        <v>5938500</v>
      </c>
    </row>
    <row r="32" spans="1:26" ht="12.75">
      <c r="A32" s="70" t="s">
        <v>54</v>
      </c>
      <c r="B32" s="22">
        <f>SUM(B28:B31)</f>
        <v>1057748</v>
      </c>
      <c r="C32" s="22">
        <f>SUM(C28:C31)</f>
        <v>0</v>
      </c>
      <c r="D32" s="99">
        <f aca="true" t="shared" si="5" ref="D32:Z32">SUM(D28:D31)</f>
        <v>5467000</v>
      </c>
      <c r="E32" s="100">
        <f t="shared" si="5"/>
        <v>5938500</v>
      </c>
      <c r="F32" s="100">
        <f t="shared" si="5"/>
        <v>0</v>
      </c>
      <c r="G32" s="100">
        <f t="shared" si="5"/>
        <v>0</v>
      </c>
      <c r="H32" s="100">
        <f t="shared" si="5"/>
        <v>1422</v>
      </c>
      <c r="I32" s="100">
        <f t="shared" si="5"/>
        <v>1422</v>
      </c>
      <c r="J32" s="100">
        <f t="shared" si="5"/>
        <v>4661</v>
      </c>
      <c r="K32" s="100">
        <f t="shared" si="5"/>
        <v>77084</v>
      </c>
      <c r="L32" s="100">
        <f t="shared" si="5"/>
        <v>80557</v>
      </c>
      <c r="M32" s="100">
        <f t="shared" si="5"/>
        <v>162302</v>
      </c>
      <c r="N32" s="100">
        <f t="shared" si="5"/>
        <v>171401</v>
      </c>
      <c r="O32" s="100">
        <f t="shared" si="5"/>
        <v>1947</v>
      </c>
      <c r="P32" s="100">
        <f t="shared" si="5"/>
        <v>6091</v>
      </c>
      <c r="Q32" s="100">
        <f t="shared" si="5"/>
        <v>179439</v>
      </c>
      <c r="R32" s="100">
        <f t="shared" si="5"/>
        <v>19625</v>
      </c>
      <c r="S32" s="100">
        <f t="shared" si="5"/>
        <v>4000</v>
      </c>
      <c r="T32" s="100">
        <f t="shared" si="5"/>
        <v>1065153</v>
      </c>
      <c r="U32" s="100">
        <f t="shared" si="5"/>
        <v>1088778</v>
      </c>
      <c r="V32" s="100">
        <f t="shared" si="5"/>
        <v>1431941</v>
      </c>
      <c r="W32" s="100">
        <f t="shared" si="5"/>
        <v>5938500</v>
      </c>
      <c r="X32" s="100">
        <f t="shared" si="5"/>
        <v>-4506559</v>
      </c>
      <c r="Y32" s="101">
        <f>+IF(W32&lt;&gt;0,(X32/W32)*100,0)</f>
        <v>-75.88716005725351</v>
      </c>
      <c r="Z32" s="102">
        <f t="shared" si="5"/>
        <v>5938500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260344036</v>
      </c>
      <c r="C35" s="19">
        <v>0</v>
      </c>
      <c r="D35" s="59">
        <v>189591512</v>
      </c>
      <c r="E35" s="60">
        <v>189591512</v>
      </c>
      <c r="F35" s="60">
        <v>2673546</v>
      </c>
      <c r="G35" s="60">
        <v>14803432</v>
      </c>
      <c r="H35" s="60">
        <v>14071716</v>
      </c>
      <c r="I35" s="60">
        <v>14071716</v>
      </c>
      <c r="J35" s="60">
        <v>13623222</v>
      </c>
      <c r="K35" s="60">
        <v>12390783</v>
      </c>
      <c r="L35" s="60">
        <v>11374345</v>
      </c>
      <c r="M35" s="60">
        <v>11374345</v>
      </c>
      <c r="N35" s="60">
        <v>12754181</v>
      </c>
      <c r="O35" s="60">
        <v>13260942</v>
      </c>
      <c r="P35" s="60">
        <v>15795442</v>
      </c>
      <c r="Q35" s="60">
        <v>15795442</v>
      </c>
      <c r="R35" s="60">
        <v>16662378</v>
      </c>
      <c r="S35" s="60">
        <v>18327561</v>
      </c>
      <c r="T35" s="60">
        <v>18290891</v>
      </c>
      <c r="U35" s="60">
        <v>18290891</v>
      </c>
      <c r="V35" s="60">
        <v>18290891</v>
      </c>
      <c r="W35" s="60">
        <v>189591512</v>
      </c>
      <c r="X35" s="60">
        <v>-171300621</v>
      </c>
      <c r="Y35" s="61">
        <v>-90.35</v>
      </c>
      <c r="Z35" s="62">
        <v>189591512</v>
      </c>
    </row>
    <row r="36" spans="1:26" ht="12.75">
      <c r="A36" s="58" t="s">
        <v>57</v>
      </c>
      <c r="B36" s="19">
        <v>89250657</v>
      </c>
      <c r="C36" s="19">
        <v>0</v>
      </c>
      <c r="D36" s="59">
        <v>94083876</v>
      </c>
      <c r="E36" s="60">
        <v>94555876</v>
      </c>
      <c r="F36" s="60">
        <v>323453854</v>
      </c>
      <c r="G36" s="60">
        <v>311056602</v>
      </c>
      <c r="H36" s="60">
        <v>306907961</v>
      </c>
      <c r="I36" s="60">
        <v>306907961</v>
      </c>
      <c r="J36" s="60">
        <v>305560142</v>
      </c>
      <c r="K36" s="60">
        <v>307661899</v>
      </c>
      <c r="L36" s="60">
        <v>305975884</v>
      </c>
      <c r="M36" s="60">
        <v>305975884</v>
      </c>
      <c r="N36" s="60">
        <v>303567730</v>
      </c>
      <c r="O36" s="60">
        <v>301151457</v>
      </c>
      <c r="P36" s="60">
        <v>323021435</v>
      </c>
      <c r="Q36" s="60">
        <v>323021435</v>
      </c>
      <c r="R36" s="60">
        <v>316771657</v>
      </c>
      <c r="S36" s="60">
        <v>311136474</v>
      </c>
      <c r="T36" s="60">
        <v>308339675</v>
      </c>
      <c r="U36" s="60">
        <v>308339675</v>
      </c>
      <c r="V36" s="60">
        <v>308339675</v>
      </c>
      <c r="W36" s="60">
        <v>94555876</v>
      </c>
      <c r="X36" s="60">
        <v>213783799</v>
      </c>
      <c r="Y36" s="61">
        <v>226.09</v>
      </c>
      <c r="Z36" s="62">
        <v>94555876</v>
      </c>
    </row>
    <row r="37" spans="1:26" ht="12.75">
      <c r="A37" s="58" t="s">
        <v>58</v>
      </c>
      <c r="B37" s="19">
        <v>42048044</v>
      </c>
      <c r="C37" s="19">
        <v>0</v>
      </c>
      <c r="D37" s="59">
        <v>28234213</v>
      </c>
      <c r="E37" s="60">
        <v>28234213</v>
      </c>
      <c r="F37" s="60">
        <v>16263103</v>
      </c>
      <c r="G37" s="60">
        <v>18313385</v>
      </c>
      <c r="H37" s="60">
        <v>13433028</v>
      </c>
      <c r="I37" s="60">
        <v>13433028</v>
      </c>
      <c r="J37" s="60">
        <v>11636715</v>
      </c>
      <c r="K37" s="60">
        <v>12506033</v>
      </c>
      <c r="L37" s="60">
        <v>9803580</v>
      </c>
      <c r="M37" s="60">
        <v>9803580</v>
      </c>
      <c r="N37" s="60">
        <v>8775262</v>
      </c>
      <c r="O37" s="60">
        <v>6865750</v>
      </c>
      <c r="P37" s="60">
        <v>31270228</v>
      </c>
      <c r="Q37" s="60">
        <v>31270228</v>
      </c>
      <c r="R37" s="60">
        <v>25887386</v>
      </c>
      <c r="S37" s="60">
        <v>21917386</v>
      </c>
      <c r="T37" s="60">
        <v>19083917</v>
      </c>
      <c r="U37" s="60">
        <v>19083917</v>
      </c>
      <c r="V37" s="60">
        <v>19083917</v>
      </c>
      <c r="W37" s="60">
        <v>28234213</v>
      </c>
      <c r="X37" s="60">
        <v>-9150296</v>
      </c>
      <c r="Y37" s="61">
        <v>-32.41</v>
      </c>
      <c r="Z37" s="62">
        <v>28234213</v>
      </c>
    </row>
    <row r="38" spans="1:26" ht="12.75">
      <c r="A38" s="58" t="s">
        <v>59</v>
      </c>
      <c r="B38" s="19">
        <v>62513183</v>
      </c>
      <c r="C38" s="19">
        <v>0</v>
      </c>
      <c r="D38" s="59">
        <v>54518431</v>
      </c>
      <c r="E38" s="60">
        <v>54518431</v>
      </c>
      <c r="F38" s="60">
        <v>58969292</v>
      </c>
      <c r="G38" s="60">
        <v>62513183</v>
      </c>
      <c r="H38" s="60">
        <v>62513183</v>
      </c>
      <c r="I38" s="60">
        <v>62513183</v>
      </c>
      <c r="J38" s="60">
        <v>62513183</v>
      </c>
      <c r="K38" s="60">
        <v>62513183</v>
      </c>
      <c r="L38" s="60">
        <v>62513183</v>
      </c>
      <c r="M38" s="60">
        <v>62513183</v>
      </c>
      <c r="N38" s="60">
        <v>62513183</v>
      </c>
      <c r="O38" s="60">
        <v>62513183</v>
      </c>
      <c r="P38" s="60">
        <v>62513183</v>
      </c>
      <c r="Q38" s="60">
        <v>62513183</v>
      </c>
      <c r="R38" s="60">
        <v>62513183</v>
      </c>
      <c r="S38" s="60">
        <v>62513183</v>
      </c>
      <c r="T38" s="60">
        <v>62513183</v>
      </c>
      <c r="U38" s="60">
        <v>62513183</v>
      </c>
      <c r="V38" s="60">
        <v>62513183</v>
      </c>
      <c r="W38" s="60">
        <v>54518431</v>
      </c>
      <c r="X38" s="60">
        <v>7994752</v>
      </c>
      <c r="Y38" s="61">
        <v>14.66</v>
      </c>
      <c r="Z38" s="62">
        <v>54518431</v>
      </c>
    </row>
    <row r="39" spans="1:26" ht="12.75">
      <c r="A39" s="58" t="s">
        <v>60</v>
      </c>
      <c r="B39" s="19">
        <v>245033466</v>
      </c>
      <c r="C39" s="19">
        <v>0</v>
      </c>
      <c r="D39" s="59">
        <v>200922744</v>
      </c>
      <c r="E39" s="60">
        <v>201394744</v>
      </c>
      <c r="F39" s="60">
        <v>250895005</v>
      </c>
      <c r="G39" s="60">
        <v>245033466</v>
      </c>
      <c r="H39" s="60">
        <v>245033466</v>
      </c>
      <c r="I39" s="60">
        <v>245033466</v>
      </c>
      <c r="J39" s="60">
        <v>245033466</v>
      </c>
      <c r="K39" s="60">
        <v>245033466</v>
      </c>
      <c r="L39" s="60">
        <v>245033466</v>
      </c>
      <c r="M39" s="60">
        <v>245033466</v>
      </c>
      <c r="N39" s="60">
        <v>245033466</v>
      </c>
      <c r="O39" s="60">
        <v>245033466</v>
      </c>
      <c r="P39" s="60">
        <v>245033466</v>
      </c>
      <c r="Q39" s="60">
        <v>245033466</v>
      </c>
      <c r="R39" s="60">
        <v>245033466</v>
      </c>
      <c r="S39" s="60">
        <v>245033466</v>
      </c>
      <c r="T39" s="60">
        <v>245033466</v>
      </c>
      <c r="U39" s="60">
        <v>245033466</v>
      </c>
      <c r="V39" s="60">
        <v>245033466</v>
      </c>
      <c r="W39" s="60">
        <v>201394744</v>
      </c>
      <c r="X39" s="60">
        <v>43638722</v>
      </c>
      <c r="Y39" s="61">
        <v>21.67</v>
      </c>
      <c r="Z39" s="62">
        <v>201394744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6753389</v>
      </c>
      <c r="C42" s="19">
        <v>0</v>
      </c>
      <c r="D42" s="59">
        <v>1882000</v>
      </c>
      <c r="E42" s="60">
        <v>1882000</v>
      </c>
      <c r="F42" s="60">
        <v>34286852</v>
      </c>
      <c r="G42" s="60">
        <v>-4216343</v>
      </c>
      <c r="H42" s="60">
        <v>-6559079</v>
      </c>
      <c r="I42" s="60">
        <v>23511430</v>
      </c>
      <c r="J42" s="60">
        <v>-9000948</v>
      </c>
      <c r="K42" s="60">
        <v>16601313</v>
      </c>
      <c r="L42" s="60">
        <v>-5165919</v>
      </c>
      <c r="M42" s="60">
        <v>2434446</v>
      </c>
      <c r="N42" s="60">
        <v>-6464018</v>
      </c>
      <c r="O42" s="60">
        <v>-11769662</v>
      </c>
      <c r="P42" s="60">
        <v>12747058</v>
      </c>
      <c r="Q42" s="60">
        <v>-5486622</v>
      </c>
      <c r="R42" s="60">
        <v>-8152011</v>
      </c>
      <c r="S42" s="60">
        <v>-8247771</v>
      </c>
      <c r="T42" s="60">
        <v>-14015275</v>
      </c>
      <c r="U42" s="60">
        <v>-30415057</v>
      </c>
      <c r="V42" s="60">
        <v>-9955803</v>
      </c>
      <c r="W42" s="60">
        <v>1882000</v>
      </c>
      <c r="X42" s="60">
        <v>-11837803</v>
      </c>
      <c r="Y42" s="61">
        <v>-629</v>
      </c>
      <c r="Z42" s="62">
        <v>1882000</v>
      </c>
    </row>
    <row r="43" spans="1:26" ht="12.75">
      <c r="A43" s="58" t="s">
        <v>63</v>
      </c>
      <c r="B43" s="19">
        <v>-960857</v>
      </c>
      <c r="C43" s="19">
        <v>0</v>
      </c>
      <c r="D43" s="59">
        <v>-5467000</v>
      </c>
      <c r="E43" s="60">
        <v>-5939000</v>
      </c>
      <c r="F43" s="60">
        <v>0</v>
      </c>
      <c r="G43" s="60">
        <v>0</v>
      </c>
      <c r="H43" s="60">
        <v>-1422</v>
      </c>
      <c r="I43" s="60">
        <v>-1422</v>
      </c>
      <c r="J43" s="60">
        <v>-4661</v>
      </c>
      <c r="K43" s="60">
        <v>-77084</v>
      </c>
      <c r="L43" s="60">
        <v>-80557</v>
      </c>
      <c r="M43" s="60">
        <v>-162302</v>
      </c>
      <c r="N43" s="60">
        <v>-171401</v>
      </c>
      <c r="O43" s="60">
        <v>-1947</v>
      </c>
      <c r="P43" s="60">
        <v>-6091</v>
      </c>
      <c r="Q43" s="60">
        <v>-179439</v>
      </c>
      <c r="R43" s="60">
        <v>-19625</v>
      </c>
      <c r="S43" s="60">
        <v>0</v>
      </c>
      <c r="T43" s="60">
        <v>-1065153</v>
      </c>
      <c r="U43" s="60">
        <v>-1084778</v>
      </c>
      <c r="V43" s="60">
        <v>-1427941</v>
      </c>
      <c r="W43" s="60">
        <v>-5939000</v>
      </c>
      <c r="X43" s="60">
        <v>4511059</v>
      </c>
      <c r="Y43" s="61">
        <v>-75.96</v>
      </c>
      <c r="Z43" s="62">
        <v>-5939000</v>
      </c>
    </row>
    <row r="44" spans="1:26" ht="12.75">
      <c r="A44" s="58" t="s">
        <v>64</v>
      </c>
      <c r="B44" s="19">
        <v>-49923104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85303098</v>
      </c>
      <c r="C45" s="22">
        <v>0</v>
      </c>
      <c r="D45" s="99">
        <v>222594812</v>
      </c>
      <c r="E45" s="100">
        <v>222122812</v>
      </c>
      <c r="F45" s="100">
        <v>34286852</v>
      </c>
      <c r="G45" s="100">
        <v>30070509</v>
      </c>
      <c r="H45" s="100">
        <v>23510008</v>
      </c>
      <c r="I45" s="100">
        <v>23510008</v>
      </c>
      <c r="J45" s="100">
        <v>14504399</v>
      </c>
      <c r="K45" s="100">
        <v>31028628</v>
      </c>
      <c r="L45" s="100">
        <v>25782152</v>
      </c>
      <c r="M45" s="100">
        <v>25782152</v>
      </c>
      <c r="N45" s="100">
        <v>19146733</v>
      </c>
      <c r="O45" s="100">
        <v>7375124</v>
      </c>
      <c r="P45" s="100">
        <v>20116091</v>
      </c>
      <c r="Q45" s="100">
        <v>19146733</v>
      </c>
      <c r="R45" s="100">
        <v>11944455</v>
      </c>
      <c r="S45" s="100">
        <v>3696684</v>
      </c>
      <c r="T45" s="100">
        <v>-11383744</v>
      </c>
      <c r="U45" s="100">
        <v>-11383744</v>
      </c>
      <c r="V45" s="100">
        <v>-11383744</v>
      </c>
      <c r="W45" s="100">
        <v>222122812</v>
      </c>
      <c r="X45" s="100">
        <v>-233506556</v>
      </c>
      <c r="Y45" s="101">
        <v>-105.12</v>
      </c>
      <c r="Z45" s="102">
        <v>222122812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1028329</v>
      </c>
      <c r="C49" s="52">
        <v>0</v>
      </c>
      <c r="D49" s="129">
        <v>986212</v>
      </c>
      <c r="E49" s="54">
        <v>1453</v>
      </c>
      <c r="F49" s="54">
        <v>0</v>
      </c>
      <c r="G49" s="54">
        <v>0</v>
      </c>
      <c r="H49" s="54">
        <v>0</v>
      </c>
      <c r="I49" s="54">
        <v>2028842</v>
      </c>
      <c r="J49" s="54">
        <v>0</v>
      </c>
      <c r="K49" s="54">
        <v>0</v>
      </c>
      <c r="L49" s="54">
        <v>0</v>
      </c>
      <c r="M49" s="54">
        <v>12559</v>
      </c>
      <c r="N49" s="54">
        <v>0</v>
      </c>
      <c r="O49" s="54">
        <v>0</v>
      </c>
      <c r="P49" s="54">
        <v>0</v>
      </c>
      <c r="Q49" s="54">
        <v>-297</v>
      </c>
      <c r="R49" s="54">
        <v>0</v>
      </c>
      <c r="S49" s="54">
        <v>0</v>
      </c>
      <c r="T49" s="54">
        <v>0</v>
      </c>
      <c r="U49" s="54">
        <v>190657</v>
      </c>
      <c r="V49" s="54">
        <v>128114</v>
      </c>
      <c r="W49" s="54">
        <v>4375869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403082</v>
      </c>
      <c r="C51" s="52">
        <v>0</v>
      </c>
      <c r="D51" s="129">
        <v>173286</v>
      </c>
      <c r="E51" s="54">
        <v>1050000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1626368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100</v>
      </c>
      <c r="O58" s="7">
        <f t="shared" si="6"/>
        <v>0</v>
      </c>
      <c r="P58" s="7">
        <f t="shared" si="6"/>
        <v>100</v>
      </c>
      <c r="Q58" s="7">
        <f t="shared" si="6"/>
        <v>131.8840579710145</v>
      </c>
      <c r="R58" s="7">
        <f t="shared" si="6"/>
        <v>100</v>
      </c>
      <c r="S58" s="7">
        <f t="shared" si="6"/>
        <v>100</v>
      </c>
      <c r="T58" s="7">
        <f t="shared" si="6"/>
        <v>100</v>
      </c>
      <c r="U58" s="7">
        <f t="shared" si="6"/>
        <v>100</v>
      </c>
      <c r="V58" s="7">
        <f t="shared" si="6"/>
        <v>91.87817258883248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100</v>
      </c>
      <c r="O66" s="16">
        <f t="shared" si="7"/>
        <v>0</v>
      </c>
      <c r="P66" s="16">
        <f t="shared" si="7"/>
        <v>100</v>
      </c>
      <c r="Q66" s="16">
        <f t="shared" si="7"/>
        <v>131.8840579710145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91.87817258883248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/>
      <c r="E67" s="26"/>
      <c r="F67" s="26"/>
      <c r="G67" s="26"/>
      <c r="H67" s="26"/>
      <c r="I67" s="26"/>
      <c r="J67" s="26"/>
      <c r="K67" s="26">
        <v>38</v>
      </c>
      <c r="L67" s="26"/>
      <c r="M67" s="26">
        <v>38</v>
      </c>
      <c r="N67" s="26">
        <v>47</v>
      </c>
      <c r="O67" s="26">
        <v>-22</v>
      </c>
      <c r="P67" s="26">
        <v>44</v>
      </c>
      <c r="Q67" s="26">
        <v>69</v>
      </c>
      <c r="R67" s="26">
        <v>31</v>
      </c>
      <c r="S67" s="26">
        <v>32</v>
      </c>
      <c r="T67" s="26">
        <v>27</v>
      </c>
      <c r="U67" s="26">
        <v>90</v>
      </c>
      <c r="V67" s="26">
        <v>197</v>
      </c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>
        <v>38</v>
      </c>
      <c r="L75" s="30"/>
      <c r="M75" s="30">
        <v>38</v>
      </c>
      <c r="N75" s="30">
        <v>47</v>
      </c>
      <c r="O75" s="30">
        <v>-22</v>
      </c>
      <c r="P75" s="30">
        <v>44</v>
      </c>
      <c r="Q75" s="30">
        <v>69</v>
      </c>
      <c r="R75" s="30">
        <v>31</v>
      </c>
      <c r="S75" s="30">
        <v>32</v>
      </c>
      <c r="T75" s="30">
        <v>27</v>
      </c>
      <c r="U75" s="30">
        <v>90</v>
      </c>
      <c r="V75" s="30">
        <v>197</v>
      </c>
      <c r="W75" s="30"/>
      <c r="X75" s="30"/>
      <c r="Y75" s="29"/>
      <c r="Z75" s="31"/>
    </row>
    <row r="76" spans="1:26" ht="12.75" hidden="1">
      <c r="A76" s="42" t="s">
        <v>287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>
        <v>47</v>
      </c>
      <c r="O76" s="34"/>
      <c r="P76" s="34">
        <v>44</v>
      </c>
      <c r="Q76" s="34">
        <v>91</v>
      </c>
      <c r="R76" s="34">
        <v>31</v>
      </c>
      <c r="S76" s="34">
        <v>32</v>
      </c>
      <c r="T76" s="34">
        <v>27</v>
      </c>
      <c r="U76" s="34">
        <v>90</v>
      </c>
      <c r="V76" s="34">
        <v>181</v>
      </c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>
        <v>47</v>
      </c>
      <c r="O84" s="30"/>
      <c r="P84" s="30">
        <v>44</v>
      </c>
      <c r="Q84" s="30">
        <v>91</v>
      </c>
      <c r="R84" s="30">
        <v>31</v>
      </c>
      <c r="S84" s="30">
        <v>32</v>
      </c>
      <c r="T84" s="30">
        <v>27</v>
      </c>
      <c r="U84" s="30">
        <v>90</v>
      </c>
      <c r="V84" s="30">
        <v>181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474625</v>
      </c>
      <c r="D40" s="344">
        <f t="shared" si="9"/>
        <v>0</v>
      </c>
      <c r="E40" s="343">
        <f t="shared" si="9"/>
        <v>1437500</v>
      </c>
      <c r="F40" s="345">
        <f t="shared" si="9"/>
        <v>1437500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1437500</v>
      </c>
      <c r="Y40" s="345">
        <f t="shared" si="9"/>
        <v>-1437500</v>
      </c>
      <c r="Z40" s="336">
        <f>+IF(X40&lt;&gt;0,+(Y40/X40)*100,0)</f>
        <v>-100</v>
      </c>
      <c r="AA40" s="350">
        <f>SUM(AA41:AA49)</f>
        <v>1437500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474625</v>
      </c>
      <c r="D49" s="368"/>
      <c r="E49" s="54">
        <v>1437500</v>
      </c>
      <c r="F49" s="53">
        <v>1437500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1437500</v>
      </c>
      <c r="Y49" s="53">
        <v>-1437500</v>
      </c>
      <c r="Z49" s="94">
        <v>-100</v>
      </c>
      <c r="AA49" s="95">
        <v>1437500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474625</v>
      </c>
      <c r="D60" s="346">
        <f t="shared" si="14"/>
        <v>0</v>
      </c>
      <c r="E60" s="219">
        <f t="shared" si="14"/>
        <v>1437500</v>
      </c>
      <c r="F60" s="264">
        <f t="shared" si="14"/>
        <v>1437500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1437500</v>
      </c>
      <c r="Y60" s="264">
        <f t="shared" si="14"/>
        <v>-1437500</v>
      </c>
      <c r="Z60" s="337">
        <f>+IF(X60&lt;&gt;0,+(Y60/X60)*100,0)</f>
        <v>-100</v>
      </c>
      <c r="AA60" s="232">
        <f>+AA57+AA54+AA51+AA40+AA37+AA34+AA22+AA5</f>
        <v>1437500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107336882</v>
      </c>
      <c r="D5" s="153">
        <f>SUM(D6:D8)</f>
        <v>0</v>
      </c>
      <c r="E5" s="154">
        <f t="shared" si="0"/>
        <v>101662000</v>
      </c>
      <c r="F5" s="100">
        <f t="shared" si="0"/>
        <v>103579000</v>
      </c>
      <c r="G5" s="100">
        <f t="shared" si="0"/>
        <v>39205999</v>
      </c>
      <c r="H5" s="100">
        <f t="shared" si="0"/>
        <v>1694137</v>
      </c>
      <c r="I5" s="100">
        <f t="shared" si="0"/>
        <v>2512218</v>
      </c>
      <c r="J5" s="100">
        <f t="shared" si="0"/>
        <v>43412354</v>
      </c>
      <c r="K5" s="100">
        <f t="shared" si="0"/>
        <v>2494151</v>
      </c>
      <c r="L5" s="100">
        <f t="shared" si="0"/>
        <v>28993726</v>
      </c>
      <c r="M5" s="100">
        <f t="shared" si="0"/>
        <v>1543964</v>
      </c>
      <c r="N5" s="100">
        <f t="shared" si="0"/>
        <v>33031841</v>
      </c>
      <c r="O5" s="100">
        <f t="shared" si="0"/>
        <v>1914461</v>
      </c>
      <c r="P5" s="100">
        <f t="shared" si="0"/>
        <v>2991916</v>
      </c>
      <c r="Q5" s="100">
        <f t="shared" si="0"/>
        <v>23041255</v>
      </c>
      <c r="R5" s="100">
        <f t="shared" si="0"/>
        <v>27947632</v>
      </c>
      <c r="S5" s="100">
        <f t="shared" si="0"/>
        <v>2029101</v>
      </c>
      <c r="T5" s="100">
        <f t="shared" si="0"/>
        <v>2584173</v>
      </c>
      <c r="U5" s="100">
        <f t="shared" si="0"/>
        <v>2006292</v>
      </c>
      <c r="V5" s="100">
        <f t="shared" si="0"/>
        <v>6619566</v>
      </c>
      <c r="W5" s="100">
        <f t="shared" si="0"/>
        <v>111011393</v>
      </c>
      <c r="X5" s="100">
        <f t="shared" si="0"/>
        <v>101662000</v>
      </c>
      <c r="Y5" s="100">
        <f t="shared" si="0"/>
        <v>9349393</v>
      </c>
      <c r="Z5" s="137">
        <f>+IF(X5&lt;&gt;0,+(Y5/X5)*100,0)</f>
        <v>9.196546398851096</v>
      </c>
      <c r="AA5" s="153">
        <f>SUM(AA6:AA8)</f>
        <v>103579000</v>
      </c>
    </row>
    <row r="6" spans="1:27" ht="12.75">
      <c r="A6" s="138" t="s">
        <v>75</v>
      </c>
      <c r="B6" s="136"/>
      <c r="C6" s="155">
        <v>7328789</v>
      </c>
      <c r="D6" s="155"/>
      <c r="E6" s="156">
        <v>610000</v>
      </c>
      <c r="F6" s="60">
        <v>1910000</v>
      </c>
      <c r="G6" s="60">
        <v>147125</v>
      </c>
      <c r="H6" s="60">
        <v>41309</v>
      </c>
      <c r="I6" s="60">
        <v>489195</v>
      </c>
      <c r="J6" s="60">
        <v>677629</v>
      </c>
      <c r="K6" s="60">
        <v>339911</v>
      </c>
      <c r="L6" s="60">
        <v>15516</v>
      </c>
      <c r="M6" s="60">
        <v>181389</v>
      </c>
      <c r="N6" s="60">
        <v>536816</v>
      </c>
      <c r="O6" s="60">
        <v>59970</v>
      </c>
      <c r="P6" s="60">
        <v>-91035</v>
      </c>
      <c r="Q6" s="60">
        <v>617952</v>
      </c>
      <c r="R6" s="60">
        <v>586887</v>
      </c>
      <c r="S6" s="60">
        <v>160920</v>
      </c>
      <c r="T6" s="60">
        <v>443254</v>
      </c>
      <c r="U6" s="60">
        <v>356873</v>
      </c>
      <c r="V6" s="60">
        <v>961047</v>
      </c>
      <c r="W6" s="60">
        <v>2762379</v>
      </c>
      <c r="X6" s="60">
        <v>610000</v>
      </c>
      <c r="Y6" s="60">
        <v>2152379</v>
      </c>
      <c r="Z6" s="140">
        <v>352.85</v>
      </c>
      <c r="AA6" s="155">
        <v>1910000</v>
      </c>
    </row>
    <row r="7" spans="1:27" ht="12.75">
      <c r="A7" s="138" t="s">
        <v>76</v>
      </c>
      <c r="B7" s="136"/>
      <c r="C7" s="157">
        <v>97620143</v>
      </c>
      <c r="D7" s="157"/>
      <c r="E7" s="158">
        <v>97282000</v>
      </c>
      <c r="F7" s="159">
        <v>97899000</v>
      </c>
      <c r="G7" s="159">
        <v>38913741</v>
      </c>
      <c r="H7" s="159">
        <v>1541444</v>
      </c>
      <c r="I7" s="159">
        <v>1671024</v>
      </c>
      <c r="J7" s="159">
        <v>42126209</v>
      </c>
      <c r="K7" s="159">
        <v>1630472</v>
      </c>
      <c r="L7" s="159">
        <v>28574463</v>
      </c>
      <c r="M7" s="159">
        <v>1206908</v>
      </c>
      <c r="N7" s="159">
        <v>31411843</v>
      </c>
      <c r="O7" s="159">
        <v>1704927</v>
      </c>
      <c r="P7" s="159">
        <v>3201286</v>
      </c>
      <c r="Q7" s="159">
        <v>21697292</v>
      </c>
      <c r="R7" s="159">
        <v>26603505</v>
      </c>
      <c r="S7" s="159">
        <v>1721518</v>
      </c>
      <c r="T7" s="159">
        <v>1988951</v>
      </c>
      <c r="U7" s="159">
        <v>1469547</v>
      </c>
      <c r="V7" s="159">
        <v>5180016</v>
      </c>
      <c r="W7" s="159">
        <v>105321573</v>
      </c>
      <c r="X7" s="159">
        <v>97282000</v>
      </c>
      <c r="Y7" s="159">
        <v>8039573</v>
      </c>
      <c r="Z7" s="141">
        <v>8.26</v>
      </c>
      <c r="AA7" s="157">
        <v>97899000</v>
      </c>
    </row>
    <row r="8" spans="1:27" ht="12.75">
      <c r="A8" s="138" t="s">
        <v>77</v>
      </c>
      <c r="B8" s="136"/>
      <c r="C8" s="155">
        <v>2387950</v>
      </c>
      <c r="D8" s="155"/>
      <c r="E8" s="156">
        <v>3770000</v>
      </c>
      <c r="F8" s="60">
        <v>3770000</v>
      </c>
      <c r="G8" s="60">
        <v>145133</v>
      </c>
      <c r="H8" s="60">
        <v>111384</v>
      </c>
      <c r="I8" s="60">
        <v>351999</v>
      </c>
      <c r="J8" s="60">
        <v>608516</v>
      </c>
      <c r="K8" s="60">
        <v>523768</v>
      </c>
      <c r="L8" s="60">
        <v>403747</v>
      </c>
      <c r="M8" s="60">
        <v>155667</v>
      </c>
      <c r="N8" s="60">
        <v>1083182</v>
      </c>
      <c r="O8" s="60">
        <v>149564</v>
      </c>
      <c r="P8" s="60">
        <v>-118335</v>
      </c>
      <c r="Q8" s="60">
        <v>726011</v>
      </c>
      <c r="R8" s="60">
        <v>757240</v>
      </c>
      <c r="S8" s="60">
        <v>146663</v>
      </c>
      <c r="T8" s="60">
        <v>151968</v>
      </c>
      <c r="U8" s="60">
        <v>179872</v>
      </c>
      <c r="V8" s="60">
        <v>478503</v>
      </c>
      <c r="W8" s="60">
        <v>2927441</v>
      </c>
      <c r="X8" s="60">
        <v>3770000</v>
      </c>
      <c r="Y8" s="60">
        <v>-842559</v>
      </c>
      <c r="Z8" s="140">
        <v>-22.35</v>
      </c>
      <c r="AA8" s="155">
        <v>3770000</v>
      </c>
    </row>
    <row r="9" spans="1:27" ht="12.75">
      <c r="A9" s="135" t="s">
        <v>78</v>
      </c>
      <c r="B9" s="136"/>
      <c r="C9" s="153">
        <f aca="true" t="shared" si="1" ref="C9:Y9">SUM(C10:C14)</f>
        <v>1370175</v>
      </c>
      <c r="D9" s="153">
        <f>SUM(D10:D14)</f>
        <v>0</v>
      </c>
      <c r="E9" s="154">
        <f t="shared" si="1"/>
        <v>37866500</v>
      </c>
      <c r="F9" s="100">
        <f t="shared" si="1"/>
        <v>42523500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37866500</v>
      </c>
      <c r="Y9" s="100">
        <f t="shared" si="1"/>
        <v>-37866500</v>
      </c>
      <c r="Z9" s="137">
        <f>+IF(X9&lt;&gt;0,+(Y9/X9)*100,0)</f>
        <v>-100</v>
      </c>
      <c r="AA9" s="153">
        <f>SUM(AA10:AA14)</f>
        <v>42523500</v>
      </c>
    </row>
    <row r="10" spans="1:27" ht="12.75">
      <c r="A10" s="138" t="s">
        <v>79</v>
      </c>
      <c r="B10" s="136"/>
      <c r="C10" s="155">
        <v>492982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877193</v>
      </c>
      <c r="D12" s="155"/>
      <c r="E12" s="156">
        <v>26151800</v>
      </c>
      <c r="F12" s="60">
        <v>30698800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26151800</v>
      </c>
      <c r="Y12" s="60">
        <v>-26151800</v>
      </c>
      <c r="Z12" s="140">
        <v>-100</v>
      </c>
      <c r="AA12" s="155">
        <v>30698800</v>
      </c>
    </row>
    <row r="13" spans="1:27" ht="12.75">
      <c r="A13" s="138" t="s">
        <v>82</v>
      </c>
      <c r="B13" s="136"/>
      <c r="C13" s="155"/>
      <c r="D13" s="155"/>
      <c r="E13" s="156">
        <v>590000</v>
      </c>
      <c r="F13" s="60">
        <v>590000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590000</v>
      </c>
      <c r="Y13" s="60">
        <v>-590000</v>
      </c>
      <c r="Z13" s="140">
        <v>-100</v>
      </c>
      <c r="AA13" s="155">
        <v>590000</v>
      </c>
    </row>
    <row r="14" spans="1:27" ht="12.75">
      <c r="A14" s="138" t="s">
        <v>83</v>
      </c>
      <c r="B14" s="136"/>
      <c r="C14" s="157"/>
      <c r="D14" s="157"/>
      <c r="E14" s="158">
        <v>11124700</v>
      </c>
      <c r="F14" s="159">
        <v>11234700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11124700</v>
      </c>
      <c r="Y14" s="159">
        <v>-11124700</v>
      </c>
      <c r="Z14" s="141">
        <v>-100</v>
      </c>
      <c r="AA14" s="157">
        <v>11234700</v>
      </c>
    </row>
    <row r="15" spans="1:27" ht="12.75">
      <c r="A15" s="135" t="s">
        <v>84</v>
      </c>
      <c r="B15" s="142"/>
      <c r="C15" s="153">
        <f aca="true" t="shared" si="2" ref="C15:Y15">SUM(C16:C18)</f>
        <v>4450607</v>
      </c>
      <c r="D15" s="153">
        <f>SUM(D16:D18)</f>
        <v>0</v>
      </c>
      <c r="E15" s="154">
        <f t="shared" si="2"/>
        <v>5864800</v>
      </c>
      <c r="F15" s="100">
        <f t="shared" si="2"/>
        <v>26195408</v>
      </c>
      <c r="G15" s="100">
        <f t="shared" si="2"/>
        <v>0</v>
      </c>
      <c r="H15" s="100">
        <f t="shared" si="2"/>
        <v>288424</v>
      </c>
      <c r="I15" s="100">
        <f t="shared" si="2"/>
        <v>696059</v>
      </c>
      <c r="J15" s="100">
        <f t="shared" si="2"/>
        <v>984483</v>
      </c>
      <c r="K15" s="100">
        <f t="shared" si="2"/>
        <v>326527</v>
      </c>
      <c r="L15" s="100">
        <f t="shared" si="2"/>
        <v>698206</v>
      </c>
      <c r="M15" s="100">
        <f t="shared" si="2"/>
        <v>188404</v>
      </c>
      <c r="N15" s="100">
        <f t="shared" si="2"/>
        <v>1213137</v>
      </c>
      <c r="O15" s="100">
        <f t="shared" si="2"/>
        <v>97200</v>
      </c>
      <c r="P15" s="100">
        <f t="shared" si="2"/>
        <v>-293744</v>
      </c>
      <c r="Q15" s="100">
        <f t="shared" si="2"/>
        <v>3979662</v>
      </c>
      <c r="R15" s="100">
        <f t="shared" si="2"/>
        <v>3783118</v>
      </c>
      <c r="S15" s="100">
        <f t="shared" si="2"/>
        <v>1100143</v>
      </c>
      <c r="T15" s="100">
        <f t="shared" si="2"/>
        <v>2629875</v>
      </c>
      <c r="U15" s="100">
        <f t="shared" si="2"/>
        <v>95226</v>
      </c>
      <c r="V15" s="100">
        <f t="shared" si="2"/>
        <v>3825244</v>
      </c>
      <c r="W15" s="100">
        <f t="shared" si="2"/>
        <v>9805982</v>
      </c>
      <c r="X15" s="100">
        <f t="shared" si="2"/>
        <v>5864800</v>
      </c>
      <c r="Y15" s="100">
        <f t="shared" si="2"/>
        <v>3941182</v>
      </c>
      <c r="Z15" s="137">
        <f>+IF(X15&lt;&gt;0,+(Y15/X15)*100,0)</f>
        <v>67.20062065202565</v>
      </c>
      <c r="AA15" s="153">
        <f>SUM(AA16:AA18)</f>
        <v>26195408</v>
      </c>
    </row>
    <row r="16" spans="1:27" ht="12.75">
      <c r="A16" s="138" t="s">
        <v>85</v>
      </c>
      <c r="B16" s="136"/>
      <c r="C16" s="155">
        <v>1563048</v>
      </c>
      <c r="D16" s="155"/>
      <c r="E16" s="156">
        <v>3664800</v>
      </c>
      <c r="F16" s="60">
        <v>11674800</v>
      </c>
      <c r="G16" s="60"/>
      <c r="H16" s="60"/>
      <c r="I16" s="60"/>
      <c r="J16" s="60"/>
      <c r="K16" s="60"/>
      <c r="L16" s="60">
        <v>544817</v>
      </c>
      <c r="M16" s="60">
        <v>32553</v>
      </c>
      <c r="N16" s="60">
        <v>577370</v>
      </c>
      <c r="O16" s="60"/>
      <c r="P16" s="60">
        <v>-174772</v>
      </c>
      <c r="Q16" s="60"/>
      <c r="R16" s="60">
        <v>-174772</v>
      </c>
      <c r="S16" s="60">
        <v>168035</v>
      </c>
      <c r="T16" s="60"/>
      <c r="U16" s="60"/>
      <c r="V16" s="60">
        <v>168035</v>
      </c>
      <c r="W16" s="60">
        <v>570633</v>
      </c>
      <c r="X16" s="60">
        <v>3664800</v>
      </c>
      <c r="Y16" s="60">
        <v>-3094167</v>
      </c>
      <c r="Z16" s="140">
        <v>-84.43</v>
      </c>
      <c r="AA16" s="155">
        <v>11674800</v>
      </c>
    </row>
    <row r="17" spans="1:27" ht="12.75">
      <c r="A17" s="138" t="s">
        <v>86</v>
      </c>
      <c r="B17" s="136"/>
      <c r="C17" s="155">
        <v>2887559</v>
      </c>
      <c r="D17" s="155"/>
      <c r="E17" s="156">
        <v>2200000</v>
      </c>
      <c r="F17" s="60">
        <v>14520608</v>
      </c>
      <c r="G17" s="60"/>
      <c r="H17" s="60">
        <v>288424</v>
      </c>
      <c r="I17" s="60">
        <v>696059</v>
      </c>
      <c r="J17" s="60">
        <v>984483</v>
      </c>
      <c r="K17" s="60">
        <v>326527</v>
      </c>
      <c r="L17" s="60">
        <v>153389</v>
      </c>
      <c r="M17" s="60">
        <v>155851</v>
      </c>
      <c r="N17" s="60">
        <v>635767</v>
      </c>
      <c r="O17" s="60">
        <v>97200</v>
      </c>
      <c r="P17" s="60">
        <v>-118972</v>
      </c>
      <c r="Q17" s="60">
        <v>3979662</v>
      </c>
      <c r="R17" s="60">
        <v>3957890</v>
      </c>
      <c r="S17" s="60">
        <v>932108</v>
      </c>
      <c r="T17" s="60">
        <v>2629875</v>
      </c>
      <c r="U17" s="60">
        <v>95226</v>
      </c>
      <c r="V17" s="60">
        <v>3657209</v>
      </c>
      <c r="W17" s="60">
        <v>9235349</v>
      </c>
      <c r="X17" s="60">
        <v>2200000</v>
      </c>
      <c r="Y17" s="60">
        <v>7035349</v>
      </c>
      <c r="Z17" s="140">
        <v>319.79</v>
      </c>
      <c r="AA17" s="155">
        <v>14520608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753183</v>
      </c>
      <c r="D19" s="153">
        <f>SUM(D20:D23)</f>
        <v>0</v>
      </c>
      <c r="E19" s="154">
        <f t="shared" si="3"/>
        <v>0</v>
      </c>
      <c r="F19" s="100">
        <f t="shared" si="3"/>
        <v>850212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41325</v>
      </c>
      <c r="L19" s="100">
        <f t="shared" si="3"/>
        <v>0</v>
      </c>
      <c r="M19" s="100">
        <f t="shared" si="3"/>
        <v>8887</v>
      </c>
      <c r="N19" s="100">
        <f t="shared" si="3"/>
        <v>50212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50212</v>
      </c>
      <c r="X19" s="100">
        <f t="shared" si="3"/>
        <v>0</v>
      </c>
      <c r="Y19" s="100">
        <f t="shared" si="3"/>
        <v>50212</v>
      </c>
      <c r="Z19" s="137">
        <f>+IF(X19&lt;&gt;0,+(Y19/X19)*100,0)</f>
        <v>0</v>
      </c>
      <c r="AA19" s="153">
        <f>SUM(AA20:AA23)</f>
        <v>850212</v>
      </c>
    </row>
    <row r="20" spans="1:27" ht="12.75">
      <c r="A20" s="138" t="s">
        <v>89</v>
      </c>
      <c r="B20" s="136"/>
      <c r="C20" s="155">
        <v>103336</v>
      </c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649847</v>
      </c>
      <c r="D21" s="155"/>
      <c r="E21" s="156"/>
      <c r="F21" s="60">
        <v>850212</v>
      </c>
      <c r="G21" s="60"/>
      <c r="H21" s="60"/>
      <c r="I21" s="60"/>
      <c r="J21" s="60"/>
      <c r="K21" s="60">
        <v>41325</v>
      </c>
      <c r="L21" s="60"/>
      <c r="M21" s="60">
        <v>8887</v>
      </c>
      <c r="N21" s="60">
        <v>50212</v>
      </c>
      <c r="O21" s="60"/>
      <c r="P21" s="60"/>
      <c r="Q21" s="60"/>
      <c r="R21" s="60"/>
      <c r="S21" s="60"/>
      <c r="T21" s="60"/>
      <c r="U21" s="60"/>
      <c r="V21" s="60"/>
      <c r="W21" s="60">
        <v>50212</v>
      </c>
      <c r="X21" s="60"/>
      <c r="Y21" s="60">
        <v>50212</v>
      </c>
      <c r="Z21" s="140">
        <v>0</v>
      </c>
      <c r="AA21" s="155">
        <v>850212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>
        <v>-600000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>
        <v>-600000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113910847</v>
      </c>
      <c r="D25" s="168">
        <f>+D5+D9+D15+D19+D24</f>
        <v>0</v>
      </c>
      <c r="E25" s="169">
        <f t="shared" si="4"/>
        <v>145393300</v>
      </c>
      <c r="F25" s="73">
        <f t="shared" si="4"/>
        <v>172548120</v>
      </c>
      <c r="G25" s="73">
        <f t="shared" si="4"/>
        <v>39205999</v>
      </c>
      <c r="H25" s="73">
        <f t="shared" si="4"/>
        <v>1982561</v>
      </c>
      <c r="I25" s="73">
        <f t="shared" si="4"/>
        <v>3208277</v>
      </c>
      <c r="J25" s="73">
        <f t="shared" si="4"/>
        <v>44396837</v>
      </c>
      <c r="K25" s="73">
        <f t="shared" si="4"/>
        <v>2862003</v>
      </c>
      <c r="L25" s="73">
        <f t="shared" si="4"/>
        <v>29691932</v>
      </c>
      <c r="M25" s="73">
        <f t="shared" si="4"/>
        <v>1741255</v>
      </c>
      <c r="N25" s="73">
        <f t="shared" si="4"/>
        <v>34295190</v>
      </c>
      <c r="O25" s="73">
        <f t="shared" si="4"/>
        <v>2011661</v>
      </c>
      <c r="P25" s="73">
        <f t="shared" si="4"/>
        <v>2698172</v>
      </c>
      <c r="Q25" s="73">
        <f t="shared" si="4"/>
        <v>27020917</v>
      </c>
      <c r="R25" s="73">
        <f t="shared" si="4"/>
        <v>31730750</v>
      </c>
      <c r="S25" s="73">
        <f t="shared" si="4"/>
        <v>3129244</v>
      </c>
      <c r="T25" s="73">
        <f t="shared" si="4"/>
        <v>5214048</v>
      </c>
      <c r="U25" s="73">
        <f t="shared" si="4"/>
        <v>2101518</v>
      </c>
      <c r="V25" s="73">
        <f t="shared" si="4"/>
        <v>10444810</v>
      </c>
      <c r="W25" s="73">
        <f t="shared" si="4"/>
        <v>120867587</v>
      </c>
      <c r="X25" s="73">
        <f t="shared" si="4"/>
        <v>145393300</v>
      </c>
      <c r="Y25" s="73">
        <f t="shared" si="4"/>
        <v>-24525713</v>
      </c>
      <c r="Z25" s="170">
        <f>+IF(X25&lt;&gt;0,+(Y25/X25)*100,0)</f>
        <v>-16.868530393078636</v>
      </c>
      <c r="AA25" s="168">
        <f>+AA5+AA9+AA15+AA19+AA24</f>
        <v>172548120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63568707</v>
      </c>
      <c r="D28" s="153">
        <f>SUM(D29:D31)</f>
        <v>0</v>
      </c>
      <c r="E28" s="154">
        <f t="shared" si="5"/>
        <v>71094900</v>
      </c>
      <c r="F28" s="100">
        <f t="shared" si="5"/>
        <v>77993500</v>
      </c>
      <c r="G28" s="100">
        <f t="shared" si="5"/>
        <v>3656527</v>
      </c>
      <c r="H28" s="100">
        <f t="shared" si="5"/>
        <v>4176638</v>
      </c>
      <c r="I28" s="100">
        <f t="shared" si="5"/>
        <v>5339577</v>
      </c>
      <c r="J28" s="100">
        <f t="shared" si="5"/>
        <v>13172742</v>
      </c>
      <c r="K28" s="100">
        <f t="shared" si="5"/>
        <v>6922597</v>
      </c>
      <c r="L28" s="100">
        <f t="shared" si="5"/>
        <v>5867233</v>
      </c>
      <c r="M28" s="100">
        <f t="shared" si="5"/>
        <v>3623319</v>
      </c>
      <c r="N28" s="100">
        <f t="shared" si="5"/>
        <v>16413149</v>
      </c>
      <c r="O28" s="100">
        <f t="shared" si="5"/>
        <v>6323174</v>
      </c>
      <c r="P28" s="100">
        <f t="shared" si="5"/>
        <v>1940654</v>
      </c>
      <c r="Q28" s="100">
        <f t="shared" si="5"/>
        <v>3943911</v>
      </c>
      <c r="R28" s="100">
        <f t="shared" si="5"/>
        <v>12207739</v>
      </c>
      <c r="S28" s="100">
        <f t="shared" si="5"/>
        <v>5220219</v>
      </c>
      <c r="T28" s="100">
        <f t="shared" si="5"/>
        <v>4730726</v>
      </c>
      <c r="U28" s="100">
        <f t="shared" si="5"/>
        <v>4877316</v>
      </c>
      <c r="V28" s="100">
        <f t="shared" si="5"/>
        <v>14828261</v>
      </c>
      <c r="W28" s="100">
        <f t="shared" si="5"/>
        <v>56621891</v>
      </c>
      <c r="X28" s="100">
        <f t="shared" si="5"/>
        <v>71094900</v>
      </c>
      <c r="Y28" s="100">
        <f t="shared" si="5"/>
        <v>-14473009</v>
      </c>
      <c r="Z28" s="137">
        <f>+IF(X28&lt;&gt;0,+(Y28/X28)*100,0)</f>
        <v>-20.35730973670404</v>
      </c>
      <c r="AA28" s="153">
        <f>SUM(AA29:AA31)</f>
        <v>77993500</v>
      </c>
    </row>
    <row r="29" spans="1:27" ht="12.75">
      <c r="A29" s="138" t="s">
        <v>75</v>
      </c>
      <c r="B29" s="136"/>
      <c r="C29" s="155">
        <v>31686897</v>
      </c>
      <c r="D29" s="155"/>
      <c r="E29" s="156">
        <v>27577500</v>
      </c>
      <c r="F29" s="60">
        <v>35658600</v>
      </c>
      <c r="G29" s="60">
        <v>1816335</v>
      </c>
      <c r="H29" s="60">
        <v>1718505</v>
      </c>
      <c r="I29" s="60">
        <v>1970310</v>
      </c>
      <c r="J29" s="60">
        <v>5505150</v>
      </c>
      <c r="K29" s="60">
        <v>2286118</v>
      </c>
      <c r="L29" s="60">
        <v>2051174</v>
      </c>
      <c r="M29" s="60">
        <v>1679312</v>
      </c>
      <c r="N29" s="60">
        <v>6016604</v>
      </c>
      <c r="O29" s="60">
        <v>1698871</v>
      </c>
      <c r="P29" s="60">
        <v>2049939</v>
      </c>
      <c r="Q29" s="60">
        <v>1879972</v>
      </c>
      <c r="R29" s="60">
        <v>5628782</v>
      </c>
      <c r="S29" s="60">
        <v>1868456</v>
      </c>
      <c r="T29" s="60">
        <v>1655271</v>
      </c>
      <c r="U29" s="60">
        <v>2371576</v>
      </c>
      <c r="V29" s="60">
        <v>5895303</v>
      </c>
      <c r="W29" s="60">
        <v>23045839</v>
      </c>
      <c r="X29" s="60">
        <v>27577500</v>
      </c>
      <c r="Y29" s="60">
        <v>-4531661</v>
      </c>
      <c r="Z29" s="140">
        <v>-16.43</v>
      </c>
      <c r="AA29" s="155">
        <v>35658600</v>
      </c>
    </row>
    <row r="30" spans="1:27" ht="12.75">
      <c r="A30" s="138" t="s">
        <v>76</v>
      </c>
      <c r="B30" s="136"/>
      <c r="C30" s="157">
        <v>18928188</v>
      </c>
      <c r="D30" s="157"/>
      <c r="E30" s="158">
        <v>23195300</v>
      </c>
      <c r="F30" s="159">
        <v>22012300</v>
      </c>
      <c r="G30" s="159">
        <v>1032727</v>
      </c>
      <c r="H30" s="159">
        <v>1162930</v>
      </c>
      <c r="I30" s="159">
        <v>1656996</v>
      </c>
      <c r="J30" s="159">
        <v>3852653</v>
      </c>
      <c r="K30" s="159">
        <v>2611873</v>
      </c>
      <c r="L30" s="159">
        <v>2219661</v>
      </c>
      <c r="M30" s="159">
        <v>579646</v>
      </c>
      <c r="N30" s="159">
        <v>5411180</v>
      </c>
      <c r="O30" s="159">
        <v>3448350</v>
      </c>
      <c r="P30" s="159">
        <v>-1563677</v>
      </c>
      <c r="Q30" s="159">
        <v>721753</v>
      </c>
      <c r="R30" s="159">
        <v>2606426</v>
      </c>
      <c r="S30" s="159">
        <v>1991861</v>
      </c>
      <c r="T30" s="159">
        <v>1748140</v>
      </c>
      <c r="U30" s="159">
        <v>944141</v>
      </c>
      <c r="V30" s="159">
        <v>4684142</v>
      </c>
      <c r="W30" s="159">
        <v>16554401</v>
      </c>
      <c r="X30" s="159">
        <v>23195300</v>
      </c>
      <c r="Y30" s="159">
        <v>-6640899</v>
      </c>
      <c r="Z30" s="141">
        <v>-28.63</v>
      </c>
      <c r="AA30" s="157">
        <v>22012300</v>
      </c>
    </row>
    <row r="31" spans="1:27" ht="12.75">
      <c r="A31" s="138" t="s">
        <v>77</v>
      </c>
      <c r="B31" s="136"/>
      <c r="C31" s="155">
        <v>12953622</v>
      </c>
      <c r="D31" s="155"/>
      <c r="E31" s="156">
        <v>20322100</v>
      </c>
      <c r="F31" s="60">
        <v>20322600</v>
      </c>
      <c r="G31" s="60">
        <v>807465</v>
      </c>
      <c r="H31" s="60">
        <v>1295203</v>
      </c>
      <c r="I31" s="60">
        <v>1712271</v>
      </c>
      <c r="J31" s="60">
        <v>3814939</v>
      </c>
      <c r="K31" s="60">
        <v>2024606</v>
      </c>
      <c r="L31" s="60">
        <v>1596398</v>
      </c>
      <c r="M31" s="60">
        <v>1364361</v>
      </c>
      <c r="N31" s="60">
        <v>4985365</v>
      </c>
      <c r="O31" s="60">
        <v>1175953</v>
      </c>
      <c r="P31" s="60">
        <v>1454392</v>
      </c>
      <c r="Q31" s="60">
        <v>1342186</v>
      </c>
      <c r="R31" s="60">
        <v>3972531</v>
      </c>
      <c r="S31" s="60">
        <v>1359902</v>
      </c>
      <c r="T31" s="60">
        <v>1327315</v>
      </c>
      <c r="U31" s="60">
        <v>1561599</v>
      </c>
      <c r="V31" s="60">
        <v>4248816</v>
      </c>
      <c r="W31" s="60">
        <v>17021651</v>
      </c>
      <c r="X31" s="60">
        <v>20322100</v>
      </c>
      <c r="Y31" s="60">
        <v>-3300449</v>
      </c>
      <c r="Z31" s="140">
        <v>-16.24</v>
      </c>
      <c r="AA31" s="155">
        <v>20322600</v>
      </c>
    </row>
    <row r="32" spans="1:27" ht="12.75">
      <c r="A32" s="135" t="s">
        <v>78</v>
      </c>
      <c r="B32" s="136"/>
      <c r="C32" s="153">
        <f aca="true" t="shared" si="6" ref="C32:Y32">SUM(C33:C37)</f>
        <v>28616868</v>
      </c>
      <c r="D32" s="153">
        <f>SUM(D33:D37)</f>
        <v>0</v>
      </c>
      <c r="E32" s="154">
        <f t="shared" si="6"/>
        <v>45378300</v>
      </c>
      <c r="F32" s="100">
        <f t="shared" si="6"/>
        <v>50035300</v>
      </c>
      <c r="G32" s="100">
        <f t="shared" si="6"/>
        <v>1020682</v>
      </c>
      <c r="H32" s="100">
        <f t="shared" si="6"/>
        <v>936297</v>
      </c>
      <c r="I32" s="100">
        <f t="shared" si="6"/>
        <v>1501400</v>
      </c>
      <c r="J32" s="100">
        <f t="shared" si="6"/>
        <v>3458379</v>
      </c>
      <c r="K32" s="100">
        <f t="shared" si="6"/>
        <v>3093592</v>
      </c>
      <c r="L32" s="100">
        <f t="shared" si="6"/>
        <v>5336692</v>
      </c>
      <c r="M32" s="100">
        <f t="shared" si="6"/>
        <v>1397778</v>
      </c>
      <c r="N32" s="100">
        <f t="shared" si="6"/>
        <v>9828062</v>
      </c>
      <c r="O32" s="100">
        <f t="shared" si="6"/>
        <v>1275720</v>
      </c>
      <c r="P32" s="100">
        <f t="shared" si="6"/>
        <v>5676870</v>
      </c>
      <c r="Q32" s="100">
        <f t="shared" si="6"/>
        <v>1135423</v>
      </c>
      <c r="R32" s="100">
        <f t="shared" si="6"/>
        <v>8088013</v>
      </c>
      <c r="S32" s="100">
        <f t="shared" si="6"/>
        <v>2492413</v>
      </c>
      <c r="T32" s="100">
        <f t="shared" si="6"/>
        <v>4421981</v>
      </c>
      <c r="U32" s="100">
        <f t="shared" si="6"/>
        <v>5847924</v>
      </c>
      <c r="V32" s="100">
        <f t="shared" si="6"/>
        <v>12762318</v>
      </c>
      <c r="W32" s="100">
        <f t="shared" si="6"/>
        <v>34136772</v>
      </c>
      <c r="X32" s="100">
        <f t="shared" si="6"/>
        <v>45378300</v>
      </c>
      <c r="Y32" s="100">
        <f t="shared" si="6"/>
        <v>-11241528</v>
      </c>
      <c r="Z32" s="137">
        <f>+IF(X32&lt;&gt;0,+(Y32/X32)*100,0)</f>
        <v>-24.772915688776354</v>
      </c>
      <c r="AA32" s="153">
        <f>SUM(AA33:AA37)</f>
        <v>50035300</v>
      </c>
    </row>
    <row r="33" spans="1:27" ht="12.75">
      <c r="A33" s="138" t="s">
        <v>79</v>
      </c>
      <c r="B33" s="136"/>
      <c r="C33" s="155">
        <v>3440606</v>
      </c>
      <c r="D33" s="155"/>
      <c r="E33" s="156">
        <v>2200000</v>
      </c>
      <c r="F33" s="60">
        <v>2200000</v>
      </c>
      <c r="G33" s="60">
        <v>5377</v>
      </c>
      <c r="H33" s="60">
        <v>308349</v>
      </c>
      <c r="I33" s="60">
        <v>156825</v>
      </c>
      <c r="J33" s="60">
        <v>470551</v>
      </c>
      <c r="K33" s="60">
        <v>6963</v>
      </c>
      <c r="L33" s="60">
        <v>512588</v>
      </c>
      <c r="M33" s="60">
        <v>3614</v>
      </c>
      <c r="N33" s="60">
        <v>523165</v>
      </c>
      <c r="O33" s="60">
        <v>10259</v>
      </c>
      <c r="P33" s="60">
        <v>155358</v>
      </c>
      <c r="Q33" s="60">
        <v>305705</v>
      </c>
      <c r="R33" s="60">
        <v>471322</v>
      </c>
      <c r="S33" s="60">
        <v>305379</v>
      </c>
      <c r="T33" s="60">
        <v>160159</v>
      </c>
      <c r="U33" s="60">
        <v>185033</v>
      </c>
      <c r="V33" s="60">
        <v>650571</v>
      </c>
      <c r="W33" s="60">
        <v>2115609</v>
      </c>
      <c r="X33" s="60">
        <v>2200000</v>
      </c>
      <c r="Y33" s="60">
        <v>-84391</v>
      </c>
      <c r="Z33" s="140">
        <v>-3.84</v>
      </c>
      <c r="AA33" s="155">
        <v>2200000</v>
      </c>
    </row>
    <row r="34" spans="1:27" ht="12.75">
      <c r="A34" s="138" t="s">
        <v>80</v>
      </c>
      <c r="B34" s="136"/>
      <c r="C34" s="155">
        <v>299824</v>
      </c>
      <c r="D34" s="155"/>
      <c r="E34" s="156">
        <v>300000</v>
      </c>
      <c r="F34" s="60">
        <v>300000</v>
      </c>
      <c r="G34" s="60"/>
      <c r="H34" s="60">
        <v>13000</v>
      </c>
      <c r="I34" s="60">
        <v>4285</v>
      </c>
      <c r="J34" s="60">
        <v>17285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>
        <v>4891</v>
      </c>
      <c r="V34" s="60">
        <v>4891</v>
      </c>
      <c r="W34" s="60">
        <v>22176</v>
      </c>
      <c r="X34" s="60">
        <v>300000</v>
      </c>
      <c r="Y34" s="60">
        <v>-277824</v>
      </c>
      <c r="Z34" s="140">
        <v>-92.61</v>
      </c>
      <c r="AA34" s="155">
        <v>300000</v>
      </c>
    </row>
    <row r="35" spans="1:27" ht="12.75">
      <c r="A35" s="138" t="s">
        <v>81</v>
      </c>
      <c r="B35" s="136"/>
      <c r="C35" s="155">
        <v>13447588</v>
      </c>
      <c r="D35" s="155"/>
      <c r="E35" s="156">
        <v>29311800</v>
      </c>
      <c r="F35" s="60">
        <v>33858800</v>
      </c>
      <c r="G35" s="60">
        <v>388950</v>
      </c>
      <c r="H35" s="60">
        <v>452233</v>
      </c>
      <c r="I35" s="60">
        <v>1121166</v>
      </c>
      <c r="J35" s="60">
        <v>1962349</v>
      </c>
      <c r="K35" s="60">
        <v>535936</v>
      </c>
      <c r="L35" s="60">
        <v>2202545</v>
      </c>
      <c r="M35" s="60">
        <v>1198134</v>
      </c>
      <c r="N35" s="60">
        <v>3936615</v>
      </c>
      <c r="O35" s="60">
        <v>1099646</v>
      </c>
      <c r="P35" s="60">
        <v>2945227</v>
      </c>
      <c r="Q35" s="60">
        <v>629620</v>
      </c>
      <c r="R35" s="60">
        <v>4674493</v>
      </c>
      <c r="S35" s="60">
        <v>1999867</v>
      </c>
      <c r="T35" s="60">
        <v>1642307</v>
      </c>
      <c r="U35" s="60">
        <v>5219510</v>
      </c>
      <c r="V35" s="60">
        <v>8861684</v>
      </c>
      <c r="W35" s="60">
        <v>19435141</v>
      </c>
      <c r="X35" s="60">
        <v>29311800</v>
      </c>
      <c r="Y35" s="60">
        <v>-9876659</v>
      </c>
      <c r="Z35" s="140">
        <v>-33.7</v>
      </c>
      <c r="AA35" s="155">
        <v>33858800</v>
      </c>
    </row>
    <row r="36" spans="1:27" ht="12.75">
      <c r="A36" s="138" t="s">
        <v>82</v>
      </c>
      <c r="B36" s="136"/>
      <c r="C36" s="155">
        <v>421978</v>
      </c>
      <c r="D36" s="155"/>
      <c r="E36" s="156">
        <v>1015200</v>
      </c>
      <c r="F36" s="60">
        <v>1015200</v>
      </c>
      <c r="G36" s="60">
        <v>30915</v>
      </c>
      <c r="H36" s="60">
        <v>34649</v>
      </c>
      <c r="I36" s="60">
        <v>40854</v>
      </c>
      <c r="J36" s="60">
        <v>106418</v>
      </c>
      <c r="K36" s="60">
        <v>36024</v>
      </c>
      <c r="L36" s="60">
        <v>34050</v>
      </c>
      <c r="M36" s="60">
        <v>35479</v>
      </c>
      <c r="N36" s="60">
        <v>105553</v>
      </c>
      <c r="O36" s="60">
        <v>35565</v>
      </c>
      <c r="P36" s="60">
        <v>34616</v>
      </c>
      <c r="Q36" s="60">
        <v>35544</v>
      </c>
      <c r="R36" s="60">
        <v>105725</v>
      </c>
      <c r="S36" s="60">
        <v>33678</v>
      </c>
      <c r="T36" s="60">
        <v>45160</v>
      </c>
      <c r="U36" s="60">
        <v>33666</v>
      </c>
      <c r="V36" s="60">
        <v>112504</v>
      </c>
      <c r="W36" s="60">
        <v>430200</v>
      </c>
      <c r="X36" s="60">
        <v>1015200</v>
      </c>
      <c r="Y36" s="60">
        <v>-585000</v>
      </c>
      <c r="Z36" s="140">
        <v>-57.62</v>
      </c>
      <c r="AA36" s="155">
        <v>1015200</v>
      </c>
    </row>
    <row r="37" spans="1:27" ht="12.75">
      <c r="A37" s="138" t="s">
        <v>83</v>
      </c>
      <c r="B37" s="136"/>
      <c r="C37" s="157">
        <v>11006872</v>
      </c>
      <c r="D37" s="157"/>
      <c r="E37" s="158">
        <v>12551300</v>
      </c>
      <c r="F37" s="159">
        <v>12661300</v>
      </c>
      <c r="G37" s="159">
        <v>595440</v>
      </c>
      <c r="H37" s="159">
        <v>128066</v>
      </c>
      <c r="I37" s="159">
        <v>178270</v>
      </c>
      <c r="J37" s="159">
        <v>901776</v>
      </c>
      <c r="K37" s="159">
        <v>2514669</v>
      </c>
      <c r="L37" s="159">
        <v>2587509</v>
      </c>
      <c r="M37" s="159">
        <v>160551</v>
      </c>
      <c r="N37" s="159">
        <v>5262729</v>
      </c>
      <c r="O37" s="159">
        <v>130250</v>
      </c>
      <c r="P37" s="159">
        <v>2541669</v>
      </c>
      <c r="Q37" s="159">
        <v>164554</v>
      </c>
      <c r="R37" s="159">
        <v>2836473</v>
      </c>
      <c r="S37" s="159">
        <v>153489</v>
      </c>
      <c r="T37" s="159">
        <v>2574355</v>
      </c>
      <c r="U37" s="159">
        <v>404824</v>
      </c>
      <c r="V37" s="159">
        <v>3132668</v>
      </c>
      <c r="W37" s="159">
        <v>12133646</v>
      </c>
      <c r="X37" s="159">
        <v>12551300</v>
      </c>
      <c r="Y37" s="159">
        <v>-417654</v>
      </c>
      <c r="Z37" s="141">
        <v>-3.33</v>
      </c>
      <c r="AA37" s="157">
        <v>12661300</v>
      </c>
    </row>
    <row r="38" spans="1:27" ht="12.75">
      <c r="A38" s="135" t="s">
        <v>84</v>
      </c>
      <c r="B38" s="142"/>
      <c r="C38" s="153">
        <f aca="true" t="shared" si="7" ref="C38:Y38">SUM(C39:C41)</f>
        <v>21676829</v>
      </c>
      <c r="D38" s="153">
        <f>SUM(D39:D41)</f>
        <v>0</v>
      </c>
      <c r="E38" s="154">
        <f t="shared" si="7"/>
        <v>20746600</v>
      </c>
      <c r="F38" s="100">
        <f t="shared" si="7"/>
        <v>36095608</v>
      </c>
      <c r="G38" s="100">
        <f t="shared" si="7"/>
        <v>96281</v>
      </c>
      <c r="H38" s="100">
        <f t="shared" si="7"/>
        <v>892498</v>
      </c>
      <c r="I38" s="100">
        <f t="shared" si="7"/>
        <v>2490615</v>
      </c>
      <c r="J38" s="100">
        <f t="shared" si="7"/>
        <v>3479394</v>
      </c>
      <c r="K38" s="100">
        <f t="shared" si="7"/>
        <v>1656192</v>
      </c>
      <c r="L38" s="100">
        <f t="shared" si="7"/>
        <v>1386684</v>
      </c>
      <c r="M38" s="100">
        <f t="shared" si="7"/>
        <v>1748544</v>
      </c>
      <c r="N38" s="100">
        <f t="shared" si="7"/>
        <v>4791420</v>
      </c>
      <c r="O38" s="100">
        <f t="shared" si="7"/>
        <v>738884</v>
      </c>
      <c r="P38" s="100">
        <f t="shared" si="7"/>
        <v>1328973</v>
      </c>
      <c r="Q38" s="100">
        <f t="shared" si="7"/>
        <v>7315710</v>
      </c>
      <c r="R38" s="100">
        <f t="shared" si="7"/>
        <v>9383567</v>
      </c>
      <c r="S38" s="100">
        <f t="shared" si="7"/>
        <v>2614124</v>
      </c>
      <c r="T38" s="100">
        <f t="shared" si="7"/>
        <v>4121721</v>
      </c>
      <c r="U38" s="100">
        <f t="shared" si="7"/>
        <v>3726978</v>
      </c>
      <c r="V38" s="100">
        <f t="shared" si="7"/>
        <v>10462823</v>
      </c>
      <c r="W38" s="100">
        <f t="shared" si="7"/>
        <v>28117204</v>
      </c>
      <c r="X38" s="100">
        <f t="shared" si="7"/>
        <v>20746600</v>
      </c>
      <c r="Y38" s="100">
        <f t="shared" si="7"/>
        <v>7370604</v>
      </c>
      <c r="Z38" s="137">
        <f>+IF(X38&lt;&gt;0,+(Y38/X38)*100,0)</f>
        <v>35.526804392044966</v>
      </c>
      <c r="AA38" s="153">
        <f>SUM(AA39:AA41)</f>
        <v>36095608</v>
      </c>
    </row>
    <row r="39" spans="1:27" ht="12.75">
      <c r="A39" s="138" t="s">
        <v>85</v>
      </c>
      <c r="B39" s="136"/>
      <c r="C39" s="155">
        <v>18427871</v>
      </c>
      <c r="D39" s="155"/>
      <c r="E39" s="156">
        <v>18517600</v>
      </c>
      <c r="F39" s="60">
        <v>21546000</v>
      </c>
      <c r="G39" s="60">
        <v>96281</v>
      </c>
      <c r="H39" s="60">
        <v>604074</v>
      </c>
      <c r="I39" s="60">
        <v>1676633</v>
      </c>
      <c r="J39" s="60">
        <v>2376988</v>
      </c>
      <c r="K39" s="60">
        <v>641113</v>
      </c>
      <c r="L39" s="60">
        <v>1232795</v>
      </c>
      <c r="M39" s="60">
        <v>736849</v>
      </c>
      <c r="N39" s="60">
        <v>2610757</v>
      </c>
      <c r="O39" s="60">
        <v>640684</v>
      </c>
      <c r="P39" s="60">
        <v>744695</v>
      </c>
      <c r="Q39" s="60">
        <v>1214580</v>
      </c>
      <c r="R39" s="60">
        <v>2599959</v>
      </c>
      <c r="S39" s="60">
        <v>1681516</v>
      </c>
      <c r="T39" s="60">
        <v>1223778</v>
      </c>
      <c r="U39" s="60">
        <v>893434</v>
      </c>
      <c r="V39" s="60">
        <v>3798728</v>
      </c>
      <c r="W39" s="60">
        <v>11386432</v>
      </c>
      <c r="X39" s="60">
        <v>18517600</v>
      </c>
      <c r="Y39" s="60">
        <v>-7131168</v>
      </c>
      <c r="Z39" s="140">
        <v>-38.51</v>
      </c>
      <c r="AA39" s="155">
        <v>21546000</v>
      </c>
    </row>
    <row r="40" spans="1:27" ht="12.75">
      <c r="A40" s="138" t="s">
        <v>86</v>
      </c>
      <c r="B40" s="136"/>
      <c r="C40" s="155">
        <v>3248958</v>
      </c>
      <c r="D40" s="155"/>
      <c r="E40" s="156">
        <v>2229000</v>
      </c>
      <c r="F40" s="60">
        <v>14549608</v>
      </c>
      <c r="G40" s="60"/>
      <c r="H40" s="60">
        <v>288424</v>
      </c>
      <c r="I40" s="60">
        <v>813982</v>
      </c>
      <c r="J40" s="60">
        <v>1102406</v>
      </c>
      <c r="K40" s="60">
        <v>1015079</v>
      </c>
      <c r="L40" s="60">
        <v>153889</v>
      </c>
      <c r="M40" s="60">
        <v>1011695</v>
      </c>
      <c r="N40" s="60">
        <v>2180663</v>
      </c>
      <c r="O40" s="60">
        <v>98200</v>
      </c>
      <c r="P40" s="60">
        <v>584278</v>
      </c>
      <c r="Q40" s="60">
        <v>6101130</v>
      </c>
      <c r="R40" s="60">
        <v>6783608</v>
      </c>
      <c r="S40" s="60">
        <v>932608</v>
      </c>
      <c r="T40" s="60">
        <v>2897943</v>
      </c>
      <c r="U40" s="60">
        <v>2833544</v>
      </c>
      <c r="V40" s="60">
        <v>6664095</v>
      </c>
      <c r="W40" s="60">
        <v>16730772</v>
      </c>
      <c r="X40" s="60">
        <v>2229000</v>
      </c>
      <c r="Y40" s="60">
        <v>14501772</v>
      </c>
      <c r="Z40" s="140">
        <v>650.6</v>
      </c>
      <c r="AA40" s="155">
        <v>14549608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3615884</v>
      </c>
      <c r="D42" s="153">
        <f>SUM(D43:D46)</f>
        <v>0</v>
      </c>
      <c r="E42" s="154">
        <f t="shared" si="8"/>
        <v>1031900</v>
      </c>
      <c r="F42" s="100">
        <f t="shared" si="8"/>
        <v>1882112</v>
      </c>
      <c r="G42" s="100">
        <f t="shared" si="8"/>
        <v>88554</v>
      </c>
      <c r="H42" s="100">
        <f t="shared" si="8"/>
        <v>70932</v>
      </c>
      <c r="I42" s="100">
        <f t="shared" si="8"/>
        <v>86214</v>
      </c>
      <c r="J42" s="100">
        <f t="shared" si="8"/>
        <v>245700</v>
      </c>
      <c r="K42" s="100">
        <f t="shared" si="8"/>
        <v>89132</v>
      </c>
      <c r="L42" s="100">
        <f t="shared" si="8"/>
        <v>333641</v>
      </c>
      <c r="M42" s="100">
        <f t="shared" si="8"/>
        <v>75039</v>
      </c>
      <c r="N42" s="100">
        <f t="shared" si="8"/>
        <v>497812</v>
      </c>
      <c r="O42" s="100">
        <f t="shared" si="8"/>
        <v>77187</v>
      </c>
      <c r="P42" s="100">
        <f t="shared" si="8"/>
        <v>64959</v>
      </c>
      <c r="Q42" s="100">
        <f t="shared" si="8"/>
        <v>70919</v>
      </c>
      <c r="R42" s="100">
        <f t="shared" si="8"/>
        <v>213065</v>
      </c>
      <c r="S42" s="100">
        <f t="shared" si="8"/>
        <v>65055</v>
      </c>
      <c r="T42" s="100">
        <f t="shared" si="8"/>
        <v>62906</v>
      </c>
      <c r="U42" s="100">
        <f t="shared" si="8"/>
        <v>75335</v>
      </c>
      <c r="V42" s="100">
        <f t="shared" si="8"/>
        <v>203296</v>
      </c>
      <c r="W42" s="100">
        <f t="shared" si="8"/>
        <v>1159873</v>
      </c>
      <c r="X42" s="100">
        <f t="shared" si="8"/>
        <v>1031900</v>
      </c>
      <c r="Y42" s="100">
        <f t="shared" si="8"/>
        <v>127973</v>
      </c>
      <c r="Z42" s="137">
        <f>+IF(X42&lt;&gt;0,+(Y42/X42)*100,0)</f>
        <v>12.40168620990406</v>
      </c>
      <c r="AA42" s="153">
        <f>SUM(AA43:AA46)</f>
        <v>1882112</v>
      </c>
    </row>
    <row r="43" spans="1:27" ht="12.75">
      <c r="A43" s="138" t="s">
        <v>89</v>
      </c>
      <c r="B43" s="136"/>
      <c r="C43" s="155">
        <v>18676</v>
      </c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3597208</v>
      </c>
      <c r="D44" s="155"/>
      <c r="E44" s="156">
        <v>1031900</v>
      </c>
      <c r="F44" s="60">
        <v>1882112</v>
      </c>
      <c r="G44" s="60">
        <v>88554</v>
      </c>
      <c r="H44" s="60">
        <v>70932</v>
      </c>
      <c r="I44" s="60">
        <v>86214</v>
      </c>
      <c r="J44" s="60">
        <v>245700</v>
      </c>
      <c r="K44" s="60">
        <v>89132</v>
      </c>
      <c r="L44" s="60">
        <v>333641</v>
      </c>
      <c r="M44" s="60">
        <v>75039</v>
      </c>
      <c r="N44" s="60">
        <v>497812</v>
      </c>
      <c r="O44" s="60">
        <v>77187</v>
      </c>
      <c r="P44" s="60">
        <v>64959</v>
      </c>
      <c r="Q44" s="60">
        <v>70919</v>
      </c>
      <c r="R44" s="60">
        <v>213065</v>
      </c>
      <c r="S44" s="60">
        <v>65055</v>
      </c>
      <c r="T44" s="60">
        <v>62906</v>
      </c>
      <c r="U44" s="60">
        <v>75335</v>
      </c>
      <c r="V44" s="60">
        <v>203296</v>
      </c>
      <c r="W44" s="60">
        <v>1159873</v>
      </c>
      <c r="X44" s="60">
        <v>1031900</v>
      </c>
      <c r="Y44" s="60">
        <v>127973</v>
      </c>
      <c r="Z44" s="140">
        <v>12.4</v>
      </c>
      <c r="AA44" s="155">
        <v>1882112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>
        <v>4298075</v>
      </c>
      <c r="D47" s="153"/>
      <c r="E47" s="154">
        <v>7141600</v>
      </c>
      <c r="F47" s="100">
        <v>6541600</v>
      </c>
      <c r="G47" s="100">
        <v>57103</v>
      </c>
      <c r="H47" s="100">
        <v>122539</v>
      </c>
      <c r="I47" s="100">
        <v>349550</v>
      </c>
      <c r="J47" s="100">
        <v>529192</v>
      </c>
      <c r="K47" s="100">
        <v>101438</v>
      </c>
      <c r="L47" s="100">
        <v>166331</v>
      </c>
      <c r="M47" s="100">
        <v>62494</v>
      </c>
      <c r="N47" s="100">
        <v>330263</v>
      </c>
      <c r="O47" s="100">
        <v>60714</v>
      </c>
      <c r="P47" s="100">
        <v>60012</v>
      </c>
      <c r="Q47" s="100">
        <v>1807896</v>
      </c>
      <c r="R47" s="100">
        <v>1928622</v>
      </c>
      <c r="S47" s="100">
        <v>889444</v>
      </c>
      <c r="T47" s="100">
        <v>248682</v>
      </c>
      <c r="U47" s="100">
        <v>1589240</v>
      </c>
      <c r="V47" s="100">
        <v>2727366</v>
      </c>
      <c r="W47" s="100">
        <v>5515443</v>
      </c>
      <c r="X47" s="100">
        <v>7141600</v>
      </c>
      <c r="Y47" s="100">
        <v>-1626157</v>
      </c>
      <c r="Z47" s="137">
        <v>-22.77</v>
      </c>
      <c r="AA47" s="153">
        <v>6541600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121776363</v>
      </c>
      <c r="D48" s="168">
        <f>+D28+D32+D38+D42+D47</f>
        <v>0</v>
      </c>
      <c r="E48" s="169">
        <f t="shared" si="9"/>
        <v>145393300</v>
      </c>
      <c r="F48" s="73">
        <f t="shared" si="9"/>
        <v>172548120</v>
      </c>
      <c r="G48" s="73">
        <f t="shared" si="9"/>
        <v>4919147</v>
      </c>
      <c r="H48" s="73">
        <f t="shared" si="9"/>
        <v>6198904</v>
      </c>
      <c r="I48" s="73">
        <f t="shared" si="9"/>
        <v>9767356</v>
      </c>
      <c r="J48" s="73">
        <f t="shared" si="9"/>
        <v>20885407</v>
      </c>
      <c r="K48" s="73">
        <f t="shared" si="9"/>
        <v>11862951</v>
      </c>
      <c r="L48" s="73">
        <f t="shared" si="9"/>
        <v>13090581</v>
      </c>
      <c r="M48" s="73">
        <f t="shared" si="9"/>
        <v>6907174</v>
      </c>
      <c r="N48" s="73">
        <f t="shared" si="9"/>
        <v>31860706</v>
      </c>
      <c r="O48" s="73">
        <f t="shared" si="9"/>
        <v>8475679</v>
      </c>
      <c r="P48" s="73">
        <f t="shared" si="9"/>
        <v>9071468</v>
      </c>
      <c r="Q48" s="73">
        <f t="shared" si="9"/>
        <v>14273859</v>
      </c>
      <c r="R48" s="73">
        <f t="shared" si="9"/>
        <v>31821006</v>
      </c>
      <c r="S48" s="73">
        <f t="shared" si="9"/>
        <v>11281255</v>
      </c>
      <c r="T48" s="73">
        <f t="shared" si="9"/>
        <v>13586016</v>
      </c>
      <c r="U48" s="73">
        <f t="shared" si="9"/>
        <v>16116793</v>
      </c>
      <c r="V48" s="73">
        <f t="shared" si="9"/>
        <v>40984064</v>
      </c>
      <c r="W48" s="73">
        <f t="shared" si="9"/>
        <v>125551183</v>
      </c>
      <c r="X48" s="73">
        <f t="shared" si="9"/>
        <v>145393300</v>
      </c>
      <c r="Y48" s="73">
        <f t="shared" si="9"/>
        <v>-19842117</v>
      </c>
      <c r="Z48" s="170">
        <f>+IF(X48&lt;&gt;0,+(Y48/X48)*100,0)</f>
        <v>-13.647201762392077</v>
      </c>
      <c r="AA48" s="168">
        <f>+AA28+AA32+AA38+AA42+AA47</f>
        <v>172548120</v>
      </c>
    </row>
    <row r="49" spans="1:27" ht="12.75">
      <c r="A49" s="148" t="s">
        <v>49</v>
      </c>
      <c r="B49" s="149"/>
      <c r="C49" s="171">
        <f aca="true" t="shared" si="10" ref="C49:Y49">+C25-C48</f>
        <v>-7865516</v>
      </c>
      <c r="D49" s="171">
        <f>+D25-D48</f>
        <v>0</v>
      </c>
      <c r="E49" s="172">
        <f t="shared" si="10"/>
        <v>0</v>
      </c>
      <c r="F49" s="173">
        <f t="shared" si="10"/>
        <v>0</v>
      </c>
      <c r="G49" s="173">
        <f t="shared" si="10"/>
        <v>34286852</v>
      </c>
      <c r="H49" s="173">
        <f t="shared" si="10"/>
        <v>-4216343</v>
      </c>
      <c r="I49" s="173">
        <f t="shared" si="10"/>
        <v>-6559079</v>
      </c>
      <c r="J49" s="173">
        <f t="shared" si="10"/>
        <v>23511430</v>
      </c>
      <c r="K49" s="173">
        <f t="shared" si="10"/>
        <v>-9000948</v>
      </c>
      <c r="L49" s="173">
        <f t="shared" si="10"/>
        <v>16601351</v>
      </c>
      <c r="M49" s="173">
        <f t="shared" si="10"/>
        <v>-5165919</v>
      </c>
      <c r="N49" s="173">
        <f t="shared" si="10"/>
        <v>2434484</v>
      </c>
      <c r="O49" s="173">
        <f t="shared" si="10"/>
        <v>-6464018</v>
      </c>
      <c r="P49" s="173">
        <f t="shared" si="10"/>
        <v>-6373296</v>
      </c>
      <c r="Q49" s="173">
        <f t="shared" si="10"/>
        <v>12747058</v>
      </c>
      <c r="R49" s="173">
        <f t="shared" si="10"/>
        <v>-90256</v>
      </c>
      <c r="S49" s="173">
        <f t="shared" si="10"/>
        <v>-8152011</v>
      </c>
      <c r="T49" s="173">
        <f t="shared" si="10"/>
        <v>-8371968</v>
      </c>
      <c r="U49" s="173">
        <f t="shared" si="10"/>
        <v>-14015275</v>
      </c>
      <c r="V49" s="173">
        <f t="shared" si="10"/>
        <v>-30539254</v>
      </c>
      <c r="W49" s="173">
        <f t="shared" si="10"/>
        <v>-4683596</v>
      </c>
      <c r="X49" s="173">
        <f>IF(F25=F48,0,X25-X48)</f>
        <v>0</v>
      </c>
      <c r="Y49" s="173">
        <f t="shared" si="10"/>
        <v>-4683596</v>
      </c>
      <c r="Z49" s="174">
        <f>+IF(X49&lt;&gt;0,+(Y49/X49)*100,0)</f>
        <v>0</v>
      </c>
      <c r="AA49" s="171">
        <f>+AA25-AA48</f>
        <v>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1208685</v>
      </c>
      <c r="D12" s="155">
        <v>0</v>
      </c>
      <c r="E12" s="156">
        <v>1300000</v>
      </c>
      <c r="F12" s="60">
        <v>1300000</v>
      </c>
      <c r="G12" s="60">
        <v>95246</v>
      </c>
      <c r="H12" s="60">
        <v>106252</v>
      </c>
      <c r="I12" s="60">
        <v>98160</v>
      </c>
      <c r="J12" s="60">
        <v>299658</v>
      </c>
      <c r="K12" s="60">
        <v>96210</v>
      </c>
      <c r="L12" s="60">
        <v>107227</v>
      </c>
      <c r="M12" s="60">
        <v>96894</v>
      </c>
      <c r="N12" s="60">
        <v>300331</v>
      </c>
      <c r="O12" s="60">
        <v>102796</v>
      </c>
      <c r="P12" s="60">
        <v>-113774</v>
      </c>
      <c r="Q12" s="60">
        <v>128990</v>
      </c>
      <c r="R12" s="60">
        <v>118012</v>
      </c>
      <c r="S12" s="60">
        <v>102756</v>
      </c>
      <c r="T12" s="60">
        <v>113773</v>
      </c>
      <c r="U12" s="60">
        <v>102765</v>
      </c>
      <c r="V12" s="60">
        <v>319294</v>
      </c>
      <c r="W12" s="60">
        <v>1037295</v>
      </c>
      <c r="X12" s="60">
        <v>1300000</v>
      </c>
      <c r="Y12" s="60">
        <v>-262705</v>
      </c>
      <c r="Z12" s="140">
        <v>-20.21</v>
      </c>
      <c r="AA12" s="155">
        <v>1300000</v>
      </c>
    </row>
    <row r="13" spans="1:27" ht="12.75">
      <c r="A13" s="181" t="s">
        <v>109</v>
      </c>
      <c r="B13" s="185"/>
      <c r="C13" s="155">
        <v>17261678</v>
      </c>
      <c r="D13" s="155">
        <v>0</v>
      </c>
      <c r="E13" s="156">
        <v>10600000</v>
      </c>
      <c r="F13" s="60">
        <v>15700000</v>
      </c>
      <c r="G13" s="60">
        <v>302428</v>
      </c>
      <c r="H13" s="60">
        <v>1537509</v>
      </c>
      <c r="I13" s="60">
        <v>1647888</v>
      </c>
      <c r="J13" s="60">
        <v>3487825</v>
      </c>
      <c r="K13" s="60">
        <v>1626634</v>
      </c>
      <c r="L13" s="60">
        <v>1595206</v>
      </c>
      <c r="M13" s="60">
        <v>1206908</v>
      </c>
      <c r="N13" s="60">
        <v>4428748</v>
      </c>
      <c r="O13" s="60">
        <v>1697375</v>
      </c>
      <c r="P13" s="60">
        <v>-1734014</v>
      </c>
      <c r="Q13" s="60">
        <v>1503482</v>
      </c>
      <c r="R13" s="60">
        <v>1466843</v>
      </c>
      <c r="S13" s="60">
        <v>1692722</v>
      </c>
      <c r="T13" s="60">
        <v>1985137</v>
      </c>
      <c r="U13" s="60">
        <v>1520984</v>
      </c>
      <c r="V13" s="60">
        <v>5198843</v>
      </c>
      <c r="W13" s="60">
        <v>14582259</v>
      </c>
      <c r="X13" s="60">
        <v>10600000</v>
      </c>
      <c r="Y13" s="60">
        <v>3982259</v>
      </c>
      <c r="Z13" s="140">
        <v>37.57</v>
      </c>
      <c r="AA13" s="155">
        <v>15700000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38</v>
      </c>
      <c r="M14" s="60">
        <v>0</v>
      </c>
      <c r="N14" s="60">
        <v>38</v>
      </c>
      <c r="O14" s="60">
        <v>47</v>
      </c>
      <c r="P14" s="60">
        <v>-22</v>
      </c>
      <c r="Q14" s="60">
        <v>44</v>
      </c>
      <c r="R14" s="60">
        <v>69</v>
      </c>
      <c r="S14" s="60">
        <v>31</v>
      </c>
      <c r="T14" s="60">
        <v>32</v>
      </c>
      <c r="U14" s="60">
        <v>27</v>
      </c>
      <c r="V14" s="60">
        <v>90</v>
      </c>
      <c r="W14" s="60">
        <v>197</v>
      </c>
      <c r="X14" s="60"/>
      <c r="Y14" s="60">
        <v>197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41669</v>
      </c>
      <c r="D18" s="155">
        <v>0</v>
      </c>
      <c r="E18" s="156">
        <v>40000</v>
      </c>
      <c r="F18" s="60">
        <v>40000</v>
      </c>
      <c r="G18" s="60">
        <v>3897</v>
      </c>
      <c r="H18" s="60">
        <v>3935</v>
      </c>
      <c r="I18" s="60">
        <v>3799</v>
      </c>
      <c r="J18" s="60">
        <v>11631</v>
      </c>
      <c r="K18" s="60">
        <v>3838</v>
      </c>
      <c r="L18" s="60">
        <v>3686</v>
      </c>
      <c r="M18" s="60">
        <v>0</v>
      </c>
      <c r="N18" s="60">
        <v>7524</v>
      </c>
      <c r="O18" s="60">
        <v>7505</v>
      </c>
      <c r="P18" s="60">
        <v>-3756</v>
      </c>
      <c r="Q18" s="60">
        <v>3766</v>
      </c>
      <c r="R18" s="60">
        <v>7515</v>
      </c>
      <c r="S18" s="60">
        <v>3765</v>
      </c>
      <c r="T18" s="60">
        <v>3782</v>
      </c>
      <c r="U18" s="60">
        <v>4069</v>
      </c>
      <c r="V18" s="60">
        <v>11616</v>
      </c>
      <c r="W18" s="60">
        <v>38286</v>
      </c>
      <c r="X18" s="60">
        <v>40000</v>
      </c>
      <c r="Y18" s="60">
        <v>-1714</v>
      </c>
      <c r="Z18" s="140">
        <v>-4.29</v>
      </c>
      <c r="AA18" s="155">
        <v>40000</v>
      </c>
    </row>
    <row r="19" spans="1:27" ht="12.75">
      <c r="A19" s="181" t="s">
        <v>34</v>
      </c>
      <c r="B19" s="185"/>
      <c r="C19" s="155">
        <v>93931919</v>
      </c>
      <c r="D19" s="155">
        <v>0</v>
      </c>
      <c r="E19" s="156">
        <v>91265000</v>
      </c>
      <c r="F19" s="60">
        <v>97232020</v>
      </c>
      <c r="G19" s="60">
        <v>38651437</v>
      </c>
      <c r="H19" s="60">
        <v>288424</v>
      </c>
      <c r="I19" s="60">
        <v>1287684</v>
      </c>
      <c r="J19" s="60">
        <v>40227545</v>
      </c>
      <c r="K19" s="60">
        <v>1021787</v>
      </c>
      <c r="L19" s="60">
        <v>27827627</v>
      </c>
      <c r="M19" s="60">
        <v>398733</v>
      </c>
      <c r="N19" s="60">
        <v>29248147</v>
      </c>
      <c r="O19" s="60">
        <v>181706</v>
      </c>
      <c r="P19" s="60">
        <v>4596334</v>
      </c>
      <c r="Q19" s="60">
        <v>24306981</v>
      </c>
      <c r="R19" s="60">
        <v>29085021</v>
      </c>
      <c r="S19" s="60">
        <v>1143430</v>
      </c>
      <c r="T19" s="60">
        <v>2740072</v>
      </c>
      <c r="U19" s="60">
        <v>379752</v>
      </c>
      <c r="V19" s="60">
        <v>4263254</v>
      </c>
      <c r="W19" s="60">
        <v>102823967</v>
      </c>
      <c r="X19" s="60">
        <v>91265000</v>
      </c>
      <c r="Y19" s="60">
        <v>11558967</v>
      </c>
      <c r="Z19" s="140">
        <v>12.67</v>
      </c>
      <c r="AA19" s="155">
        <v>97232020</v>
      </c>
    </row>
    <row r="20" spans="1:27" ht="12.75">
      <c r="A20" s="181" t="s">
        <v>35</v>
      </c>
      <c r="B20" s="185"/>
      <c r="C20" s="155">
        <v>1466896</v>
      </c>
      <c r="D20" s="155">
        <v>0</v>
      </c>
      <c r="E20" s="156">
        <v>42188300</v>
      </c>
      <c r="F20" s="54">
        <v>58276100</v>
      </c>
      <c r="G20" s="54">
        <v>152991</v>
      </c>
      <c r="H20" s="54">
        <v>46441</v>
      </c>
      <c r="I20" s="54">
        <v>170746</v>
      </c>
      <c r="J20" s="54">
        <v>370178</v>
      </c>
      <c r="K20" s="54">
        <v>113534</v>
      </c>
      <c r="L20" s="54">
        <v>158148</v>
      </c>
      <c r="M20" s="54">
        <v>38720</v>
      </c>
      <c r="N20" s="54">
        <v>310402</v>
      </c>
      <c r="O20" s="54">
        <v>22232</v>
      </c>
      <c r="P20" s="54">
        <v>-46596</v>
      </c>
      <c r="Q20" s="54">
        <v>1077654</v>
      </c>
      <c r="R20" s="54">
        <v>1053290</v>
      </c>
      <c r="S20" s="54">
        <v>186540</v>
      </c>
      <c r="T20" s="54">
        <v>371252</v>
      </c>
      <c r="U20" s="54">
        <v>93921</v>
      </c>
      <c r="V20" s="54">
        <v>651713</v>
      </c>
      <c r="W20" s="54">
        <v>2385583</v>
      </c>
      <c r="X20" s="54">
        <v>42188300</v>
      </c>
      <c r="Y20" s="54">
        <v>-39802717</v>
      </c>
      <c r="Z20" s="184">
        <v>-94.35</v>
      </c>
      <c r="AA20" s="130">
        <v>58276100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113910847</v>
      </c>
      <c r="D22" s="188">
        <f>SUM(D5:D21)</f>
        <v>0</v>
      </c>
      <c r="E22" s="189">
        <f t="shared" si="0"/>
        <v>145393300</v>
      </c>
      <c r="F22" s="190">
        <f t="shared" si="0"/>
        <v>172548120</v>
      </c>
      <c r="G22" s="190">
        <f t="shared" si="0"/>
        <v>39205999</v>
      </c>
      <c r="H22" s="190">
        <f t="shared" si="0"/>
        <v>1982561</v>
      </c>
      <c r="I22" s="190">
        <f t="shared" si="0"/>
        <v>3208277</v>
      </c>
      <c r="J22" s="190">
        <f t="shared" si="0"/>
        <v>44396837</v>
      </c>
      <c r="K22" s="190">
        <f t="shared" si="0"/>
        <v>2862003</v>
      </c>
      <c r="L22" s="190">
        <f t="shared" si="0"/>
        <v>29691932</v>
      </c>
      <c r="M22" s="190">
        <f t="shared" si="0"/>
        <v>1741255</v>
      </c>
      <c r="N22" s="190">
        <f t="shared" si="0"/>
        <v>34295190</v>
      </c>
      <c r="O22" s="190">
        <f t="shared" si="0"/>
        <v>2011661</v>
      </c>
      <c r="P22" s="190">
        <f t="shared" si="0"/>
        <v>2698172</v>
      </c>
      <c r="Q22" s="190">
        <f t="shared" si="0"/>
        <v>27020917</v>
      </c>
      <c r="R22" s="190">
        <f t="shared" si="0"/>
        <v>31730750</v>
      </c>
      <c r="S22" s="190">
        <f t="shared" si="0"/>
        <v>3129244</v>
      </c>
      <c r="T22" s="190">
        <f t="shared" si="0"/>
        <v>5214048</v>
      </c>
      <c r="U22" s="190">
        <f t="shared" si="0"/>
        <v>2101518</v>
      </c>
      <c r="V22" s="190">
        <f t="shared" si="0"/>
        <v>10444810</v>
      </c>
      <c r="W22" s="190">
        <f t="shared" si="0"/>
        <v>120867587</v>
      </c>
      <c r="X22" s="190">
        <f t="shared" si="0"/>
        <v>145393300</v>
      </c>
      <c r="Y22" s="190">
        <f t="shared" si="0"/>
        <v>-24525713</v>
      </c>
      <c r="Z22" s="191">
        <f>+IF(X22&lt;&gt;0,+(Y22/X22)*100,0)</f>
        <v>-16.868530393078636</v>
      </c>
      <c r="AA22" s="188">
        <f>SUM(AA5:AA21)</f>
        <v>172548120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39380986</v>
      </c>
      <c r="D25" s="155">
        <v>0</v>
      </c>
      <c r="E25" s="156">
        <v>47705300</v>
      </c>
      <c r="F25" s="60">
        <v>46219200</v>
      </c>
      <c r="G25" s="60">
        <v>3440664</v>
      </c>
      <c r="H25" s="60">
        <v>3512488</v>
      </c>
      <c r="I25" s="60">
        <v>3938986</v>
      </c>
      <c r="J25" s="60">
        <v>10892138</v>
      </c>
      <c r="K25" s="60">
        <v>4336655</v>
      </c>
      <c r="L25" s="60">
        <v>4238294</v>
      </c>
      <c r="M25" s="60">
        <v>3124245</v>
      </c>
      <c r="N25" s="60">
        <v>11699194</v>
      </c>
      <c r="O25" s="60">
        <v>4153368</v>
      </c>
      <c r="P25" s="60">
        <v>633084</v>
      </c>
      <c r="Q25" s="60">
        <v>3167279</v>
      </c>
      <c r="R25" s="60">
        <v>7953731</v>
      </c>
      <c r="S25" s="60">
        <v>3675309</v>
      </c>
      <c r="T25" s="60">
        <v>3139729</v>
      </c>
      <c r="U25" s="60">
        <v>2987936</v>
      </c>
      <c r="V25" s="60">
        <v>9802974</v>
      </c>
      <c r="W25" s="60">
        <v>40348037</v>
      </c>
      <c r="X25" s="60">
        <v>47705300</v>
      </c>
      <c r="Y25" s="60">
        <v>-7357263</v>
      </c>
      <c r="Z25" s="140">
        <v>-15.42</v>
      </c>
      <c r="AA25" s="155">
        <v>46219200</v>
      </c>
    </row>
    <row r="26" spans="1:27" ht="12.75">
      <c r="A26" s="183" t="s">
        <v>38</v>
      </c>
      <c r="B26" s="182"/>
      <c r="C26" s="155">
        <v>6407470</v>
      </c>
      <c r="D26" s="155">
        <v>0</v>
      </c>
      <c r="E26" s="156">
        <v>7024800</v>
      </c>
      <c r="F26" s="60">
        <v>7024800</v>
      </c>
      <c r="G26" s="60">
        <v>519536</v>
      </c>
      <c r="H26" s="60">
        <v>549045</v>
      </c>
      <c r="I26" s="60">
        <v>565179</v>
      </c>
      <c r="J26" s="60">
        <v>1633760</v>
      </c>
      <c r="K26" s="60">
        <v>499871</v>
      </c>
      <c r="L26" s="60">
        <v>543840</v>
      </c>
      <c r="M26" s="60">
        <v>523634</v>
      </c>
      <c r="N26" s="60">
        <v>1567345</v>
      </c>
      <c r="O26" s="60">
        <v>653391</v>
      </c>
      <c r="P26" s="60">
        <v>547927</v>
      </c>
      <c r="Q26" s="60">
        <v>533117</v>
      </c>
      <c r="R26" s="60">
        <v>1734435</v>
      </c>
      <c r="S26" s="60">
        <v>547912</v>
      </c>
      <c r="T26" s="60">
        <v>529816</v>
      </c>
      <c r="U26" s="60">
        <v>565853</v>
      </c>
      <c r="V26" s="60">
        <v>1643581</v>
      </c>
      <c r="W26" s="60">
        <v>6579121</v>
      </c>
      <c r="X26" s="60">
        <v>7024800</v>
      </c>
      <c r="Y26" s="60">
        <v>-445679</v>
      </c>
      <c r="Z26" s="140">
        <v>-6.34</v>
      </c>
      <c r="AA26" s="155">
        <v>7024800</v>
      </c>
    </row>
    <row r="27" spans="1:27" ht="12.75">
      <c r="A27" s="183" t="s">
        <v>118</v>
      </c>
      <c r="B27" s="182"/>
      <c r="C27" s="155">
        <v>293303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124199</v>
      </c>
      <c r="U27" s="60">
        <v>0</v>
      </c>
      <c r="V27" s="60">
        <v>124199</v>
      </c>
      <c r="W27" s="60">
        <v>124199</v>
      </c>
      <c r="X27" s="60"/>
      <c r="Y27" s="60">
        <v>124199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1505651</v>
      </c>
      <c r="D28" s="155">
        <v>0</v>
      </c>
      <c r="E28" s="156">
        <v>1882000</v>
      </c>
      <c r="F28" s="60">
        <v>1882000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1882000</v>
      </c>
      <c r="Y28" s="60">
        <v>-1882000</v>
      </c>
      <c r="Z28" s="140">
        <v>-100</v>
      </c>
      <c r="AA28" s="155">
        <v>1882000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3234332</v>
      </c>
      <c r="D32" s="155">
        <v>0</v>
      </c>
      <c r="E32" s="156">
        <v>4465000</v>
      </c>
      <c r="F32" s="60">
        <v>4055000</v>
      </c>
      <c r="G32" s="60">
        <v>151212</v>
      </c>
      <c r="H32" s="60">
        <v>319251</v>
      </c>
      <c r="I32" s="60">
        <v>84152</v>
      </c>
      <c r="J32" s="60">
        <v>554615</v>
      </c>
      <c r="K32" s="60">
        <v>84152</v>
      </c>
      <c r="L32" s="60">
        <v>273528</v>
      </c>
      <c r="M32" s="60">
        <v>234918</v>
      </c>
      <c r="N32" s="60">
        <v>592598</v>
      </c>
      <c r="O32" s="60">
        <v>256409</v>
      </c>
      <c r="P32" s="60">
        <v>325049</v>
      </c>
      <c r="Q32" s="60">
        <v>239276</v>
      </c>
      <c r="R32" s="60">
        <v>820734</v>
      </c>
      <c r="S32" s="60">
        <v>277787</v>
      </c>
      <c r="T32" s="60">
        <v>300077</v>
      </c>
      <c r="U32" s="60">
        <v>317515</v>
      </c>
      <c r="V32" s="60">
        <v>895379</v>
      </c>
      <c r="W32" s="60">
        <v>2863326</v>
      </c>
      <c r="X32" s="60">
        <v>4465000</v>
      </c>
      <c r="Y32" s="60">
        <v>-1601674</v>
      </c>
      <c r="Z32" s="140">
        <v>-35.87</v>
      </c>
      <c r="AA32" s="155">
        <v>4055000</v>
      </c>
    </row>
    <row r="33" spans="1:27" ht="12.75">
      <c r="A33" s="183" t="s">
        <v>42</v>
      </c>
      <c r="B33" s="182"/>
      <c r="C33" s="155">
        <v>20362880</v>
      </c>
      <c r="D33" s="155">
        <v>0</v>
      </c>
      <c r="E33" s="156">
        <v>25506000</v>
      </c>
      <c r="F33" s="60">
        <v>30203020</v>
      </c>
      <c r="G33" s="60">
        <v>0</v>
      </c>
      <c r="H33" s="60">
        <v>288424</v>
      </c>
      <c r="I33" s="60">
        <v>1205837</v>
      </c>
      <c r="J33" s="60">
        <v>1494261</v>
      </c>
      <c r="K33" s="60">
        <v>1021787</v>
      </c>
      <c r="L33" s="60">
        <v>801824</v>
      </c>
      <c r="M33" s="60">
        <v>351395</v>
      </c>
      <c r="N33" s="60">
        <v>2175006</v>
      </c>
      <c r="O33" s="60">
        <v>134937</v>
      </c>
      <c r="P33" s="60">
        <v>342744</v>
      </c>
      <c r="Q33" s="60">
        <v>4039563</v>
      </c>
      <c r="R33" s="60">
        <v>4517244</v>
      </c>
      <c r="S33" s="60">
        <v>1108123</v>
      </c>
      <c r="T33" s="60">
        <v>2701247</v>
      </c>
      <c r="U33" s="60">
        <v>358178</v>
      </c>
      <c r="V33" s="60">
        <v>4167548</v>
      </c>
      <c r="W33" s="60">
        <v>12354059</v>
      </c>
      <c r="X33" s="60">
        <v>25506000</v>
      </c>
      <c r="Y33" s="60">
        <v>-13151941</v>
      </c>
      <c r="Z33" s="140">
        <v>-51.56</v>
      </c>
      <c r="AA33" s="155">
        <v>30203020</v>
      </c>
    </row>
    <row r="34" spans="1:27" ht="12.75">
      <c r="A34" s="183" t="s">
        <v>43</v>
      </c>
      <c r="B34" s="182"/>
      <c r="C34" s="155">
        <v>50008190</v>
      </c>
      <c r="D34" s="155">
        <v>0</v>
      </c>
      <c r="E34" s="156">
        <v>58810200</v>
      </c>
      <c r="F34" s="60">
        <v>83164100</v>
      </c>
      <c r="G34" s="60">
        <v>807735</v>
      </c>
      <c r="H34" s="60">
        <v>1529696</v>
      </c>
      <c r="I34" s="60">
        <v>3973202</v>
      </c>
      <c r="J34" s="60">
        <v>6310633</v>
      </c>
      <c r="K34" s="60">
        <v>5920486</v>
      </c>
      <c r="L34" s="60">
        <v>7233095</v>
      </c>
      <c r="M34" s="60">
        <v>2672982</v>
      </c>
      <c r="N34" s="60">
        <v>15826563</v>
      </c>
      <c r="O34" s="60">
        <v>3277574</v>
      </c>
      <c r="P34" s="60">
        <v>7222664</v>
      </c>
      <c r="Q34" s="60">
        <v>6294624</v>
      </c>
      <c r="R34" s="60">
        <v>16794862</v>
      </c>
      <c r="S34" s="60">
        <v>5672124</v>
      </c>
      <c r="T34" s="60">
        <v>6790948</v>
      </c>
      <c r="U34" s="60">
        <v>11887311</v>
      </c>
      <c r="V34" s="60">
        <v>24350383</v>
      </c>
      <c r="W34" s="60">
        <v>63282441</v>
      </c>
      <c r="X34" s="60">
        <v>58810200</v>
      </c>
      <c r="Y34" s="60">
        <v>4472241</v>
      </c>
      <c r="Z34" s="140">
        <v>7.6</v>
      </c>
      <c r="AA34" s="155">
        <v>83164100</v>
      </c>
    </row>
    <row r="35" spans="1:27" ht="12.75">
      <c r="A35" s="181" t="s">
        <v>122</v>
      </c>
      <c r="B35" s="185"/>
      <c r="C35" s="155">
        <v>583551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121776363</v>
      </c>
      <c r="D36" s="188">
        <f>SUM(D25:D35)</f>
        <v>0</v>
      </c>
      <c r="E36" s="189">
        <f t="shared" si="1"/>
        <v>145393300</v>
      </c>
      <c r="F36" s="190">
        <f t="shared" si="1"/>
        <v>172548120</v>
      </c>
      <c r="G36" s="190">
        <f t="shared" si="1"/>
        <v>4919147</v>
      </c>
      <c r="H36" s="190">
        <f t="shared" si="1"/>
        <v>6198904</v>
      </c>
      <c r="I36" s="190">
        <f t="shared" si="1"/>
        <v>9767356</v>
      </c>
      <c r="J36" s="190">
        <f t="shared" si="1"/>
        <v>20885407</v>
      </c>
      <c r="K36" s="190">
        <f t="shared" si="1"/>
        <v>11862951</v>
      </c>
      <c r="L36" s="190">
        <f t="shared" si="1"/>
        <v>13090581</v>
      </c>
      <c r="M36" s="190">
        <f t="shared" si="1"/>
        <v>6907174</v>
      </c>
      <c r="N36" s="190">
        <f t="shared" si="1"/>
        <v>31860706</v>
      </c>
      <c r="O36" s="190">
        <f t="shared" si="1"/>
        <v>8475679</v>
      </c>
      <c r="P36" s="190">
        <f t="shared" si="1"/>
        <v>9071468</v>
      </c>
      <c r="Q36" s="190">
        <f t="shared" si="1"/>
        <v>14273859</v>
      </c>
      <c r="R36" s="190">
        <f t="shared" si="1"/>
        <v>31821006</v>
      </c>
      <c r="S36" s="190">
        <f t="shared" si="1"/>
        <v>11281255</v>
      </c>
      <c r="T36" s="190">
        <f t="shared" si="1"/>
        <v>13586016</v>
      </c>
      <c r="U36" s="190">
        <f t="shared" si="1"/>
        <v>16116793</v>
      </c>
      <c r="V36" s="190">
        <f t="shared" si="1"/>
        <v>40984064</v>
      </c>
      <c r="W36" s="190">
        <f t="shared" si="1"/>
        <v>125551183</v>
      </c>
      <c r="X36" s="190">
        <f t="shared" si="1"/>
        <v>145393300</v>
      </c>
      <c r="Y36" s="190">
        <f t="shared" si="1"/>
        <v>-19842117</v>
      </c>
      <c r="Z36" s="191">
        <f>+IF(X36&lt;&gt;0,+(Y36/X36)*100,0)</f>
        <v>-13.647201762392077</v>
      </c>
      <c r="AA36" s="188">
        <f>SUM(AA25:AA35)</f>
        <v>172548120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-7865516</v>
      </c>
      <c r="D38" s="199">
        <f>+D22-D36</f>
        <v>0</v>
      </c>
      <c r="E38" s="200">
        <f t="shared" si="2"/>
        <v>0</v>
      </c>
      <c r="F38" s="106">
        <f t="shared" si="2"/>
        <v>0</v>
      </c>
      <c r="G38" s="106">
        <f t="shared" si="2"/>
        <v>34286852</v>
      </c>
      <c r="H38" s="106">
        <f t="shared" si="2"/>
        <v>-4216343</v>
      </c>
      <c r="I38" s="106">
        <f t="shared" si="2"/>
        <v>-6559079</v>
      </c>
      <c r="J38" s="106">
        <f t="shared" si="2"/>
        <v>23511430</v>
      </c>
      <c r="K38" s="106">
        <f t="shared" si="2"/>
        <v>-9000948</v>
      </c>
      <c r="L38" s="106">
        <f t="shared" si="2"/>
        <v>16601351</v>
      </c>
      <c r="M38" s="106">
        <f t="shared" si="2"/>
        <v>-5165919</v>
      </c>
      <c r="N38" s="106">
        <f t="shared" si="2"/>
        <v>2434484</v>
      </c>
      <c r="O38" s="106">
        <f t="shared" si="2"/>
        <v>-6464018</v>
      </c>
      <c r="P38" s="106">
        <f t="shared" si="2"/>
        <v>-6373296</v>
      </c>
      <c r="Q38" s="106">
        <f t="shared" si="2"/>
        <v>12747058</v>
      </c>
      <c r="R38" s="106">
        <f t="shared" si="2"/>
        <v>-90256</v>
      </c>
      <c r="S38" s="106">
        <f t="shared" si="2"/>
        <v>-8152011</v>
      </c>
      <c r="T38" s="106">
        <f t="shared" si="2"/>
        <v>-8371968</v>
      </c>
      <c r="U38" s="106">
        <f t="shared" si="2"/>
        <v>-14015275</v>
      </c>
      <c r="V38" s="106">
        <f t="shared" si="2"/>
        <v>-30539254</v>
      </c>
      <c r="W38" s="106">
        <f t="shared" si="2"/>
        <v>-4683596</v>
      </c>
      <c r="X38" s="106">
        <f>IF(F22=F36,0,X22-X36)</f>
        <v>0</v>
      </c>
      <c r="Y38" s="106">
        <f t="shared" si="2"/>
        <v>-4683596</v>
      </c>
      <c r="Z38" s="201">
        <f>+IF(X38&lt;&gt;0,+(Y38/X38)*100,0)</f>
        <v>0</v>
      </c>
      <c r="AA38" s="199">
        <f>+AA22-AA36</f>
        <v>0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-7865516</v>
      </c>
      <c r="D42" s="206">
        <f>SUM(D38:D41)</f>
        <v>0</v>
      </c>
      <c r="E42" s="207">
        <f t="shared" si="3"/>
        <v>0</v>
      </c>
      <c r="F42" s="88">
        <f t="shared" si="3"/>
        <v>0</v>
      </c>
      <c r="G42" s="88">
        <f t="shared" si="3"/>
        <v>34286852</v>
      </c>
      <c r="H42" s="88">
        <f t="shared" si="3"/>
        <v>-4216343</v>
      </c>
      <c r="I42" s="88">
        <f t="shared" si="3"/>
        <v>-6559079</v>
      </c>
      <c r="J42" s="88">
        <f t="shared" si="3"/>
        <v>23511430</v>
      </c>
      <c r="K42" s="88">
        <f t="shared" si="3"/>
        <v>-9000948</v>
      </c>
      <c r="L42" s="88">
        <f t="shared" si="3"/>
        <v>16601351</v>
      </c>
      <c r="M42" s="88">
        <f t="shared" si="3"/>
        <v>-5165919</v>
      </c>
      <c r="N42" s="88">
        <f t="shared" si="3"/>
        <v>2434484</v>
      </c>
      <c r="O42" s="88">
        <f t="shared" si="3"/>
        <v>-6464018</v>
      </c>
      <c r="P42" s="88">
        <f t="shared" si="3"/>
        <v>-6373296</v>
      </c>
      <c r="Q42" s="88">
        <f t="shared" si="3"/>
        <v>12747058</v>
      </c>
      <c r="R42" s="88">
        <f t="shared" si="3"/>
        <v>-90256</v>
      </c>
      <c r="S42" s="88">
        <f t="shared" si="3"/>
        <v>-8152011</v>
      </c>
      <c r="T42" s="88">
        <f t="shared" si="3"/>
        <v>-8371968</v>
      </c>
      <c r="U42" s="88">
        <f t="shared" si="3"/>
        <v>-14015275</v>
      </c>
      <c r="V42" s="88">
        <f t="shared" si="3"/>
        <v>-30539254</v>
      </c>
      <c r="W42" s="88">
        <f t="shared" si="3"/>
        <v>-4683596</v>
      </c>
      <c r="X42" s="88">
        <f t="shared" si="3"/>
        <v>0</v>
      </c>
      <c r="Y42" s="88">
        <f t="shared" si="3"/>
        <v>-4683596</v>
      </c>
      <c r="Z42" s="208">
        <f>+IF(X42&lt;&gt;0,+(Y42/X42)*100,0)</f>
        <v>0</v>
      </c>
      <c r="AA42" s="206">
        <f>SUM(AA38:AA41)</f>
        <v>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-7865516</v>
      </c>
      <c r="D44" s="210">
        <f>+D42-D43</f>
        <v>0</v>
      </c>
      <c r="E44" s="211">
        <f t="shared" si="4"/>
        <v>0</v>
      </c>
      <c r="F44" s="77">
        <f t="shared" si="4"/>
        <v>0</v>
      </c>
      <c r="G44" s="77">
        <f t="shared" si="4"/>
        <v>34286852</v>
      </c>
      <c r="H44" s="77">
        <f t="shared" si="4"/>
        <v>-4216343</v>
      </c>
      <c r="I44" s="77">
        <f t="shared" si="4"/>
        <v>-6559079</v>
      </c>
      <c r="J44" s="77">
        <f t="shared" si="4"/>
        <v>23511430</v>
      </c>
      <c r="K44" s="77">
        <f t="shared" si="4"/>
        <v>-9000948</v>
      </c>
      <c r="L44" s="77">
        <f t="shared" si="4"/>
        <v>16601351</v>
      </c>
      <c r="M44" s="77">
        <f t="shared" si="4"/>
        <v>-5165919</v>
      </c>
      <c r="N44" s="77">
        <f t="shared" si="4"/>
        <v>2434484</v>
      </c>
      <c r="O44" s="77">
        <f t="shared" si="4"/>
        <v>-6464018</v>
      </c>
      <c r="P44" s="77">
        <f t="shared" si="4"/>
        <v>-6373296</v>
      </c>
      <c r="Q44" s="77">
        <f t="shared" si="4"/>
        <v>12747058</v>
      </c>
      <c r="R44" s="77">
        <f t="shared" si="4"/>
        <v>-90256</v>
      </c>
      <c r="S44" s="77">
        <f t="shared" si="4"/>
        <v>-8152011</v>
      </c>
      <c r="T44" s="77">
        <f t="shared" si="4"/>
        <v>-8371968</v>
      </c>
      <c r="U44" s="77">
        <f t="shared" si="4"/>
        <v>-14015275</v>
      </c>
      <c r="V44" s="77">
        <f t="shared" si="4"/>
        <v>-30539254</v>
      </c>
      <c r="W44" s="77">
        <f t="shared" si="4"/>
        <v>-4683596</v>
      </c>
      <c r="X44" s="77">
        <f t="shared" si="4"/>
        <v>0</v>
      </c>
      <c r="Y44" s="77">
        <f t="shared" si="4"/>
        <v>-4683596</v>
      </c>
      <c r="Z44" s="212">
        <f>+IF(X44&lt;&gt;0,+(Y44/X44)*100,0)</f>
        <v>0</v>
      </c>
      <c r="AA44" s="210">
        <f>+AA42-AA43</f>
        <v>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-7865516</v>
      </c>
      <c r="D46" s="206">
        <f>SUM(D44:D45)</f>
        <v>0</v>
      </c>
      <c r="E46" s="207">
        <f t="shared" si="5"/>
        <v>0</v>
      </c>
      <c r="F46" s="88">
        <f t="shared" si="5"/>
        <v>0</v>
      </c>
      <c r="G46" s="88">
        <f t="shared" si="5"/>
        <v>34286852</v>
      </c>
      <c r="H46" s="88">
        <f t="shared" si="5"/>
        <v>-4216343</v>
      </c>
      <c r="I46" s="88">
        <f t="shared" si="5"/>
        <v>-6559079</v>
      </c>
      <c r="J46" s="88">
        <f t="shared" si="5"/>
        <v>23511430</v>
      </c>
      <c r="K46" s="88">
        <f t="shared" si="5"/>
        <v>-9000948</v>
      </c>
      <c r="L46" s="88">
        <f t="shared" si="5"/>
        <v>16601351</v>
      </c>
      <c r="M46" s="88">
        <f t="shared" si="5"/>
        <v>-5165919</v>
      </c>
      <c r="N46" s="88">
        <f t="shared" si="5"/>
        <v>2434484</v>
      </c>
      <c r="O46" s="88">
        <f t="shared" si="5"/>
        <v>-6464018</v>
      </c>
      <c r="P46" s="88">
        <f t="shared" si="5"/>
        <v>-6373296</v>
      </c>
      <c r="Q46" s="88">
        <f t="shared" si="5"/>
        <v>12747058</v>
      </c>
      <c r="R46" s="88">
        <f t="shared" si="5"/>
        <v>-90256</v>
      </c>
      <c r="S46" s="88">
        <f t="shared" si="5"/>
        <v>-8152011</v>
      </c>
      <c r="T46" s="88">
        <f t="shared" si="5"/>
        <v>-8371968</v>
      </c>
      <c r="U46" s="88">
        <f t="shared" si="5"/>
        <v>-14015275</v>
      </c>
      <c r="V46" s="88">
        <f t="shared" si="5"/>
        <v>-30539254</v>
      </c>
      <c r="W46" s="88">
        <f t="shared" si="5"/>
        <v>-4683596</v>
      </c>
      <c r="X46" s="88">
        <f t="shared" si="5"/>
        <v>0</v>
      </c>
      <c r="Y46" s="88">
        <f t="shared" si="5"/>
        <v>-4683596</v>
      </c>
      <c r="Z46" s="208">
        <f>+IF(X46&lt;&gt;0,+(Y46/X46)*100,0)</f>
        <v>0</v>
      </c>
      <c r="AA46" s="206">
        <f>SUM(AA44:AA45)</f>
        <v>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-7865516</v>
      </c>
      <c r="D48" s="217">
        <f>SUM(D46:D47)</f>
        <v>0</v>
      </c>
      <c r="E48" s="218">
        <f t="shared" si="6"/>
        <v>0</v>
      </c>
      <c r="F48" s="219">
        <f t="shared" si="6"/>
        <v>0</v>
      </c>
      <c r="G48" s="219">
        <f t="shared" si="6"/>
        <v>34286852</v>
      </c>
      <c r="H48" s="220">
        <f t="shared" si="6"/>
        <v>-4216343</v>
      </c>
      <c r="I48" s="220">
        <f t="shared" si="6"/>
        <v>-6559079</v>
      </c>
      <c r="J48" s="220">
        <f t="shared" si="6"/>
        <v>23511430</v>
      </c>
      <c r="K48" s="220">
        <f t="shared" si="6"/>
        <v>-9000948</v>
      </c>
      <c r="L48" s="220">
        <f t="shared" si="6"/>
        <v>16601351</v>
      </c>
      <c r="M48" s="219">
        <f t="shared" si="6"/>
        <v>-5165919</v>
      </c>
      <c r="N48" s="219">
        <f t="shared" si="6"/>
        <v>2434484</v>
      </c>
      <c r="O48" s="220">
        <f t="shared" si="6"/>
        <v>-6464018</v>
      </c>
      <c r="P48" s="220">
        <f t="shared" si="6"/>
        <v>-6373296</v>
      </c>
      <c r="Q48" s="220">
        <f t="shared" si="6"/>
        <v>12747058</v>
      </c>
      <c r="R48" s="220">
        <f t="shared" si="6"/>
        <v>-90256</v>
      </c>
      <c r="S48" s="220">
        <f t="shared" si="6"/>
        <v>-8152011</v>
      </c>
      <c r="T48" s="219">
        <f t="shared" si="6"/>
        <v>-8371968</v>
      </c>
      <c r="U48" s="219">
        <f t="shared" si="6"/>
        <v>-14015275</v>
      </c>
      <c r="V48" s="220">
        <f t="shared" si="6"/>
        <v>-30539254</v>
      </c>
      <c r="W48" s="220">
        <f t="shared" si="6"/>
        <v>-4683596</v>
      </c>
      <c r="X48" s="220">
        <f t="shared" si="6"/>
        <v>0</v>
      </c>
      <c r="Y48" s="220">
        <f t="shared" si="6"/>
        <v>-4683596</v>
      </c>
      <c r="Z48" s="221">
        <f>+IF(X48&lt;&gt;0,+(Y48/X48)*100,0)</f>
        <v>0</v>
      </c>
      <c r="AA48" s="222">
        <f>SUM(AA46:AA47)</f>
        <v>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1057748</v>
      </c>
      <c r="D5" s="153">
        <f>SUM(D6:D8)</f>
        <v>0</v>
      </c>
      <c r="E5" s="154">
        <f t="shared" si="0"/>
        <v>4484500</v>
      </c>
      <c r="F5" s="100">
        <f t="shared" si="0"/>
        <v>4723500</v>
      </c>
      <c r="G5" s="100">
        <f t="shared" si="0"/>
        <v>0</v>
      </c>
      <c r="H5" s="100">
        <f t="shared" si="0"/>
        <v>0</v>
      </c>
      <c r="I5" s="100">
        <f t="shared" si="0"/>
        <v>1422</v>
      </c>
      <c r="J5" s="100">
        <f t="shared" si="0"/>
        <v>1422</v>
      </c>
      <c r="K5" s="100">
        <f t="shared" si="0"/>
        <v>2992</v>
      </c>
      <c r="L5" s="100">
        <f t="shared" si="0"/>
        <v>20314</v>
      </c>
      <c r="M5" s="100">
        <f t="shared" si="0"/>
        <v>25639</v>
      </c>
      <c r="N5" s="100">
        <f t="shared" si="0"/>
        <v>48945</v>
      </c>
      <c r="O5" s="100">
        <f t="shared" si="0"/>
        <v>82983</v>
      </c>
      <c r="P5" s="100">
        <f t="shared" si="0"/>
        <v>1947</v>
      </c>
      <c r="Q5" s="100">
        <f t="shared" si="0"/>
        <v>6091</v>
      </c>
      <c r="R5" s="100">
        <f t="shared" si="0"/>
        <v>91021</v>
      </c>
      <c r="S5" s="100">
        <f t="shared" si="0"/>
        <v>19625</v>
      </c>
      <c r="T5" s="100">
        <f t="shared" si="0"/>
        <v>4000</v>
      </c>
      <c r="U5" s="100">
        <f t="shared" si="0"/>
        <v>97542</v>
      </c>
      <c r="V5" s="100">
        <f t="shared" si="0"/>
        <v>121167</v>
      </c>
      <c r="W5" s="100">
        <f t="shared" si="0"/>
        <v>262555</v>
      </c>
      <c r="X5" s="100">
        <f t="shared" si="0"/>
        <v>4484500</v>
      </c>
      <c r="Y5" s="100">
        <f t="shared" si="0"/>
        <v>-4221945</v>
      </c>
      <c r="Z5" s="137">
        <f>+IF(X5&lt;&gt;0,+(Y5/X5)*100,0)</f>
        <v>-94.14527818039915</v>
      </c>
      <c r="AA5" s="153">
        <f>SUM(AA6:AA8)</f>
        <v>4723500</v>
      </c>
    </row>
    <row r="6" spans="1:27" ht="12.75">
      <c r="A6" s="138" t="s">
        <v>75</v>
      </c>
      <c r="B6" s="136"/>
      <c r="C6" s="155"/>
      <c r="D6" s="155"/>
      <c r="E6" s="156">
        <v>61500</v>
      </c>
      <c r="F6" s="60">
        <v>250500</v>
      </c>
      <c r="G6" s="60"/>
      <c r="H6" s="60"/>
      <c r="I6" s="60"/>
      <c r="J6" s="60"/>
      <c r="K6" s="60"/>
      <c r="L6" s="60">
        <v>6324</v>
      </c>
      <c r="M6" s="60">
        <v>10772</v>
      </c>
      <c r="N6" s="60">
        <v>17096</v>
      </c>
      <c r="O6" s="60">
        <v>13981</v>
      </c>
      <c r="P6" s="60"/>
      <c r="Q6" s="60"/>
      <c r="R6" s="60">
        <v>13981</v>
      </c>
      <c r="S6" s="60"/>
      <c r="T6" s="60"/>
      <c r="U6" s="60"/>
      <c r="V6" s="60"/>
      <c r="W6" s="60">
        <v>31077</v>
      </c>
      <c r="X6" s="60">
        <v>61500</v>
      </c>
      <c r="Y6" s="60">
        <v>-30423</v>
      </c>
      <c r="Z6" s="140">
        <v>-49.47</v>
      </c>
      <c r="AA6" s="62">
        <v>250500</v>
      </c>
    </row>
    <row r="7" spans="1:27" ht="12.75">
      <c r="A7" s="138" t="s">
        <v>76</v>
      </c>
      <c r="B7" s="136"/>
      <c r="C7" s="157">
        <v>1057748</v>
      </c>
      <c r="D7" s="157"/>
      <c r="E7" s="158">
        <v>4347000</v>
      </c>
      <c r="F7" s="159">
        <v>4347000</v>
      </c>
      <c r="G7" s="159"/>
      <c r="H7" s="159"/>
      <c r="I7" s="159"/>
      <c r="J7" s="159"/>
      <c r="K7" s="159"/>
      <c r="L7" s="159">
        <v>1987</v>
      </c>
      <c r="M7" s="159"/>
      <c r="N7" s="159">
        <v>1987</v>
      </c>
      <c r="O7" s="159">
        <v>7972</v>
      </c>
      <c r="P7" s="159"/>
      <c r="Q7" s="159"/>
      <c r="R7" s="159">
        <v>7972</v>
      </c>
      <c r="S7" s="159"/>
      <c r="T7" s="159"/>
      <c r="U7" s="159"/>
      <c r="V7" s="159"/>
      <c r="W7" s="159">
        <v>9959</v>
      </c>
      <c r="X7" s="159">
        <v>4347000</v>
      </c>
      <c r="Y7" s="159">
        <v>-4337041</v>
      </c>
      <c r="Z7" s="141">
        <v>-99.77</v>
      </c>
      <c r="AA7" s="225">
        <v>4347000</v>
      </c>
    </row>
    <row r="8" spans="1:27" ht="12.75">
      <c r="A8" s="138" t="s">
        <v>77</v>
      </c>
      <c r="B8" s="136"/>
      <c r="C8" s="155"/>
      <c r="D8" s="155"/>
      <c r="E8" s="156">
        <v>76000</v>
      </c>
      <c r="F8" s="60">
        <v>126000</v>
      </c>
      <c r="G8" s="60"/>
      <c r="H8" s="60"/>
      <c r="I8" s="60">
        <v>1422</v>
      </c>
      <c r="J8" s="60">
        <v>1422</v>
      </c>
      <c r="K8" s="60">
        <v>2992</v>
      </c>
      <c r="L8" s="60">
        <v>12003</v>
      </c>
      <c r="M8" s="60">
        <v>14867</v>
      </c>
      <c r="N8" s="60">
        <v>29862</v>
      </c>
      <c r="O8" s="60">
        <v>61030</v>
      </c>
      <c r="P8" s="60">
        <v>1947</v>
      </c>
      <c r="Q8" s="60">
        <v>6091</v>
      </c>
      <c r="R8" s="60">
        <v>69068</v>
      </c>
      <c r="S8" s="60">
        <v>19625</v>
      </c>
      <c r="T8" s="60">
        <v>4000</v>
      </c>
      <c r="U8" s="60">
        <v>97542</v>
      </c>
      <c r="V8" s="60">
        <v>121167</v>
      </c>
      <c r="W8" s="60">
        <v>221519</v>
      </c>
      <c r="X8" s="60">
        <v>76000</v>
      </c>
      <c r="Y8" s="60">
        <v>145519</v>
      </c>
      <c r="Z8" s="140">
        <v>191.47</v>
      </c>
      <c r="AA8" s="62">
        <v>126000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820000</v>
      </c>
      <c r="F9" s="100">
        <f t="shared" si="1"/>
        <v>1045000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42586</v>
      </c>
      <c r="N9" s="100">
        <f t="shared" si="1"/>
        <v>42586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42586</v>
      </c>
      <c r="X9" s="100">
        <f t="shared" si="1"/>
        <v>820000</v>
      </c>
      <c r="Y9" s="100">
        <f t="shared" si="1"/>
        <v>-777414</v>
      </c>
      <c r="Z9" s="137">
        <f>+IF(X9&lt;&gt;0,+(Y9/X9)*100,0)</f>
        <v>-94.80658536585366</v>
      </c>
      <c r="AA9" s="102">
        <f>SUM(AA10:AA14)</f>
        <v>1045000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>
        <v>820000</v>
      </c>
      <c r="F14" s="159">
        <v>1045000</v>
      </c>
      <c r="G14" s="159"/>
      <c r="H14" s="159"/>
      <c r="I14" s="159"/>
      <c r="J14" s="159"/>
      <c r="K14" s="159"/>
      <c r="L14" s="159"/>
      <c r="M14" s="159">
        <v>42586</v>
      </c>
      <c r="N14" s="159">
        <v>42586</v>
      </c>
      <c r="O14" s="159"/>
      <c r="P14" s="159"/>
      <c r="Q14" s="159"/>
      <c r="R14" s="159"/>
      <c r="S14" s="159"/>
      <c r="T14" s="159"/>
      <c r="U14" s="159"/>
      <c r="V14" s="159"/>
      <c r="W14" s="159">
        <v>42586</v>
      </c>
      <c r="X14" s="159">
        <v>820000</v>
      </c>
      <c r="Y14" s="159">
        <v>-777414</v>
      </c>
      <c r="Z14" s="141">
        <v>-94.81</v>
      </c>
      <c r="AA14" s="225">
        <v>1045000</v>
      </c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162500</v>
      </c>
      <c r="F15" s="100">
        <f t="shared" si="2"/>
        <v>170000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1669</v>
      </c>
      <c r="L15" s="100">
        <f t="shared" si="2"/>
        <v>56770</v>
      </c>
      <c r="M15" s="100">
        <f t="shared" si="2"/>
        <v>12332</v>
      </c>
      <c r="N15" s="100">
        <f t="shared" si="2"/>
        <v>70771</v>
      </c>
      <c r="O15" s="100">
        <f t="shared" si="2"/>
        <v>88418</v>
      </c>
      <c r="P15" s="100">
        <f t="shared" si="2"/>
        <v>0</v>
      </c>
      <c r="Q15" s="100">
        <f t="shared" si="2"/>
        <v>0</v>
      </c>
      <c r="R15" s="100">
        <f t="shared" si="2"/>
        <v>88418</v>
      </c>
      <c r="S15" s="100">
        <f t="shared" si="2"/>
        <v>0</v>
      </c>
      <c r="T15" s="100">
        <f t="shared" si="2"/>
        <v>0</v>
      </c>
      <c r="U15" s="100">
        <f t="shared" si="2"/>
        <v>967611</v>
      </c>
      <c r="V15" s="100">
        <f t="shared" si="2"/>
        <v>967611</v>
      </c>
      <c r="W15" s="100">
        <f t="shared" si="2"/>
        <v>1126800</v>
      </c>
      <c r="X15" s="100">
        <f t="shared" si="2"/>
        <v>162500</v>
      </c>
      <c r="Y15" s="100">
        <f t="shared" si="2"/>
        <v>964300</v>
      </c>
      <c r="Z15" s="137">
        <f>+IF(X15&lt;&gt;0,+(Y15/X15)*100,0)</f>
        <v>593.4153846153846</v>
      </c>
      <c r="AA15" s="102">
        <f>SUM(AA16:AA18)</f>
        <v>170000</v>
      </c>
    </row>
    <row r="16" spans="1:27" ht="12.75">
      <c r="A16" s="138" t="s">
        <v>85</v>
      </c>
      <c r="B16" s="136"/>
      <c r="C16" s="155"/>
      <c r="D16" s="155"/>
      <c r="E16" s="156">
        <v>162500</v>
      </c>
      <c r="F16" s="60">
        <v>170000</v>
      </c>
      <c r="G16" s="60"/>
      <c r="H16" s="60"/>
      <c r="I16" s="60"/>
      <c r="J16" s="60"/>
      <c r="K16" s="60">
        <v>1669</v>
      </c>
      <c r="L16" s="60">
        <v>53443</v>
      </c>
      <c r="M16" s="60">
        <v>12332</v>
      </c>
      <c r="N16" s="60">
        <v>67444</v>
      </c>
      <c r="O16" s="60">
        <v>88418</v>
      </c>
      <c r="P16" s="60"/>
      <c r="Q16" s="60"/>
      <c r="R16" s="60">
        <v>88418</v>
      </c>
      <c r="S16" s="60"/>
      <c r="T16" s="60"/>
      <c r="U16" s="60"/>
      <c r="V16" s="60"/>
      <c r="W16" s="60">
        <v>155862</v>
      </c>
      <c r="X16" s="60">
        <v>162500</v>
      </c>
      <c r="Y16" s="60">
        <v>-6638</v>
      </c>
      <c r="Z16" s="140">
        <v>-4.08</v>
      </c>
      <c r="AA16" s="62">
        <v>170000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>
        <v>3327</v>
      </c>
      <c r="M18" s="60"/>
      <c r="N18" s="60">
        <v>3327</v>
      </c>
      <c r="O18" s="60"/>
      <c r="P18" s="60"/>
      <c r="Q18" s="60"/>
      <c r="R18" s="60"/>
      <c r="S18" s="60"/>
      <c r="T18" s="60"/>
      <c r="U18" s="60">
        <v>967611</v>
      </c>
      <c r="V18" s="60">
        <v>967611</v>
      </c>
      <c r="W18" s="60">
        <v>970938</v>
      </c>
      <c r="X18" s="60"/>
      <c r="Y18" s="60">
        <v>970938</v>
      </c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1057748</v>
      </c>
      <c r="D25" s="217">
        <f>+D5+D9+D15+D19+D24</f>
        <v>0</v>
      </c>
      <c r="E25" s="230">
        <f t="shared" si="4"/>
        <v>5467000</v>
      </c>
      <c r="F25" s="219">
        <f t="shared" si="4"/>
        <v>5938500</v>
      </c>
      <c r="G25" s="219">
        <f t="shared" si="4"/>
        <v>0</v>
      </c>
      <c r="H25" s="219">
        <f t="shared" si="4"/>
        <v>0</v>
      </c>
      <c r="I25" s="219">
        <f t="shared" si="4"/>
        <v>1422</v>
      </c>
      <c r="J25" s="219">
        <f t="shared" si="4"/>
        <v>1422</v>
      </c>
      <c r="K25" s="219">
        <f t="shared" si="4"/>
        <v>4661</v>
      </c>
      <c r="L25" s="219">
        <f t="shared" si="4"/>
        <v>77084</v>
      </c>
      <c r="M25" s="219">
        <f t="shared" si="4"/>
        <v>80557</v>
      </c>
      <c r="N25" s="219">
        <f t="shared" si="4"/>
        <v>162302</v>
      </c>
      <c r="O25" s="219">
        <f t="shared" si="4"/>
        <v>171401</v>
      </c>
      <c r="P25" s="219">
        <f t="shared" si="4"/>
        <v>1947</v>
      </c>
      <c r="Q25" s="219">
        <f t="shared" si="4"/>
        <v>6091</v>
      </c>
      <c r="R25" s="219">
        <f t="shared" si="4"/>
        <v>179439</v>
      </c>
      <c r="S25" s="219">
        <f t="shared" si="4"/>
        <v>19625</v>
      </c>
      <c r="T25" s="219">
        <f t="shared" si="4"/>
        <v>4000</v>
      </c>
      <c r="U25" s="219">
        <f t="shared" si="4"/>
        <v>1065153</v>
      </c>
      <c r="V25" s="219">
        <f t="shared" si="4"/>
        <v>1088778</v>
      </c>
      <c r="W25" s="219">
        <f t="shared" si="4"/>
        <v>1431941</v>
      </c>
      <c r="X25" s="219">
        <f t="shared" si="4"/>
        <v>5467000</v>
      </c>
      <c r="Y25" s="219">
        <f t="shared" si="4"/>
        <v>-4035059</v>
      </c>
      <c r="Z25" s="231">
        <f>+IF(X25&lt;&gt;0,+(Y25/X25)*100,0)</f>
        <v>-73.80755441741357</v>
      </c>
      <c r="AA25" s="232">
        <f>+AA5+AA9+AA15+AA19+AA24</f>
        <v>5938500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1057748</v>
      </c>
      <c r="D35" s="155"/>
      <c r="E35" s="156">
        <v>5467000</v>
      </c>
      <c r="F35" s="60">
        <v>5938500</v>
      </c>
      <c r="G35" s="60"/>
      <c r="H35" s="60"/>
      <c r="I35" s="60">
        <v>1422</v>
      </c>
      <c r="J35" s="60">
        <v>1422</v>
      </c>
      <c r="K35" s="60">
        <v>4661</v>
      </c>
      <c r="L35" s="60">
        <v>77084</v>
      </c>
      <c r="M35" s="60">
        <v>80557</v>
      </c>
      <c r="N35" s="60">
        <v>162302</v>
      </c>
      <c r="O35" s="60">
        <v>171401</v>
      </c>
      <c r="P35" s="60">
        <v>1947</v>
      </c>
      <c r="Q35" s="60">
        <v>6091</v>
      </c>
      <c r="R35" s="60">
        <v>179439</v>
      </c>
      <c r="S35" s="60">
        <v>19625</v>
      </c>
      <c r="T35" s="60">
        <v>4000</v>
      </c>
      <c r="U35" s="60">
        <v>1065153</v>
      </c>
      <c r="V35" s="60">
        <v>1088778</v>
      </c>
      <c r="W35" s="60">
        <v>1431941</v>
      </c>
      <c r="X35" s="60">
        <v>5467000</v>
      </c>
      <c r="Y35" s="60">
        <v>-4035059</v>
      </c>
      <c r="Z35" s="140">
        <v>-73.81</v>
      </c>
      <c r="AA35" s="62">
        <v>5938500</v>
      </c>
    </row>
    <row r="36" spans="1:27" ht="12.75">
      <c r="A36" s="238" t="s">
        <v>139</v>
      </c>
      <c r="B36" s="149"/>
      <c r="C36" s="222">
        <f aca="true" t="shared" si="6" ref="C36:Y36">SUM(C32:C35)</f>
        <v>1057748</v>
      </c>
      <c r="D36" s="222">
        <f>SUM(D32:D35)</f>
        <v>0</v>
      </c>
      <c r="E36" s="218">
        <f t="shared" si="6"/>
        <v>5467000</v>
      </c>
      <c r="F36" s="220">
        <f t="shared" si="6"/>
        <v>5938500</v>
      </c>
      <c r="G36" s="220">
        <f t="shared" si="6"/>
        <v>0</v>
      </c>
      <c r="H36" s="220">
        <f t="shared" si="6"/>
        <v>0</v>
      </c>
      <c r="I36" s="220">
        <f t="shared" si="6"/>
        <v>1422</v>
      </c>
      <c r="J36" s="220">
        <f t="shared" si="6"/>
        <v>1422</v>
      </c>
      <c r="K36" s="220">
        <f t="shared" si="6"/>
        <v>4661</v>
      </c>
      <c r="L36" s="220">
        <f t="shared" si="6"/>
        <v>77084</v>
      </c>
      <c r="M36" s="220">
        <f t="shared" si="6"/>
        <v>80557</v>
      </c>
      <c r="N36" s="220">
        <f t="shared" si="6"/>
        <v>162302</v>
      </c>
      <c r="O36" s="220">
        <f t="shared" si="6"/>
        <v>171401</v>
      </c>
      <c r="P36" s="220">
        <f t="shared" si="6"/>
        <v>1947</v>
      </c>
      <c r="Q36" s="220">
        <f t="shared" si="6"/>
        <v>6091</v>
      </c>
      <c r="R36" s="220">
        <f t="shared" si="6"/>
        <v>179439</v>
      </c>
      <c r="S36" s="220">
        <f t="shared" si="6"/>
        <v>19625</v>
      </c>
      <c r="T36" s="220">
        <f t="shared" si="6"/>
        <v>4000</v>
      </c>
      <c r="U36" s="220">
        <f t="shared" si="6"/>
        <v>1065153</v>
      </c>
      <c r="V36" s="220">
        <f t="shared" si="6"/>
        <v>1088778</v>
      </c>
      <c r="W36" s="220">
        <f t="shared" si="6"/>
        <v>1431941</v>
      </c>
      <c r="X36" s="220">
        <f t="shared" si="6"/>
        <v>5467000</v>
      </c>
      <c r="Y36" s="220">
        <f t="shared" si="6"/>
        <v>-4035059</v>
      </c>
      <c r="Z36" s="221">
        <f>+IF(X36&lt;&gt;0,+(Y36/X36)*100,0)</f>
        <v>-73.80755441741357</v>
      </c>
      <c r="AA36" s="239">
        <f>SUM(AA32:AA35)</f>
        <v>5938500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/>
      <c r="F6" s="60"/>
      <c r="G6" s="60">
        <v>6100</v>
      </c>
      <c r="H6" s="60">
        <v>6100</v>
      </c>
      <c r="I6" s="60">
        <v>6100</v>
      </c>
      <c r="J6" s="60">
        <v>6100</v>
      </c>
      <c r="K6" s="60">
        <v>6100</v>
      </c>
      <c r="L6" s="60">
        <v>6100</v>
      </c>
      <c r="M6" s="60">
        <v>6100</v>
      </c>
      <c r="N6" s="60">
        <v>6100</v>
      </c>
      <c r="O6" s="60">
        <v>6100</v>
      </c>
      <c r="P6" s="60">
        <v>6100</v>
      </c>
      <c r="Q6" s="60">
        <v>6100</v>
      </c>
      <c r="R6" s="60">
        <v>6100</v>
      </c>
      <c r="S6" s="60">
        <v>6100</v>
      </c>
      <c r="T6" s="60">
        <v>6100</v>
      </c>
      <c r="U6" s="60">
        <v>6100</v>
      </c>
      <c r="V6" s="60">
        <v>6100</v>
      </c>
      <c r="W6" s="60">
        <v>6100</v>
      </c>
      <c r="X6" s="60"/>
      <c r="Y6" s="60">
        <v>6100</v>
      </c>
      <c r="Z6" s="140"/>
      <c r="AA6" s="62"/>
    </row>
    <row r="7" spans="1:27" ht="12.75">
      <c r="A7" s="249" t="s">
        <v>144</v>
      </c>
      <c r="B7" s="182"/>
      <c r="C7" s="155">
        <v>256303098</v>
      </c>
      <c r="D7" s="155"/>
      <c r="E7" s="59">
        <v>185991512</v>
      </c>
      <c r="F7" s="60">
        <v>185991512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185991512</v>
      </c>
      <c r="Y7" s="60">
        <v>-185991512</v>
      </c>
      <c r="Z7" s="140">
        <v>-100</v>
      </c>
      <c r="AA7" s="62">
        <v>185991512</v>
      </c>
    </row>
    <row r="8" spans="1:27" ht="12.75">
      <c r="A8" s="249" t="s">
        <v>145</v>
      </c>
      <c r="B8" s="182"/>
      <c r="C8" s="155">
        <v>1224976</v>
      </c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>
        <v>16656278</v>
      </c>
      <c r="T8" s="60">
        <v>18321461</v>
      </c>
      <c r="U8" s="60">
        <v>18284791</v>
      </c>
      <c r="V8" s="60">
        <v>18284791</v>
      </c>
      <c r="W8" s="60">
        <v>18284791</v>
      </c>
      <c r="X8" s="60"/>
      <c r="Y8" s="60">
        <v>18284791</v>
      </c>
      <c r="Z8" s="140"/>
      <c r="AA8" s="62"/>
    </row>
    <row r="9" spans="1:27" ht="12.75">
      <c r="A9" s="249" t="s">
        <v>146</v>
      </c>
      <c r="B9" s="182"/>
      <c r="C9" s="155">
        <v>2815962</v>
      </c>
      <c r="D9" s="155"/>
      <c r="E9" s="59">
        <v>3600000</v>
      </c>
      <c r="F9" s="60">
        <v>3600000</v>
      </c>
      <c r="G9" s="60">
        <v>2667446</v>
      </c>
      <c r="H9" s="60">
        <v>14797332</v>
      </c>
      <c r="I9" s="60">
        <v>14065616</v>
      </c>
      <c r="J9" s="60">
        <v>14065616</v>
      </c>
      <c r="K9" s="60">
        <v>13617122</v>
      </c>
      <c r="L9" s="60">
        <v>12384683</v>
      </c>
      <c r="M9" s="60">
        <v>11368245</v>
      </c>
      <c r="N9" s="60">
        <v>11368245</v>
      </c>
      <c r="O9" s="60">
        <v>12748081</v>
      </c>
      <c r="P9" s="60">
        <v>13254842</v>
      </c>
      <c r="Q9" s="60">
        <v>15789342</v>
      </c>
      <c r="R9" s="60">
        <v>15789342</v>
      </c>
      <c r="S9" s="60"/>
      <c r="T9" s="60"/>
      <c r="U9" s="60"/>
      <c r="V9" s="60"/>
      <c r="W9" s="60"/>
      <c r="X9" s="60">
        <v>3600000</v>
      </c>
      <c r="Y9" s="60">
        <v>-3600000</v>
      </c>
      <c r="Z9" s="140">
        <v>-100</v>
      </c>
      <c r="AA9" s="62">
        <v>3600000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260344036</v>
      </c>
      <c r="D12" s="168">
        <f>SUM(D6:D11)</f>
        <v>0</v>
      </c>
      <c r="E12" s="72">
        <f t="shared" si="0"/>
        <v>189591512</v>
      </c>
      <c r="F12" s="73">
        <f t="shared" si="0"/>
        <v>189591512</v>
      </c>
      <c r="G12" s="73">
        <f t="shared" si="0"/>
        <v>2673546</v>
      </c>
      <c r="H12" s="73">
        <f t="shared" si="0"/>
        <v>14803432</v>
      </c>
      <c r="I12" s="73">
        <f t="shared" si="0"/>
        <v>14071716</v>
      </c>
      <c r="J12" s="73">
        <f t="shared" si="0"/>
        <v>14071716</v>
      </c>
      <c r="K12" s="73">
        <f t="shared" si="0"/>
        <v>13623222</v>
      </c>
      <c r="L12" s="73">
        <f t="shared" si="0"/>
        <v>12390783</v>
      </c>
      <c r="M12" s="73">
        <f t="shared" si="0"/>
        <v>11374345</v>
      </c>
      <c r="N12" s="73">
        <f t="shared" si="0"/>
        <v>11374345</v>
      </c>
      <c r="O12" s="73">
        <f t="shared" si="0"/>
        <v>12754181</v>
      </c>
      <c r="P12" s="73">
        <f t="shared" si="0"/>
        <v>13260942</v>
      </c>
      <c r="Q12" s="73">
        <f t="shared" si="0"/>
        <v>15795442</v>
      </c>
      <c r="R12" s="73">
        <f t="shared" si="0"/>
        <v>15795442</v>
      </c>
      <c r="S12" s="73">
        <f t="shared" si="0"/>
        <v>16662378</v>
      </c>
      <c r="T12" s="73">
        <f t="shared" si="0"/>
        <v>18327561</v>
      </c>
      <c r="U12" s="73">
        <f t="shared" si="0"/>
        <v>18290891</v>
      </c>
      <c r="V12" s="73">
        <f t="shared" si="0"/>
        <v>18290891</v>
      </c>
      <c r="W12" s="73">
        <f t="shared" si="0"/>
        <v>18290891</v>
      </c>
      <c r="X12" s="73">
        <f t="shared" si="0"/>
        <v>189591512</v>
      </c>
      <c r="Y12" s="73">
        <f t="shared" si="0"/>
        <v>-171300621</v>
      </c>
      <c r="Z12" s="170">
        <f>+IF(X12&lt;&gt;0,+(Y12/X12)*100,0)</f>
        <v>-90.35247369091081</v>
      </c>
      <c r="AA12" s="74">
        <f>SUM(AA6:AA11)</f>
        <v>189591512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182480</v>
      </c>
      <c r="D15" s="155"/>
      <c r="E15" s="59">
        <v>183872</v>
      </c>
      <c r="F15" s="60">
        <v>183872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183872</v>
      </c>
      <c r="Y15" s="60">
        <v>-183872</v>
      </c>
      <c r="Z15" s="140">
        <v>-100</v>
      </c>
      <c r="AA15" s="62">
        <v>183872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>
        <v>234743678</v>
      </c>
      <c r="H16" s="159">
        <v>222346426</v>
      </c>
      <c r="I16" s="159">
        <v>218196499</v>
      </c>
      <c r="J16" s="60">
        <v>218196499</v>
      </c>
      <c r="K16" s="159">
        <v>216844466</v>
      </c>
      <c r="L16" s="159">
        <v>218797745</v>
      </c>
      <c r="M16" s="60">
        <v>217109331</v>
      </c>
      <c r="N16" s="159">
        <v>217109331</v>
      </c>
      <c r="O16" s="159">
        <v>214546193</v>
      </c>
      <c r="P16" s="159">
        <v>212127997</v>
      </c>
      <c r="Q16" s="60">
        <v>233997975</v>
      </c>
      <c r="R16" s="159">
        <v>233997975</v>
      </c>
      <c r="S16" s="159">
        <v>227714348</v>
      </c>
      <c r="T16" s="60">
        <v>221715065</v>
      </c>
      <c r="U16" s="159">
        <v>218017664</v>
      </c>
      <c r="V16" s="159">
        <v>218017664</v>
      </c>
      <c r="W16" s="159">
        <v>218017664</v>
      </c>
      <c r="X16" s="60"/>
      <c r="Y16" s="159">
        <v>218017664</v>
      </c>
      <c r="Z16" s="141"/>
      <c r="AA16" s="225"/>
    </row>
    <row r="17" spans="1:27" ht="12.75">
      <c r="A17" s="249" t="s">
        <v>152</v>
      </c>
      <c r="B17" s="182"/>
      <c r="C17" s="155">
        <v>25962500</v>
      </c>
      <c r="D17" s="155"/>
      <c r="E17" s="59">
        <v>26139500</v>
      </c>
      <c r="F17" s="60">
        <v>26139500</v>
      </c>
      <c r="G17" s="60">
        <v>24839500</v>
      </c>
      <c r="H17" s="60">
        <v>25962500</v>
      </c>
      <c r="I17" s="60">
        <v>25962500</v>
      </c>
      <c r="J17" s="60">
        <v>25962500</v>
      </c>
      <c r="K17" s="60">
        <v>25962500</v>
      </c>
      <c r="L17" s="60">
        <v>25962500</v>
      </c>
      <c r="M17" s="60">
        <v>25962500</v>
      </c>
      <c r="N17" s="60">
        <v>25962500</v>
      </c>
      <c r="O17" s="60">
        <v>25962500</v>
      </c>
      <c r="P17" s="60">
        <v>25962500</v>
      </c>
      <c r="Q17" s="60">
        <v>25962500</v>
      </c>
      <c r="R17" s="60">
        <v>25962500</v>
      </c>
      <c r="S17" s="60">
        <v>25962500</v>
      </c>
      <c r="T17" s="60">
        <v>25968600</v>
      </c>
      <c r="U17" s="60">
        <v>25968600</v>
      </c>
      <c r="V17" s="60">
        <v>25968600</v>
      </c>
      <c r="W17" s="60">
        <v>25968600</v>
      </c>
      <c r="X17" s="60">
        <v>26139500</v>
      </c>
      <c r="Y17" s="60">
        <v>-170900</v>
      </c>
      <c r="Z17" s="140">
        <v>-0.65</v>
      </c>
      <c r="AA17" s="62">
        <v>26139500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27990792</v>
      </c>
      <c r="D19" s="155"/>
      <c r="E19" s="59">
        <v>33640119</v>
      </c>
      <c r="F19" s="60">
        <v>34112119</v>
      </c>
      <c r="G19" s="60">
        <v>29750291</v>
      </c>
      <c r="H19" s="60">
        <v>27632791</v>
      </c>
      <c r="I19" s="60">
        <v>27634077</v>
      </c>
      <c r="J19" s="60">
        <v>27634077</v>
      </c>
      <c r="K19" s="60">
        <v>27638291</v>
      </c>
      <c r="L19" s="60">
        <v>27786769</v>
      </c>
      <c r="M19" s="60">
        <v>27789168</v>
      </c>
      <c r="N19" s="60">
        <v>27789168</v>
      </c>
      <c r="O19" s="60">
        <v>27944152</v>
      </c>
      <c r="P19" s="60">
        <v>27946075</v>
      </c>
      <c r="Q19" s="60">
        <v>27946075</v>
      </c>
      <c r="R19" s="60">
        <v>27946075</v>
      </c>
      <c r="S19" s="60">
        <v>27979924</v>
      </c>
      <c r="T19" s="60">
        <v>28337924</v>
      </c>
      <c r="U19" s="60">
        <v>29238526</v>
      </c>
      <c r="V19" s="60">
        <v>29238526</v>
      </c>
      <c r="W19" s="60">
        <v>29238526</v>
      </c>
      <c r="X19" s="60">
        <v>34112119</v>
      </c>
      <c r="Y19" s="60">
        <v>-4873593</v>
      </c>
      <c r="Z19" s="140">
        <v>-14.29</v>
      </c>
      <c r="AA19" s="62">
        <v>34112119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86885</v>
      </c>
      <c r="D22" s="155"/>
      <c r="E22" s="59">
        <v>86885</v>
      </c>
      <c r="F22" s="60">
        <v>86885</v>
      </c>
      <c r="G22" s="60">
        <v>86885</v>
      </c>
      <c r="H22" s="60">
        <v>86885</v>
      </c>
      <c r="I22" s="60">
        <v>86885</v>
      </c>
      <c r="J22" s="60">
        <v>86885</v>
      </c>
      <c r="K22" s="60">
        <v>86885</v>
      </c>
      <c r="L22" s="60">
        <v>86885</v>
      </c>
      <c r="M22" s="60">
        <v>86885</v>
      </c>
      <c r="N22" s="60">
        <v>86885</v>
      </c>
      <c r="O22" s="60">
        <v>86885</v>
      </c>
      <c r="P22" s="60">
        <v>86885</v>
      </c>
      <c r="Q22" s="60">
        <v>86885</v>
      </c>
      <c r="R22" s="60">
        <v>86885</v>
      </c>
      <c r="S22" s="60">
        <v>86885</v>
      </c>
      <c r="T22" s="60">
        <v>86885</v>
      </c>
      <c r="U22" s="60">
        <v>86885</v>
      </c>
      <c r="V22" s="60">
        <v>86885</v>
      </c>
      <c r="W22" s="60">
        <v>86885</v>
      </c>
      <c r="X22" s="60">
        <v>86885</v>
      </c>
      <c r="Y22" s="60"/>
      <c r="Z22" s="140"/>
      <c r="AA22" s="62">
        <v>86885</v>
      </c>
    </row>
    <row r="23" spans="1:27" ht="12.75">
      <c r="A23" s="249" t="s">
        <v>158</v>
      </c>
      <c r="B23" s="182"/>
      <c r="C23" s="155">
        <v>35028000</v>
      </c>
      <c r="D23" s="155"/>
      <c r="E23" s="59">
        <v>34033500</v>
      </c>
      <c r="F23" s="60">
        <v>34033500</v>
      </c>
      <c r="G23" s="159">
        <v>34033500</v>
      </c>
      <c r="H23" s="159">
        <v>35028000</v>
      </c>
      <c r="I23" s="159">
        <v>35028000</v>
      </c>
      <c r="J23" s="60">
        <v>35028000</v>
      </c>
      <c r="K23" s="159">
        <v>35028000</v>
      </c>
      <c r="L23" s="159">
        <v>35028000</v>
      </c>
      <c r="M23" s="60">
        <v>35028000</v>
      </c>
      <c r="N23" s="159">
        <v>35028000</v>
      </c>
      <c r="O23" s="159">
        <v>35028000</v>
      </c>
      <c r="P23" s="159">
        <v>35028000</v>
      </c>
      <c r="Q23" s="60">
        <v>35028000</v>
      </c>
      <c r="R23" s="159">
        <v>35028000</v>
      </c>
      <c r="S23" s="159">
        <v>35028000</v>
      </c>
      <c r="T23" s="60">
        <v>35028000</v>
      </c>
      <c r="U23" s="159">
        <v>35028000</v>
      </c>
      <c r="V23" s="159">
        <v>35028000</v>
      </c>
      <c r="W23" s="159">
        <v>35028000</v>
      </c>
      <c r="X23" s="60">
        <v>34033500</v>
      </c>
      <c r="Y23" s="159">
        <v>994500</v>
      </c>
      <c r="Z23" s="141">
        <v>2.92</v>
      </c>
      <c r="AA23" s="225">
        <v>34033500</v>
      </c>
    </row>
    <row r="24" spans="1:27" ht="12.75">
      <c r="A24" s="250" t="s">
        <v>57</v>
      </c>
      <c r="B24" s="253"/>
      <c r="C24" s="168">
        <f aca="true" t="shared" si="1" ref="C24:Y24">SUM(C15:C23)</f>
        <v>89250657</v>
      </c>
      <c r="D24" s="168">
        <f>SUM(D15:D23)</f>
        <v>0</v>
      </c>
      <c r="E24" s="76">
        <f t="shared" si="1"/>
        <v>94083876</v>
      </c>
      <c r="F24" s="77">
        <f t="shared" si="1"/>
        <v>94555876</v>
      </c>
      <c r="G24" s="77">
        <f t="shared" si="1"/>
        <v>323453854</v>
      </c>
      <c r="H24" s="77">
        <f t="shared" si="1"/>
        <v>311056602</v>
      </c>
      <c r="I24" s="77">
        <f t="shared" si="1"/>
        <v>306907961</v>
      </c>
      <c r="J24" s="77">
        <f t="shared" si="1"/>
        <v>306907961</v>
      </c>
      <c r="K24" s="77">
        <f t="shared" si="1"/>
        <v>305560142</v>
      </c>
      <c r="L24" s="77">
        <f t="shared" si="1"/>
        <v>307661899</v>
      </c>
      <c r="M24" s="77">
        <f t="shared" si="1"/>
        <v>305975884</v>
      </c>
      <c r="N24" s="77">
        <f t="shared" si="1"/>
        <v>305975884</v>
      </c>
      <c r="O24" s="77">
        <f t="shared" si="1"/>
        <v>303567730</v>
      </c>
      <c r="P24" s="77">
        <f t="shared" si="1"/>
        <v>301151457</v>
      </c>
      <c r="Q24" s="77">
        <f t="shared" si="1"/>
        <v>323021435</v>
      </c>
      <c r="R24" s="77">
        <f t="shared" si="1"/>
        <v>323021435</v>
      </c>
      <c r="S24" s="77">
        <f t="shared" si="1"/>
        <v>316771657</v>
      </c>
      <c r="T24" s="77">
        <f t="shared" si="1"/>
        <v>311136474</v>
      </c>
      <c r="U24" s="77">
        <f t="shared" si="1"/>
        <v>308339675</v>
      </c>
      <c r="V24" s="77">
        <f t="shared" si="1"/>
        <v>308339675</v>
      </c>
      <c r="W24" s="77">
        <f t="shared" si="1"/>
        <v>308339675</v>
      </c>
      <c r="X24" s="77">
        <f t="shared" si="1"/>
        <v>94555876</v>
      </c>
      <c r="Y24" s="77">
        <f t="shared" si="1"/>
        <v>213783799</v>
      </c>
      <c r="Z24" s="212">
        <f>+IF(X24&lt;&gt;0,+(Y24/X24)*100,0)</f>
        <v>226.0925582245148</v>
      </c>
      <c r="AA24" s="79">
        <f>SUM(AA15:AA23)</f>
        <v>94555876</v>
      </c>
    </row>
    <row r="25" spans="1:27" ht="12.75">
      <c r="A25" s="250" t="s">
        <v>159</v>
      </c>
      <c r="B25" s="251"/>
      <c r="C25" s="168">
        <f aca="true" t="shared" si="2" ref="C25:Y25">+C12+C24</f>
        <v>349594693</v>
      </c>
      <c r="D25" s="168">
        <f>+D12+D24</f>
        <v>0</v>
      </c>
      <c r="E25" s="72">
        <f t="shared" si="2"/>
        <v>283675388</v>
      </c>
      <c r="F25" s="73">
        <f t="shared" si="2"/>
        <v>284147388</v>
      </c>
      <c r="G25" s="73">
        <f t="shared" si="2"/>
        <v>326127400</v>
      </c>
      <c r="H25" s="73">
        <f t="shared" si="2"/>
        <v>325860034</v>
      </c>
      <c r="I25" s="73">
        <f t="shared" si="2"/>
        <v>320979677</v>
      </c>
      <c r="J25" s="73">
        <f t="shared" si="2"/>
        <v>320979677</v>
      </c>
      <c r="K25" s="73">
        <f t="shared" si="2"/>
        <v>319183364</v>
      </c>
      <c r="L25" s="73">
        <f t="shared" si="2"/>
        <v>320052682</v>
      </c>
      <c r="M25" s="73">
        <f t="shared" si="2"/>
        <v>317350229</v>
      </c>
      <c r="N25" s="73">
        <f t="shared" si="2"/>
        <v>317350229</v>
      </c>
      <c r="O25" s="73">
        <f t="shared" si="2"/>
        <v>316321911</v>
      </c>
      <c r="P25" s="73">
        <f t="shared" si="2"/>
        <v>314412399</v>
      </c>
      <c r="Q25" s="73">
        <f t="shared" si="2"/>
        <v>338816877</v>
      </c>
      <c r="R25" s="73">
        <f t="shared" si="2"/>
        <v>338816877</v>
      </c>
      <c r="S25" s="73">
        <f t="shared" si="2"/>
        <v>333434035</v>
      </c>
      <c r="T25" s="73">
        <f t="shared" si="2"/>
        <v>329464035</v>
      </c>
      <c r="U25" s="73">
        <f t="shared" si="2"/>
        <v>326630566</v>
      </c>
      <c r="V25" s="73">
        <f t="shared" si="2"/>
        <v>326630566</v>
      </c>
      <c r="W25" s="73">
        <f t="shared" si="2"/>
        <v>326630566</v>
      </c>
      <c r="X25" s="73">
        <f t="shared" si="2"/>
        <v>284147388</v>
      </c>
      <c r="Y25" s="73">
        <f t="shared" si="2"/>
        <v>42483178</v>
      </c>
      <c r="Z25" s="170">
        <f>+IF(X25&lt;&gt;0,+(Y25/X25)*100,0)</f>
        <v>14.951106289951186</v>
      </c>
      <c r="AA25" s="74">
        <f>+AA12+AA24</f>
        <v>284147388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3897396</v>
      </c>
      <c r="D30" s="155"/>
      <c r="E30" s="59">
        <v>3983870</v>
      </c>
      <c r="F30" s="60">
        <v>3983870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3983870</v>
      </c>
      <c r="Y30" s="60">
        <v>-3983870</v>
      </c>
      <c r="Z30" s="140">
        <v>-100</v>
      </c>
      <c r="AA30" s="62">
        <v>3983870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37736400</v>
      </c>
      <c r="D32" s="155"/>
      <c r="E32" s="59">
        <v>23363480</v>
      </c>
      <c r="F32" s="60">
        <v>23363480</v>
      </c>
      <c r="G32" s="60">
        <v>16263103</v>
      </c>
      <c r="H32" s="60">
        <v>18313385</v>
      </c>
      <c r="I32" s="60">
        <v>13433028</v>
      </c>
      <c r="J32" s="60">
        <v>13433028</v>
      </c>
      <c r="K32" s="60">
        <v>11636715</v>
      </c>
      <c r="L32" s="60">
        <v>12506033</v>
      </c>
      <c r="M32" s="60">
        <v>9803580</v>
      </c>
      <c r="N32" s="60">
        <v>9803580</v>
      </c>
      <c r="O32" s="60">
        <v>8775262</v>
      </c>
      <c r="P32" s="60">
        <v>6865750</v>
      </c>
      <c r="Q32" s="60">
        <v>31270228</v>
      </c>
      <c r="R32" s="60">
        <v>31270228</v>
      </c>
      <c r="S32" s="60">
        <v>25887386</v>
      </c>
      <c r="T32" s="60">
        <v>21917386</v>
      </c>
      <c r="U32" s="60">
        <v>19083917</v>
      </c>
      <c r="V32" s="60">
        <v>19083917</v>
      </c>
      <c r="W32" s="60">
        <v>19083917</v>
      </c>
      <c r="X32" s="60">
        <v>23363480</v>
      </c>
      <c r="Y32" s="60">
        <v>-4279563</v>
      </c>
      <c r="Z32" s="140">
        <v>-18.32</v>
      </c>
      <c r="AA32" s="62">
        <v>23363480</v>
      </c>
    </row>
    <row r="33" spans="1:27" ht="12.75">
      <c r="A33" s="249" t="s">
        <v>165</v>
      </c>
      <c r="B33" s="182"/>
      <c r="C33" s="155">
        <v>414248</v>
      </c>
      <c r="D33" s="155"/>
      <c r="E33" s="59">
        <v>886863</v>
      </c>
      <c r="F33" s="60">
        <v>886863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886863</v>
      </c>
      <c r="Y33" s="60">
        <v>-886863</v>
      </c>
      <c r="Z33" s="140">
        <v>-100</v>
      </c>
      <c r="AA33" s="62">
        <v>886863</v>
      </c>
    </row>
    <row r="34" spans="1:27" ht="12.75">
      <c r="A34" s="250" t="s">
        <v>58</v>
      </c>
      <c r="B34" s="251"/>
      <c r="C34" s="168">
        <f aca="true" t="shared" si="3" ref="C34:Y34">SUM(C29:C33)</f>
        <v>42048044</v>
      </c>
      <c r="D34" s="168">
        <f>SUM(D29:D33)</f>
        <v>0</v>
      </c>
      <c r="E34" s="72">
        <f t="shared" si="3"/>
        <v>28234213</v>
      </c>
      <c r="F34" s="73">
        <f t="shared" si="3"/>
        <v>28234213</v>
      </c>
      <c r="G34" s="73">
        <f t="shared" si="3"/>
        <v>16263103</v>
      </c>
      <c r="H34" s="73">
        <f t="shared" si="3"/>
        <v>18313385</v>
      </c>
      <c r="I34" s="73">
        <f t="shared" si="3"/>
        <v>13433028</v>
      </c>
      <c r="J34" s="73">
        <f t="shared" si="3"/>
        <v>13433028</v>
      </c>
      <c r="K34" s="73">
        <f t="shared" si="3"/>
        <v>11636715</v>
      </c>
      <c r="L34" s="73">
        <f t="shared" si="3"/>
        <v>12506033</v>
      </c>
      <c r="M34" s="73">
        <f t="shared" si="3"/>
        <v>9803580</v>
      </c>
      <c r="N34" s="73">
        <f t="shared" si="3"/>
        <v>9803580</v>
      </c>
      <c r="O34" s="73">
        <f t="shared" si="3"/>
        <v>8775262</v>
      </c>
      <c r="P34" s="73">
        <f t="shared" si="3"/>
        <v>6865750</v>
      </c>
      <c r="Q34" s="73">
        <f t="shared" si="3"/>
        <v>31270228</v>
      </c>
      <c r="R34" s="73">
        <f t="shared" si="3"/>
        <v>31270228</v>
      </c>
      <c r="S34" s="73">
        <f t="shared" si="3"/>
        <v>25887386</v>
      </c>
      <c r="T34" s="73">
        <f t="shared" si="3"/>
        <v>21917386</v>
      </c>
      <c r="U34" s="73">
        <f t="shared" si="3"/>
        <v>19083917</v>
      </c>
      <c r="V34" s="73">
        <f t="shared" si="3"/>
        <v>19083917</v>
      </c>
      <c r="W34" s="73">
        <f t="shared" si="3"/>
        <v>19083917</v>
      </c>
      <c r="X34" s="73">
        <f t="shared" si="3"/>
        <v>28234213</v>
      </c>
      <c r="Y34" s="73">
        <f t="shared" si="3"/>
        <v>-9150296</v>
      </c>
      <c r="Z34" s="170">
        <f>+IF(X34&lt;&gt;0,+(Y34/X34)*100,0)</f>
        <v>-32.40853924279738</v>
      </c>
      <c r="AA34" s="74">
        <f>SUM(AA29:AA33)</f>
        <v>28234213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62513183</v>
      </c>
      <c r="D38" s="155"/>
      <c r="E38" s="59">
        <v>54518431</v>
      </c>
      <c r="F38" s="60">
        <v>54518431</v>
      </c>
      <c r="G38" s="60">
        <v>58969292</v>
      </c>
      <c r="H38" s="60">
        <v>62513183</v>
      </c>
      <c r="I38" s="60">
        <v>62513183</v>
      </c>
      <c r="J38" s="60">
        <v>62513183</v>
      </c>
      <c r="K38" s="60">
        <v>62513183</v>
      </c>
      <c r="L38" s="60">
        <v>62513183</v>
      </c>
      <c r="M38" s="60">
        <v>62513183</v>
      </c>
      <c r="N38" s="60">
        <v>62513183</v>
      </c>
      <c r="O38" s="60">
        <v>62513183</v>
      </c>
      <c r="P38" s="60">
        <v>62513183</v>
      </c>
      <c r="Q38" s="60">
        <v>62513183</v>
      </c>
      <c r="R38" s="60">
        <v>62513183</v>
      </c>
      <c r="S38" s="60">
        <v>62513183</v>
      </c>
      <c r="T38" s="60">
        <v>62513183</v>
      </c>
      <c r="U38" s="60">
        <v>62513183</v>
      </c>
      <c r="V38" s="60">
        <v>62513183</v>
      </c>
      <c r="W38" s="60">
        <v>62513183</v>
      </c>
      <c r="X38" s="60">
        <v>54518431</v>
      </c>
      <c r="Y38" s="60">
        <v>7994752</v>
      </c>
      <c r="Z38" s="140">
        <v>14.66</v>
      </c>
      <c r="AA38" s="62">
        <v>54518431</v>
      </c>
    </row>
    <row r="39" spans="1:27" ht="12.75">
      <c r="A39" s="250" t="s">
        <v>59</v>
      </c>
      <c r="B39" s="253"/>
      <c r="C39" s="168">
        <f aca="true" t="shared" si="4" ref="C39:Y39">SUM(C37:C38)</f>
        <v>62513183</v>
      </c>
      <c r="D39" s="168">
        <f>SUM(D37:D38)</f>
        <v>0</v>
      </c>
      <c r="E39" s="76">
        <f t="shared" si="4"/>
        <v>54518431</v>
      </c>
      <c r="F39" s="77">
        <f t="shared" si="4"/>
        <v>54518431</v>
      </c>
      <c r="G39" s="77">
        <f t="shared" si="4"/>
        <v>58969292</v>
      </c>
      <c r="H39" s="77">
        <f t="shared" si="4"/>
        <v>62513183</v>
      </c>
      <c r="I39" s="77">
        <f t="shared" si="4"/>
        <v>62513183</v>
      </c>
      <c r="J39" s="77">
        <f t="shared" si="4"/>
        <v>62513183</v>
      </c>
      <c r="K39" s="77">
        <f t="shared" si="4"/>
        <v>62513183</v>
      </c>
      <c r="L39" s="77">
        <f t="shared" si="4"/>
        <v>62513183</v>
      </c>
      <c r="M39" s="77">
        <f t="shared" si="4"/>
        <v>62513183</v>
      </c>
      <c r="N39" s="77">
        <f t="shared" si="4"/>
        <v>62513183</v>
      </c>
      <c r="O39" s="77">
        <f t="shared" si="4"/>
        <v>62513183</v>
      </c>
      <c r="P39" s="77">
        <f t="shared" si="4"/>
        <v>62513183</v>
      </c>
      <c r="Q39" s="77">
        <f t="shared" si="4"/>
        <v>62513183</v>
      </c>
      <c r="R39" s="77">
        <f t="shared" si="4"/>
        <v>62513183</v>
      </c>
      <c r="S39" s="77">
        <f t="shared" si="4"/>
        <v>62513183</v>
      </c>
      <c r="T39" s="77">
        <f t="shared" si="4"/>
        <v>62513183</v>
      </c>
      <c r="U39" s="77">
        <f t="shared" si="4"/>
        <v>62513183</v>
      </c>
      <c r="V39" s="77">
        <f t="shared" si="4"/>
        <v>62513183</v>
      </c>
      <c r="W39" s="77">
        <f t="shared" si="4"/>
        <v>62513183</v>
      </c>
      <c r="X39" s="77">
        <f t="shared" si="4"/>
        <v>54518431</v>
      </c>
      <c r="Y39" s="77">
        <f t="shared" si="4"/>
        <v>7994752</v>
      </c>
      <c r="Z39" s="212">
        <f>+IF(X39&lt;&gt;0,+(Y39/X39)*100,0)</f>
        <v>14.66431049712344</v>
      </c>
      <c r="AA39" s="79">
        <f>SUM(AA37:AA38)</f>
        <v>54518431</v>
      </c>
    </row>
    <row r="40" spans="1:27" ht="12.75">
      <c r="A40" s="250" t="s">
        <v>167</v>
      </c>
      <c r="B40" s="251"/>
      <c r="C40" s="168">
        <f aca="true" t="shared" si="5" ref="C40:Y40">+C34+C39</f>
        <v>104561227</v>
      </c>
      <c r="D40" s="168">
        <f>+D34+D39</f>
        <v>0</v>
      </c>
      <c r="E40" s="72">
        <f t="shared" si="5"/>
        <v>82752644</v>
      </c>
      <c r="F40" s="73">
        <f t="shared" si="5"/>
        <v>82752644</v>
      </c>
      <c r="G40" s="73">
        <f t="shared" si="5"/>
        <v>75232395</v>
      </c>
      <c r="H40" s="73">
        <f t="shared" si="5"/>
        <v>80826568</v>
      </c>
      <c r="I40" s="73">
        <f t="shared" si="5"/>
        <v>75946211</v>
      </c>
      <c r="J40" s="73">
        <f t="shared" si="5"/>
        <v>75946211</v>
      </c>
      <c r="K40" s="73">
        <f t="shared" si="5"/>
        <v>74149898</v>
      </c>
      <c r="L40" s="73">
        <f t="shared" si="5"/>
        <v>75019216</v>
      </c>
      <c r="M40" s="73">
        <f t="shared" si="5"/>
        <v>72316763</v>
      </c>
      <c r="N40" s="73">
        <f t="shared" si="5"/>
        <v>72316763</v>
      </c>
      <c r="O40" s="73">
        <f t="shared" si="5"/>
        <v>71288445</v>
      </c>
      <c r="P40" s="73">
        <f t="shared" si="5"/>
        <v>69378933</v>
      </c>
      <c r="Q40" s="73">
        <f t="shared" si="5"/>
        <v>93783411</v>
      </c>
      <c r="R40" s="73">
        <f t="shared" si="5"/>
        <v>93783411</v>
      </c>
      <c r="S40" s="73">
        <f t="shared" si="5"/>
        <v>88400569</v>
      </c>
      <c r="T40" s="73">
        <f t="shared" si="5"/>
        <v>84430569</v>
      </c>
      <c r="U40" s="73">
        <f t="shared" si="5"/>
        <v>81597100</v>
      </c>
      <c r="V40" s="73">
        <f t="shared" si="5"/>
        <v>81597100</v>
      </c>
      <c r="W40" s="73">
        <f t="shared" si="5"/>
        <v>81597100</v>
      </c>
      <c r="X40" s="73">
        <f t="shared" si="5"/>
        <v>82752644</v>
      </c>
      <c r="Y40" s="73">
        <f t="shared" si="5"/>
        <v>-1155544</v>
      </c>
      <c r="Z40" s="170">
        <f>+IF(X40&lt;&gt;0,+(Y40/X40)*100,0)</f>
        <v>-1.3963831777991287</v>
      </c>
      <c r="AA40" s="74">
        <f>+AA34+AA39</f>
        <v>82752644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245033466</v>
      </c>
      <c r="D42" s="257">
        <f>+D25-D40</f>
        <v>0</v>
      </c>
      <c r="E42" s="258">
        <f t="shared" si="6"/>
        <v>200922744</v>
      </c>
      <c r="F42" s="259">
        <f t="shared" si="6"/>
        <v>201394744</v>
      </c>
      <c r="G42" s="259">
        <f t="shared" si="6"/>
        <v>250895005</v>
      </c>
      <c r="H42" s="259">
        <f t="shared" si="6"/>
        <v>245033466</v>
      </c>
      <c r="I42" s="259">
        <f t="shared" si="6"/>
        <v>245033466</v>
      </c>
      <c r="J42" s="259">
        <f t="shared" si="6"/>
        <v>245033466</v>
      </c>
      <c r="K42" s="259">
        <f t="shared" si="6"/>
        <v>245033466</v>
      </c>
      <c r="L42" s="259">
        <f t="shared" si="6"/>
        <v>245033466</v>
      </c>
      <c r="M42" s="259">
        <f t="shared" si="6"/>
        <v>245033466</v>
      </c>
      <c r="N42" s="259">
        <f t="shared" si="6"/>
        <v>245033466</v>
      </c>
      <c r="O42" s="259">
        <f t="shared" si="6"/>
        <v>245033466</v>
      </c>
      <c r="P42" s="259">
        <f t="shared" si="6"/>
        <v>245033466</v>
      </c>
      <c r="Q42" s="259">
        <f t="shared" si="6"/>
        <v>245033466</v>
      </c>
      <c r="R42" s="259">
        <f t="shared" si="6"/>
        <v>245033466</v>
      </c>
      <c r="S42" s="259">
        <f t="shared" si="6"/>
        <v>245033466</v>
      </c>
      <c r="T42" s="259">
        <f t="shared" si="6"/>
        <v>245033466</v>
      </c>
      <c r="U42" s="259">
        <f t="shared" si="6"/>
        <v>245033466</v>
      </c>
      <c r="V42" s="259">
        <f t="shared" si="6"/>
        <v>245033466</v>
      </c>
      <c r="W42" s="259">
        <f t="shared" si="6"/>
        <v>245033466</v>
      </c>
      <c r="X42" s="259">
        <f t="shared" si="6"/>
        <v>201394744</v>
      </c>
      <c r="Y42" s="259">
        <f t="shared" si="6"/>
        <v>43638722</v>
      </c>
      <c r="Z42" s="260">
        <f>+IF(X42&lt;&gt;0,+(Y42/X42)*100,0)</f>
        <v>21.66825267296946</v>
      </c>
      <c r="AA42" s="261">
        <f>+AA25-AA40</f>
        <v>201394744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167268565</v>
      </c>
      <c r="D45" s="155"/>
      <c r="E45" s="59">
        <v>123112809</v>
      </c>
      <c r="F45" s="60">
        <v>123584809</v>
      </c>
      <c r="G45" s="60">
        <v>174385070</v>
      </c>
      <c r="H45" s="60">
        <v>167268565</v>
      </c>
      <c r="I45" s="60">
        <v>167268565</v>
      </c>
      <c r="J45" s="60">
        <v>167268565</v>
      </c>
      <c r="K45" s="60">
        <v>167268565</v>
      </c>
      <c r="L45" s="60">
        <v>167268565</v>
      </c>
      <c r="M45" s="60">
        <v>167268565</v>
      </c>
      <c r="N45" s="60">
        <v>167268565</v>
      </c>
      <c r="O45" s="60">
        <v>167268565</v>
      </c>
      <c r="P45" s="60">
        <v>167268565</v>
      </c>
      <c r="Q45" s="60">
        <v>167268565</v>
      </c>
      <c r="R45" s="60">
        <v>167268565</v>
      </c>
      <c r="S45" s="60">
        <v>167268565</v>
      </c>
      <c r="T45" s="60">
        <v>167268565</v>
      </c>
      <c r="U45" s="60">
        <v>167268565</v>
      </c>
      <c r="V45" s="60">
        <v>167268565</v>
      </c>
      <c r="W45" s="60">
        <v>167268565</v>
      </c>
      <c r="X45" s="60">
        <v>123584809</v>
      </c>
      <c r="Y45" s="60">
        <v>43683756</v>
      </c>
      <c r="Z45" s="139">
        <v>35.35</v>
      </c>
      <c r="AA45" s="62">
        <v>123584809</v>
      </c>
    </row>
    <row r="46" spans="1:27" ht="12.75">
      <c r="A46" s="249" t="s">
        <v>171</v>
      </c>
      <c r="B46" s="182"/>
      <c r="C46" s="155">
        <v>77764901</v>
      </c>
      <c r="D46" s="155"/>
      <c r="E46" s="59">
        <v>77809935</v>
      </c>
      <c r="F46" s="60">
        <v>77809935</v>
      </c>
      <c r="G46" s="60">
        <v>76509935</v>
      </c>
      <c r="H46" s="60">
        <v>77764901</v>
      </c>
      <c r="I46" s="60">
        <v>77764901</v>
      </c>
      <c r="J46" s="60">
        <v>77764901</v>
      </c>
      <c r="K46" s="60">
        <v>77764901</v>
      </c>
      <c r="L46" s="60">
        <v>77764901</v>
      </c>
      <c r="M46" s="60">
        <v>77764901</v>
      </c>
      <c r="N46" s="60">
        <v>77764901</v>
      </c>
      <c r="O46" s="60">
        <v>77764901</v>
      </c>
      <c r="P46" s="60">
        <v>77764901</v>
      </c>
      <c r="Q46" s="60">
        <v>77764901</v>
      </c>
      <c r="R46" s="60">
        <v>77764901</v>
      </c>
      <c r="S46" s="60">
        <v>77764901</v>
      </c>
      <c r="T46" s="60">
        <v>77764901</v>
      </c>
      <c r="U46" s="60">
        <v>77764901</v>
      </c>
      <c r="V46" s="60">
        <v>77764901</v>
      </c>
      <c r="W46" s="60">
        <v>77764901</v>
      </c>
      <c r="X46" s="60">
        <v>77809935</v>
      </c>
      <c r="Y46" s="60">
        <v>-45034</v>
      </c>
      <c r="Z46" s="139">
        <v>-0.06</v>
      </c>
      <c r="AA46" s="62">
        <v>77809935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245033466</v>
      </c>
      <c r="D48" s="217">
        <f>SUM(D45:D47)</f>
        <v>0</v>
      </c>
      <c r="E48" s="264">
        <f t="shared" si="7"/>
        <v>200922744</v>
      </c>
      <c r="F48" s="219">
        <f t="shared" si="7"/>
        <v>201394744</v>
      </c>
      <c r="G48" s="219">
        <f t="shared" si="7"/>
        <v>250895005</v>
      </c>
      <c r="H48" s="219">
        <f t="shared" si="7"/>
        <v>245033466</v>
      </c>
      <c r="I48" s="219">
        <f t="shared" si="7"/>
        <v>245033466</v>
      </c>
      <c r="J48" s="219">
        <f t="shared" si="7"/>
        <v>245033466</v>
      </c>
      <c r="K48" s="219">
        <f t="shared" si="7"/>
        <v>245033466</v>
      </c>
      <c r="L48" s="219">
        <f t="shared" si="7"/>
        <v>245033466</v>
      </c>
      <c r="M48" s="219">
        <f t="shared" si="7"/>
        <v>245033466</v>
      </c>
      <c r="N48" s="219">
        <f t="shared" si="7"/>
        <v>245033466</v>
      </c>
      <c r="O48" s="219">
        <f t="shared" si="7"/>
        <v>245033466</v>
      </c>
      <c r="P48" s="219">
        <f t="shared" si="7"/>
        <v>245033466</v>
      </c>
      <c r="Q48" s="219">
        <f t="shared" si="7"/>
        <v>245033466</v>
      </c>
      <c r="R48" s="219">
        <f t="shared" si="7"/>
        <v>245033466</v>
      </c>
      <c r="S48" s="219">
        <f t="shared" si="7"/>
        <v>245033466</v>
      </c>
      <c r="T48" s="219">
        <f t="shared" si="7"/>
        <v>245033466</v>
      </c>
      <c r="U48" s="219">
        <f t="shared" si="7"/>
        <v>245033466</v>
      </c>
      <c r="V48" s="219">
        <f t="shared" si="7"/>
        <v>245033466</v>
      </c>
      <c r="W48" s="219">
        <f t="shared" si="7"/>
        <v>245033466</v>
      </c>
      <c r="X48" s="219">
        <f t="shared" si="7"/>
        <v>201394744</v>
      </c>
      <c r="Y48" s="219">
        <f t="shared" si="7"/>
        <v>43638722</v>
      </c>
      <c r="Z48" s="265">
        <f>+IF(X48&lt;&gt;0,+(Y48/X48)*100,0)</f>
        <v>21.66825267296946</v>
      </c>
      <c r="AA48" s="232">
        <f>SUM(AA45:AA47)</f>
        <v>201394744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2243423</v>
      </c>
      <c r="D8" s="155"/>
      <c r="E8" s="59">
        <v>43528300</v>
      </c>
      <c r="F8" s="60">
        <v>59616100</v>
      </c>
      <c r="G8" s="60">
        <v>252134</v>
      </c>
      <c r="H8" s="60">
        <v>156628</v>
      </c>
      <c r="I8" s="60">
        <v>272705</v>
      </c>
      <c r="J8" s="60">
        <v>681467</v>
      </c>
      <c r="K8" s="60">
        <v>213582</v>
      </c>
      <c r="L8" s="60">
        <v>269061</v>
      </c>
      <c r="M8" s="60">
        <v>135614</v>
      </c>
      <c r="N8" s="60">
        <v>618257</v>
      </c>
      <c r="O8" s="60">
        <v>132533</v>
      </c>
      <c r="P8" s="60">
        <v>164126</v>
      </c>
      <c r="Q8" s="60">
        <v>1210410</v>
      </c>
      <c r="R8" s="60">
        <v>1507069</v>
      </c>
      <c r="S8" s="60">
        <v>293061</v>
      </c>
      <c r="T8" s="60">
        <v>488807</v>
      </c>
      <c r="U8" s="60">
        <v>200755</v>
      </c>
      <c r="V8" s="60">
        <v>982623</v>
      </c>
      <c r="W8" s="60">
        <v>3789416</v>
      </c>
      <c r="X8" s="60">
        <v>59616100</v>
      </c>
      <c r="Y8" s="60">
        <v>-55826684</v>
      </c>
      <c r="Z8" s="140">
        <v>-93.64</v>
      </c>
      <c r="AA8" s="62">
        <v>59616100</v>
      </c>
    </row>
    <row r="9" spans="1:27" ht="12.75">
      <c r="A9" s="249" t="s">
        <v>179</v>
      </c>
      <c r="B9" s="182"/>
      <c r="C9" s="155">
        <v>90095482</v>
      </c>
      <c r="D9" s="155"/>
      <c r="E9" s="59">
        <v>91265000</v>
      </c>
      <c r="F9" s="60">
        <v>97232000</v>
      </c>
      <c r="G9" s="60">
        <v>38651437</v>
      </c>
      <c r="H9" s="60">
        <v>288424</v>
      </c>
      <c r="I9" s="60">
        <v>1287684</v>
      </c>
      <c r="J9" s="60">
        <v>40227545</v>
      </c>
      <c r="K9" s="60">
        <v>1021787</v>
      </c>
      <c r="L9" s="60">
        <v>27827627</v>
      </c>
      <c r="M9" s="60">
        <v>398733</v>
      </c>
      <c r="N9" s="60">
        <v>29248147</v>
      </c>
      <c r="O9" s="60">
        <v>181706</v>
      </c>
      <c r="P9" s="60">
        <v>-4596334</v>
      </c>
      <c r="Q9" s="60">
        <v>24306981</v>
      </c>
      <c r="R9" s="60">
        <v>19892353</v>
      </c>
      <c r="S9" s="60">
        <v>1143430</v>
      </c>
      <c r="T9" s="60">
        <v>2740072</v>
      </c>
      <c r="U9" s="60">
        <v>379752</v>
      </c>
      <c r="V9" s="60">
        <v>4263254</v>
      </c>
      <c r="W9" s="60">
        <v>93631299</v>
      </c>
      <c r="X9" s="60">
        <v>97232000</v>
      </c>
      <c r="Y9" s="60">
        <v>-3600701</v>
      </c>
      <c r="Z9" s="140">
        <v>-3.7</v>
      </c>
      <c r="AA9" s="62">
        <v>97232000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>
        <v>16900105</v>
      </c>
      <c r="D11" s="155"/>
      <c r="E11" s="59">
        <v>10600000</v>
      </c>
      <c r="F11" s="60">
        <v>10600000</v>
      </c>
      <c r="G11" s="60">
        <v>302428</v>
      </c>
      <c r="H11" s="60">
        <v>1537509</v>
      </c>
      <c r="I11" s="60">
        <v>1647888</v>
      </c>
      <c r="J11" s="60">
        <v>3487825</v>
      </c>
      <c r="K11" s="60">
        <v>1626634</v>
      </c>
      <c r="L11" s="60">
        <v>1595206</v>
      </c>
      <c r="M11" s="60">
        <v>1206908</v>
      </c>
      <c r="N11" s="60">
        <v>4428748</v>
      </c>
      <c r="O11" s="60">
        <v>1697422</v>
      </c>
      <c r="P11" s="60">
        <v>1734014</v>
      </c>
      <c r="Q11" s="60">
        <v>1503526</v>
      </c>
      <c r="R11" s="60">
        <v>4934962</v>
      </c>
      <c r="S11" s="60">
        <v>1692753</v>
      </c>
      <c r="T11" s="60">
        <v>1985169</v>
      </c>
      <c r="U11" s="60">
        <v>1521011</v>
      </c>
      <c r="V11" s="60">
        <v>5198933</v>
      </c>
      <c r="W11" s="60">
        <v>18050468</v>
      </c>
      <c r="X11" s="60">
        <v>10600000</v>
      </c>
      <c r="Y11" s="60">
        <v>7450468</v>
      </c>
      <c r="Z11" s="140">
        <v>70.29</v>
      </c>
      <c r="AA11" s="62">
        <v>10600000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-82106180</v>
      </c>
      <c r="D14" s="155"/>
      <c r="E14" s="59">
        <v>-118005300</v>
      </c>
      <c r="F14" s="60">
        <v>-134093100</v>
      </c>
      <c r="G14" s="60">
        <v>-4399611</v>
      </c>
      <c r="H14" s="60">
        <v>-5361435</v>
      </c>
      <c r="I14" s="60">
        <v>-7996340</v>
      </c>
      <c r="J14" s="60">
        <v>-17757386</v>
      </c>
      <c r="K14" s="60">
        <v>-10841164</v>
      </c>
      <c r="L14" s="60">
        <v>-12288757</v>
      </c>
      <c r="M14" s="60">
        <v>-6555779</v>
      </c>
      <c r="N14" s="60">
        <v>-29685700</v>
      </c>
      <c r="O14" s="60">
        <v>-8340742</v>
      </c>
      <c r="P14" s="60">
        <v>-8728724</v>
      </c>
      <c r="Q14" s="60">
        <v>-10234296</v>
      </c>
      <c r="R14" s="60">
        <v>-27303762</v>
      </c>
      <c r="S14" s="60">
        <v>-10173132</v>
      </c>
      <c r="T14" s="60">
        <v>-10760572</v>
      </c>
      <c r="U14" s="60">
        <v>-15758615</v>
      </c>
      <c r="V14" s="60">
        <v>-36692319</v>
      </c>
      <c r="W14" s="60">
        <v>-111439167</v>
      </c>
      <c r="X14" s="60">
        <v>-134093100</v>
      </c>
      <c r="Y14" s="60">
        <v>22653933</v>
      </c>
      <c r="Z14" s="140">
        <v>-16.89</v>
      </c>
      <c r="AA14" s="62">
        <v>-134093100</v>
      </c>
    </row>
    <row r="15" spans="1:27" ht="12.75">
      <c r="A15" s="249" t="s">
        <v>40</v>
      </c>
      <c r="B15" s="182"/>
      <c r="C15" s="155">
        <v>-782229</v>
      </c>
      <c r="D15" s="155"/>
      <c r="E15" s="59"/>
      <c r="F15" s="60"/>
      <c r="G15" s="60">
        <v>-519536</v>
      </c>
      <c r="H15" s="60">
        <v>-549045</v>
      </c>
      <c r="I15" s="60">
        <v>-565179</v>
      </c>
      <c r="J15" s="60">
        <v>-1633760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-1633760</v>
      </c>
      <c r="X15" s="60"/>
      <c r="Y15" s="60">
        <v>-1633760</v>
      </c>
      <c r="Z15" s="140"/>
      <c r="AA15" s="62"/>
    </row>
    <row r="16" spans="1:27" ht="12.75">
      <c r="A16" s="249" t="s">
        <v>42</v>
      </c>
      <c r="B16" s="182"/>
      <c r="C16" s="155">
        <v>-19597212</v>
      </c>
      <c r="D16" s="155"/>
      <c r="E16" s="59">
        <v>-25506000</v>
      </c>
      <c r="F16" s="60">
        <v>-31473000</v>
      </c>
      <c r="G16" s="60"/>
      <c r="H16" s="60">
        <v>-288424</v>
      </c>
      <c r="I16" s="60">
        <v>-1205837</v>
      </c>
      <c r="J16" s="60">
        <v>-1494261</v>
      </c>
      <c r="K16" s="60">
        <v>-1021787</v>
      </c>
      <c r="L16" s="60">
        <v>-801824</v>
      </c>
      <c r="M16" s="60">
        <v>-351395</v>
      </c>
      <c r="N16" s="60">
        <v>-2175006</v>
      </c>
      <c r="O16" s="60">
        <v>-134937</v>
      </c>
      <c r="P16" s="60">
        <v>-342744</v>
      </c>
      <c r="Q16" s="60">
        <v>-4039563</v>
      </c>
      <c r="R16" s="60">
        <v>-4517244</v>
      </c>
      <c r="S16" s="60">
        <v>-1108123</v>
      </c>
      <c r="T16" s="60">
        <v>-2701247</v>
      </c>
      <c r="U16" s="60">
        <v>-358178</v>
      </c>
      <c r="V16" s="60">
        <v>-4167548</v>
      </c>
      <c r="W16" s="60">
        <v>-12354059</v>
      </c>
      <c r="X16" s="60">
        <v>-31473000</v>
      </c>
      <c r="Y16" s="60">
        <v>19118941</v>
      </c>
      <c r="Z16" s="140">
        <v>-60.75</v>
      </c>
      <c r="AA16" s="62">
        <v>-31473000</v>
      </c>
    </row>
    <row r="17" spans="1:27" ht="12.75">
      <c r="A17" s="250" t="s">
        <v>185</v>
      </c>
      <c r="B17" s="251"/>
      <c r="C17" s="168">
        <f aca="true" t="shared" si="0" ref="C17:Y17">SUM(C6:C16)</f>
        <v>6753389</v>
      </c>
      <c r="D17" s="168">
        <f t="shared" si="0"/>
        <v>0</v>
      </c>
      <c r="E17" s="72">
        <f t="shared" si="0"/>
        <v>1882000</v>
      </c>
      <c r="F17" s="73">
        <f t="shared" si="0"/>
        <v>1882000</v>
      </c>
      <c r="G17" s="73">
        <f t="shared" si="0"/>
        <v>34286852</v>
      </c>
      <c r="H17" s="73">
        <f t="shared" si="0"/>
        <v>-4216343</v>
      </c>
      <c r="I17" s="73">
        <f t="shared" si="0"/>
        <v>-6559079</v>
      </c>
      <c r="J17" s="73">
        <f t="shared" si="0"/>
        <v>23511430</v>
      </c>
      <c r="K17" s="73">
        <f t="shared" si="0"/>
        <v>-9000948</v>
      </c>
      <c r="L17" s="73">
        <f t="shared" si="0"/>
        <v>16601313</v>
      </c>
      <c r="M17" s="73">
        <f t="shared" si="0"/>
        <v>-5165919</v>
      </c>
      <c r="N17" s="73">
        <f t="shared" si="0"/>
        <v>2434446</v>
      </c>
      <c r="O17" s="73">
        <f t="shared" si="0"/>
        <v>-6464018</v>
      </c>
      <c r="P17" s="73">
        <f t="shared" si="0"/>
        <v>-11769662</v>
      </c>
      <c r="Q17" s="73">
        <f t="shared" si="0"/>
        <v>12747058</v>
      </c>
      <c r="R17" s="73">
        <f t="shared" si="0"/>
        <v>-5486622</v>
      </c>
      <c r="S17" s="73">
        <f t="shared" si="0"/>
        <v>-8152011</v>
      </c>
      <c r="T17" s="73">
        <f t="shared" si="0"/>
        <v>-8247771</v>
      </c>
      <c r="U17" s="73">
        <f t="shared" si="0"/>
        <v>-14015275</v>
      </c>
      <c r="V17" s="73">
        <f t="shared" si="0"/>
        <v>-30415057</v>
      </c>
      <c r="W17" s="73">
        <f t="shared" si="0"/>
        <v>-9955803</v>
      </c>
      <c r="X17" s="73">
        <f t="shared" si="0"/>
        <v>1882000</v>
      </c>
      <c r="Y17" s="73">
        <f t="shared" si="0"/>
        <v>-11837803</v>
      </c>
      <c r="Z17" s="170">
        <f>+IF(X17&lt;&gt;0,+(Y17/X17)*100,0)</f>
        <v>-629.0012221041445</v>
      </c>
      <c r="AA17" s="74">
        <f>SUM(AA6:AA16)</f>
        <v>1882000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47499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>
        <v>49392</v>
      </c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-1057748</v>
      </c>
      <c r="D26" s="155"/>
      <c r="E26" s="59">
        <v>-5467000</v>
      </c>
      <c r="F26" s="60">
        <v>-5939000</v>
      </c>
      <c r="G26" s="60"/>
      <c r="H26" s="60"/>
      <c r="I26" s="60">
        <v>-1422</v>
      </c>
      <c r="J26" s="60">
        <v>-1422</v>
      </c>
      <c r="K26" s="60">
        <v>-4661</v>
      </c>
      <c r="L26" s="60">
        <v>-77084</v>
      </c>
      <c r="M26" s="60">
        <v>-80557</v>
      </c>
      <c r="N26" s="60">
        <v>-162302</v>
      </c>
      <c r="O26" s="60">
        <v>-171401</v>
      </c>
      <c r="P26" s="60">
        <v>-1947</v>
      </c>
      <c r="Q26" s="60">
        <v>-6091</v>
      </c>
      <c r="R26" s="60">
        <v>-179439</v>
      </c>
      <c r="S26" s="60">
        <v>-19625</v>
      </c>
      <c r="T26" s="60"/>
      <c r="U26" s="60">
        <v>-1065153</v>
      </c>
      <c r="V26" s="60">
        <v>-1084778</v>
      </c>
      <c r="W26" s="60">
        <v>-1427941</v>
      </c>
      <c r="X26" s="60">
        <v>-5939000</v>
      </c>
      <c r="Y26" s="60">
        <v>4511059</v>
      </c>
      <c r="Z26" s="140">
        <v>-75.96</v>
      </c>
      <c r="AA26" s="62">
        <v>-5939000</v>
      </c>
    </row>
    <row r="27" spans="1:27" ht="12.75">
      <c r="A27" s="250" t="s">
        <v>192</v>
      </c>
      <c r="B27" s="251"/>
      <c r="C27" s="168">
        <f aca="true" t="shared" si="1" ref="C27:Y27">SUM(C21:C26)</f>
        <v>-960857</v>
      </c>
      <c r="D27" s="168">
        <f>SUM(D21:D26)</f>
        <v>0</v>
      </c>
      <c r="E27" s="72">
        <f t="shared" si="1"/>
        <v>-5467000</v>
      </c>
      <c r="F27" s="73">
        <f t="shared" si="1"/>
        <v>-5939000</v>
      </c>
      <c r="G27" s="73">
        <f t="shared" si="1"/>
        <v>0</v>
      </c>
      <c r="H27" s="73">
        <f t="shared" si="1"/>
        <v>0</v>
      </c>
      <c r="I27" s="73">
        <f t="shared" si="1"/>
        <v>-1422</v>
      </c>
      <c r="J27" s="73">
        <f t="shared" si="1"/>
        <v>-1422</v>
      </c>
      <c r="K27" s="73">
        <f t="shared" si="1"/>
        <v>-4661</v>
      </c>
      <c r="L27" s="73">
        <f t="shared" si="1"/>
        <v>-77084</v>
      </c>
      <c r="M27" s="73">
        <f t="shared" si="1"/>
        <v>-80557</v>
      </c>
      <c r="N27" s="73">
        <f t="shared" si="1"/>
        <v>-162302</v>
      </c>
      <c r="O27" s="73">
        <f t="shared" si="1"/>
        <v>-171401</v>
      </c>
      <c r="P27" s="73">
        <f t="shared" si="1"/>
        <v>-1947</v>
      </c>
      <c r="Q27" s="73">
        <f t="shared" si="1"/>
        <v>-6091</v>
      </c>
      <c r="R27" s="73">
        <f t="shared" si="1"/>
        <v>-179439</v>
      </c>
      <c r="S27" s="73">
        <f t="shared" si="1"/>
        <v>-19625</v>
      </c>
      <c r="T27" s="73">
        <f t="shared" si="1"/>
        <v>0</v>
      </c>
      <c r="U27" s="73">
        <f t="shared" si="1"/>
        <v>-1065153</v>
      </c>
      <c r="V27" s="73">
        <f t="shared" si="1"/>
        <v>-1084778</v>
      </c>
      <c r="W27" s="73">
        <f t="shared" si="1"/>
        <v>-1427941</v>
      </c>
      <c r="X27" s="73">
        <f t="shared" si="1"/>
        <v>-5939000</v>
      </c>
      <c r="Y27" s="73">
        <f t="shared" si="1"/>
        <v>4511059</v>
      </c>
      <c r="Z27" s="170">
        <f>+IF(X27&lt;&gt;0,+(Y27/X27)*100,0)</f>
        <v>-75.95654150530392</v>
      </c>
      <c r="AA27" s="74">
        <f>SUM(AA21:AA26)</f>
        <v>-5939000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-49923104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-49923104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-44130572</v>
      </c>
      <c r="D38" s="153">
        <f>+D17+D27+D36</f>
        <v>0</v>
      </c>
      <c r="E38" s="99">
        <f t="shared" si="3"/>
        <v>-3585000</v>
      </c>
      <c r="F38" s="100">
        <f t="shared" si="3"/>
        <v>-4057000</v>
      </c>
      <c r="G38" s="100">
        <f t="shared" si="3"/>
        <v>34286852</v>
      </c>
      <c r="H38" s="100">
        <f t="shared" si="3"/>
        <v>-4216343</v>
      </c>
      <c r="I38" s="100">
        <f t="shared" si="3"/>
        <v>-6560501</v>
      </c>
      <c r="J38" s="100">
        <f t="shared" si="3"/>
        <v>23510008</v>
      </c>
      <c r="K38" s="100">
        <f t="shared" si="3"/>
        <v>-9005609</v>
      </c>
      <c r="L38" s="100">
        <f t="shared" si="3"/>
        <v>16524229</v>
      </c>
      <c r="M38" s="100">
        <f t="shared" si="3"/>
        <v>-5246476</v>
      </c>
      <c r="N38" s="100">
        <f t="shared" si="3"/>
        <v>2272144</v>
      </c>
      <c r="O38" s="100">
        <f t="shared" si="3"/>
        <v>-6635419</v>
      </c>
      <c r="P38" s="100">
        <f t="shared" si="3"/>
        <v>-11771609</v>
      </c>
      <c r="Q38" s="100">
        <f t="shared" si="3"/>
        <v>12740967</v>
      </c>
      <c r="R38" s="100">
        <f t="shared" si="3"/>
        <v>-5666061</v>
      </c>
      <c r="S38" s="100">
        <f t="shared" si="3"/>
        <v>-8171636</v>
      </c>
      <c r="T38" s="100">
        <f t="shared" si="3"/>
        <v>-8247771</v>
      </c>
      <c r="U38" s="100">
        <f t="shared" si="3"/>
        <v>-15080428</v>
      </c>
      <c r="V38" s="100">
        <f t="shared" si="3"/>
        <v>-31499835</v>
      </c>
      <c r="W38" s="100">
        <f t="shared" si="3"/>
        <v>-11383744</v>
      </c>
      <c r="X38" s="100">
        <f t="shared" si="3"/>
        <v>-4057000</v>
      </c>
      <c r="Y38" s="100">
        <f t="shared" si="3"/>
        <v>-7326744</v>
      </c>
      <c r="Z38" s="137">
        <f>+IF(X38&lt;&gt;0,+(Y38/X38)*100,0)</f>
        <v>180.5951195464629</v>
      </c>
      <c r="AA38" s="102">
        <f>+AA17+AA27+AA36</f>
        <v>-4057000</v>
      </c>
    </row>
    <row r="39" spans="1:27" ht="12.75">
      <c r="A39" s="249" t="s">
        <v>200</v>
      </c>
      <c r="B39" s="182"/>
      <c r="C39" s="153">
        <v>129433670</v>
      </c>
      <c r="D39" s="153"/>
      <c r="E39" s="99">
        <v>226179812</v>
      </c>
      <c r="F39" s="100">
        <v>226179812</v>
      </c>
      <c r="G39" s="100"/>
      <c r="H39" s="100">
        <v>34286852</v>
      </c>
      <c r="I39" s="100">
        <v>30070509</v>
      </c>
      <c r="J39" s="100"/>
      <c r="K39" s="100">
        <v>23510008</v>
      </c>
      <c r="L39" s="100">
        <v>14504399</v>
      </c>
      <c r="M39" s="100">
        <v>31028628</v>
      </c>
      <c r="N39" s="100">
        <v>23510008</v>
      </c>
      <c r="O39" s="100">
        <v>25782152</v>
      </c>
      <c r="P39" s="100">
        <v>19146733</v>
      </c>
      <c r="Q39" s="100">
        <v>7375124</v>
      </c>
      <c r="R39" s="100">
        <v>25782152</v>
      </c>
      <c r="S39" s="100">
        <v>20116091</v>
      </c>
      <c r="T39" s="100">
        <v>11944455</v>
      </c>
      <c r="U39" s="100">
        <v>3696684</v>
      </c>
      <c r="V39" s="100">
        <v>20116091</v>
      </c>
      <c r="W39" s="100"/>
      <c r="X39" s="100">
        <v>226179812</v>
      </c>
      <c r="Y39" s="100">
        <v>-226179812</v>
      </c>
      <c r="Z39" s="137">
        <v>-100</v>
      </c>
      <c r="AA39" s="102">
        <v>226179812</v>
      </c>
    </row>
    <row r="40" spans="1:27" ht="12.75">
      <c r="A40" s="269" t="s">
        <v>201</v>
      </c>
      <c r="B40" s="256"/>
      <c r="C40" s="257">
        <v>85303098</v>
      </c>
      <c r="D40" s="257"/>
      <c r="E40" s="258">
        <v>222594812</v>
      </c>
      <c r="F40" s="259">
        <v>222122812</v>
      </c>
      <c r="G40" s="259">
        <v>34286852</v>
      </c>
      <c r="H40" s="259">
        <v>30070509</v>
      </c>
      <c r="I40" s="259">
        <v>23510008</v>
      </c>
      <c r="J40" s="259">
        <v>23510008</v>
      </c>
      <c r="K40" s="259">
        <v>14504399</v>
      </c>
      <c r="L40" s="259">
        <v>31028628</v>
      </c>
      <c r="M40" s="259">
        <v>25782152</v>
      </c>
      <c r="N40" s="259">
        <v>25782152</v>
      </c>
      <c r="O40" s="259">
        <v>19146733</v>
      </c>
      <c r="P40" s="259">
        <v>7375124</v>
      </c>
      <c r="Q40" s="259">
        <v>20116091</v>
      </c>
      <c r="R40" s="259">
        <v>19146733</v>
      </c>
      <c r="S40" s="259">
        <v>11944455</v>
      </c>
      <c r="T40" s="259">
        <v>3696684</v>
      </c>
      <c r="U40" s="259">
        <v>-11383744</v>
      </c>
      <c r="V40" s="259">
        <v>-11383744</v>
      </c>
      <c r="W40" s="259">
        <v>-11383744</v>
      </c>
      <c r="X40" s="259">
        <v>222122812</v>
      </c>
      <c r="Y40" s="259">
        <v>-233506556</v>
      </c>
      <c r="Z40" s="260">
        <v>-105.12</v>
      </c>
      <c r="AA40" s="261">
        <v>222122812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1057748</v>
      </c>
      <c r="D5" s="200">
        <f t="shared" si="0"/>
        <v>0</v>
      </c>
      <c r="E5" s="106">
        <f t="shared" si="0"/>
        <v>5467000</v>
      </c>
      <c r="F5" s="106">
        <f t="shared" si="0"/>
        <v>5938500</v>
      </c>
      <c r="G5" s="106">
        <f t="shared" si="0"/>
        <v>0</v>
      </c>
      <c r="H5" s="106">
        <f t="shared" si="0"/>
        <v>0</v>
      </c>
      <c r="I5" s="106">
        <f t="shared" si="0"/>
        <v>1422</v>
      </c>
      <c r="J5" s="106">
        <f t="shared" si="0"/>
        <v>1422</v>
      </c>
      <c r="K5" s="106">
        <f t="shared" si="0"/>
        <v>4661</v>
      </c>
      <c r="L5" s="106">
        <f t="shared" si="0"/>
        <v>77084</v>
      </c>
      <c r="M5" s="106">
        <f t="shared" si="0"/>
        <v>80557</v>
      </c>
      <c r="N5" s="106">
        <f t="shared" si="0"/>
        <v>162302</v>
      </c>
      <c r="O5" s="106">
        <f t="shared" si="0"/>
        <v>171401</v>
      </c>
      <c r="P5" s="106">
        <f t="shared" si="0"/>
        <v>1947</v>
      </c>
      <c r="Q5" s="106">
        <f t="shared" si="0"/>
        <v>6091</v>
      </c>
      <c r="R5" s="106">
        <f t="shared" si="0"/>
        <v>179439</v>
      </c>
      <c r="S5" s="106">
        <f t="shared" si="0"/>
        <v>19625</v>
      </c>
      <c r="T5" s="106">
        <f t="shared" si="0"/>
        <v>4000</v>
      </c>
      <c r="U5" s="106">
        <f t="shared" si="0"/>
        <v>1065153</v>
      </c>
      <c r="V5" s="106">
        <f t="shared" si="0"/>
        <v>1088778</v>
      </c>
      <c r="W5" s="106">
        <f t="shared" si="0"/>
        <v>1431941</v>
      </c>
      <c r="X5" s="106">
        <f t="shared" si="0"/>
        <v>5938500</v>
      </c>
      <c r="Y5" s="106">
        <f t="shared" si="0"/>
        <v>-4506559</v>
      </c>
      <c r="Z5" s="201">
        <f>+IF(X5&lt;&gt;0,+(Y5/X5)*100,0)</f>
        <v>-75.88716005725351</v>
      </c>
      <c r="AA5" s="199">
        <f>SUM(AA11:AA18)</f>
        <v>5938500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1057748</v>
      </c>
      <c r="D15" s="156"/>
      <c r="E15" s="60">
        <v>5467000</v>
      </c>
      <c r="F15" s="60">
        <v>5938500</v>
      </c>
      <c r="G15" s="60"/>
      <c r="H15" s="60"/>
      <c r="I15" s="60">
        <v>1422</v>
      </c>
      <c r="J15" s="60">
        <v>1422</v>
      </c>
      <c r="K15" s="60">
        <v>4661</v>
      </c>
      <c r="L15" s="60">
        <v>77084</v>
      </c>
      <c r="M15" s="60">
        <v>80557</v>
      </c>
      <c r="N15" s="60">
        <v>162302</v>
      </c>
      <c r="O15" s="60">
        <v>171401</v>
      </c>
      <c r="P15" s="60">
        <v>1947</v>
      </c>
      <c r="Q15" s="60">
        <v>6091</v>
      </c>
      <c r="R15" s="60">
        <v>179439</v>
      </c>
      <c r="S15" s="60">
        <v>19625</v>
      </c>
      <c r="T15" s="60">
        <v>4000</v>
      </c>
      <c r="U15" s="60">
        <v>1065153</v>
      </c>
      <c r="V15" s="60">
        <v>1088778</v>
      </c>
      <c r="W15" s="60">
        <v>1431941</v>
      </c>
      <c r="X15" s="60">
        <v>5938500</v>
      </c>
      <c r="Y15" s="60">
        <v>-4506559</v>
      </c>
      <c r="Z15" s="140">
        <v>-75.89</v>
      </c>
      <c r="AA15" s="155">
        <v>5938500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1057748</v>
      </c>
      <c r="D45" s="129">
        <f t="shared" si="7"/>
        <v>0</v>
      </c>
      <c r="E45" s="54">
        <f t="shared" si="7"/>
        <v>5467000</v>
      </c>
      <c r="F45" s="54">
        <f t="shared" si="7"/>
        <v>5938500</v>
      </c>
      <c r="G45" s="54">
        <f t="shared" si="7"/>
        <v>0</v>
      </c>
      <c r="H45" s="54">
        <f t="shared" si="7"/>
        <v>0</v>
      </c>
      <c r="I45" s="54">
        <f t="shared" si="7"/>
        <v>1422</v>
      </c>
      <c r="J45" s="54">
        <f t="shared" si="7"/>
        <v>1422</v>
      </c>
      <c r="K45" s="54">
        <f t="shared" si="7"/>
        <v>4661</v>
      </c>
      <c r="L45" s="54">
        <f t="shared" si="7"/>
        <v>77084</v>
      </c>
      <c r="M45" s="54">
        <f t="shared" si="7"/>
        <v>80557</v>
      </c>
      <c r="N45" s="54">
        <f t="shared" si="7"/>
        <v>162302</v>
      </c>
      <c r="O45" s="54">
        <f t="shared" si="7"/>
        <v>171401</v>
      </c>
      <c r="P45" s="54">
        <f t="shared" si="7"/>
        <v>1947</v>
      </c>
      <c r="Q45" s="54">
        <f t="shared" si="7"/>
        <v>6091</v>
      </c>
      <c r="R45" s="54">
        <f t="shared" si="7"/>
        <v>179439</v>
      </c>
      <c r="S45" s="54">
        <f t="shared" si="7"/>
        <v>19625</v>
      </c>
      <c r="T45" s="54">
        <f t="shared" si="7"/>
        <v>4000</v>
      </c>
      <c r="U45" s="54">
        <f t="shared" si="7"/>
        <v>1065153</v>
      </c>
      <c r="V45" s="54">
        <f t="shared" si="7"/>
        <v>1088778</v>
      </c>
      <c r="W45" s="54">
        <f t="shared" si="7"/>
        <v>1431941</v>
      </c>
      <c r="X45" s="54">
        <f t="shared" si="7"/>
        <v>5938500</v>
      </c>
      <c r="Y45" s="54">
        <f t="shared" si="7"/>
        <v>-4506559</v>
      </c>
      <c r="Z45" s="184">
        <f t="shared" si="5"/>
        <v>-75.88716005725351</v>
      </c>
      <c r="AA45" s="130">
        <f t="shared" si="8"/>
        <v>5938500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1057748</v>
      </c>
      <c r="D49" s="218">
        <f t="shared" si="9"/>
        <v>0</v>
      </c>
      <c r="E49" s="220">
        <f t="shared" si="9"/>
        <v>5467000</v>
      </c>
      <c r="F49" s="220">
        <f t="shared" si="9"/>
        <v>5938500</v>
      </c>
      <c r="G49" s="220">
        <f t="shared" si="9"/>
        <v>0</v>
      </c>
      <c r="H49" s="220">
        <f t="shared" si="9"/>
        <v>0</v>
      </c>
      <c r="I49" s="220">
        <f t="shared" si="9"/>
        <v>1422</v>
      </c>
      <c r="J49" s="220">
        <f t="shared" si="9"/>
        <v>1422</v>
      </c>
      <c r="K49" s="220">
        <f t="shared" si="9"/>
        <v>4661</v>
      </c>
      <c r="L49" s="220">
        <f t="shared" si="9"/>
        <v>77084</v>
      </c>
      <c r="M49" s="220">
        <f t="shared" si="9"/>
        <v>80557</v>
      </c>
      <c r="N49" s="220">
        <f t="shared" si="9"/>
        <v>162302</v>
      </c>
      <c r="O49" s="220">
        <f t="shared" si="9"/>
        <v>171401</v>
      </c>
      <c r="P49" s="220">
        <f t="shared" si="9"/>
        <v>1947</v>
      </c>
      <c r="Q49" s="220">
        <f t="shared" si="9"/>
        <v>6091</v>
      </c>
      <c r="R49" s="220">
        <f t="shared" si="9"/>
        <v>179439</v>
      </c>
      <c r="S49" s="220">
        <f t="shared" si="9"/>
        <v>19625</v>
      </c>
      <c r="T49" s="220">
        <f t="shared" si="9"/>
        <v>4000</v>
      </c>
      <c r="U49" s="220">
        <f t="shared" si="9"/>
        <v>1065153</v>
      </c>
      <c r="V49" s="220">
        <f t="shared" si="9"/>
        <v>1088778</v>
      </c>
      <c r="W49" s="220">
        <f t="shared" si="9"/>
        <v>1431941</v>
      </c>
      <c r="X49" s="220">
        <f t="shared" si="9"/>
        <v>5938500</v>
      </c>
      <c r="Y49" s="220">
        <f t="shared" si="9"/>
        <v>-4506559</v>
      </c>
      <c r="Z49" s="221">
        <f t="shared" si="5"/>
        <v>-75.88716005725351</v>
      </c>
      <c r="AA49" s="222">
        <f>SUM(AA41:AA48)</f>
        <v>5938500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474625</v>
      </c>
      <c r="D51" s="129">
        <f t="shared" si="10"/>
        <v>0</v>
      </c>
      <c r="E51" s="54">
        <f t="shared" si="10"/>
        <v>1437500</v>
      </c>
      <c r="F51" s="54">
        <f t="shared" si="10"/>
        <v>1437500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1437500</v>
      </c>
      <c r="Y51" s="54">
        <f t="shared" si="10"/>
        <v>-1437500</v>
      </c>
      <c r="Z51" s="184">
        <f>+IF(X51&lt;&gt;0,+(Y51/X51)*100,0)</f>
        <v>-100</v>
      </c>
      <c r="AA51" s="130">
        <f>SUM(AA57:AA61)</f>
        <v>1437500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474625</v>
      </c>
      <c r="D61" s="156"/>
      <c r="E61" s="60">
        <v>1437500</v>
      </c>
      <c r="F61" s="60">
        <v>1437500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1437500</v>
      </c>
      <c r="Y61" s="60">
        <v>-1437500</v>
      </c>
      <c r="Z61" s="140">
        <v>-100</v>
      </c>
      <c r="AA61" s="155">
        <v>1437500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6414</v>
      </c>
      <c r="H66" s="275">
        <v>65130</v>
      </c>
      <c r="I66" s="275">
        <v>48443</v>
      </c>
      <c r="J66" s="275">
        <v>119987</v>
      </c>
      <c r="K66" s="275">
        <v>81545</v>
      </c>
      <c r="L66" s="275">
        <v>38528</v>
      </c>
      <c r="M66" s="275">
        <v>62291</v>
      </c>
      <c r="N66" s="275">
        <v>182364</v>
      </c>
      <c r="O66" s="275">
        <v>529166</v>
      </c>
      <c r="P66" s="275">
        <v>57980</v>
      </c>
      <c r="Q66" s="275">
        <v>66507</v>
      </c>
      <c r="R66" s="275">
        <v>653653</v>
      </c>
      <c r="S66" s="275">
        <v>74987</v>
      </c>
      <c r="T66" s="275">
        <v>41187</v>
      </c>
      <c r="U66" s="275">
        <v>79639</v>
      </c>
      <c r="V66" s="275">
        <v>195813</v>
      </c>
      <c r="W66" s="275">
        <v>1151817</v>
      </c>
      <c r="X66" s="275"/>
      <c r="Y66" s="275">
        <v>1151817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>
        <v>474625</v>
      </c>
      <c r="D68" s="156"/>
      <c r="E68" s="60">
        <v>1437500</v>
      </c>
      <c r="F68" s="60">
        <v>1437500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>
        <v>1437500</v>
      </c>
      <c r="Y68" s="60">
        <v>-1437500</v>
      </c>
      <c r="Z68" s="140">
        <v>-100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474625</v>
      </c>
      <c r="D69" s="218">
        <f t="shared" si="12"/>
        <v>0</v>
      </c>
      <c r="E69" s="220">
        <f t="shared" si="12"/>
        <v>1437500</v>
      </c>
      <c r="F69" s="220">
        <f t="shared" si="12"/>
        <v>1437500</v>
      </c>
      <c r="G69" s="220">
        <f t="shared" si="12"/>
        <v>6414</v>
      </c>
      <c r="H69" s="220">
        <f t="shared" si="12"/>
        <v>65130</v>
      </c>
      <c r="I69" s="220">
        <f t="shared" si="12"/>
        <v>48443</v>
      </c>
      <c r="J69" s="220">
        <f t="shared" si="12"/>
        <v>119987</v>
      </c>
      <c r="K69" s="220">
        <f t="shared" si="12"/>
        <v>81545</v>
      </c>
      <c r="L69" s="220">
        <f t="shared" si="12"/>
        <v>38528</v>
      </c>
      <c r="M69" s="220">
        <f t="shared" si="12"/>
        <v>62291</v>
      </c>
      <c r="N69" s="220">
        <f t="shared" si="12"/>
        <v>182364</v>
      </c>
      <c r="O69" s="220">
        <f t="shared" si="12"/>
        <v>529166</v>
      </c>
      <c r="P69" s="220">
        <f t="shared" si="12"/>
        <v>57980</v>
      </c>
      <c r="Q69" s="220">
        <f t="shared" si="12"/>
        <v>66507</v>
      </c>
      <c r="R69" s="220">
        <f t="shared" si="12"/>
        <v>653653</v>
      </c>
      <c r="S69" s="220">
        <f t="shared" si="12"/>
        <v>74987</v>
      </c>
      <c r="T69" s="220">
        <f t="shared" si="12"/>
        <v>41187</v>
      </c>
      <c r="U69" s="220">
        <f t="shared" si="12"/>
        <v>79639</v>
      </c>
      <c r="V69" s="220">
        <f t="shared" si="12"/>
        <v>195813</v>
      </c>
      <c r="W69" s="220">
        <f t="shared" si="12"/>
        <v>1151817</v>
      </c>
      <c r="X69" s="220">
        <f t="shared" si="12"/>
        <v>1437500</v>
      </c>
      <c r="Y69" s="220">
        <f t="shared" si="12"/>
        <v>-285683</v>
      </c>
      <c r="Z69" s="221">
        <f>+IF(X69&lt;&gt;0,+(Y69/X69)*100,0)</f>
        <v>-19.8736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1057748</v>
      </c>
      <c r="D40" s="344">
        <f t="shared" si="9"/>
        <v>0</v>
      </c>
      <c r="E40" s="343">
        <f t="shared" si="9"/>
        <v>5467000</v>
      </c>
      <c r="F40" s="345">
        <f t="shared" si="9"/>
        <v>5938500</v>
      </c>
      <c r="G40" s="345">
        <f t="shared" si="9"/>
        <v>0</v>
      </c>
      <c r="H40" s="343">
        <f t="shared" si="9"/>
        <v>0</v>
      </c>
      <c r="I40" s="343">
        <f t="shared" si="9"/>
        <v>1422</v>
      </c>
      <c r="J40" s="345">
        <f t="shared" si="9"/>
        <v>1422</v>
      </c>
      <c r="K40" s="345">
        <f t="shared" si="9"/>
        <v>4661</v>
      </c>
      <c r="L40" s="343">
        <f t="shared" si="9"/>
        <v>77084</v>
      </c>
      <c r="M40" s="343">
        <f t="shared" si="9"/>
        <v>80557</v>
      </c>
      <c r="N40" s="345">
        <f t="shared" si="9"/>
        <v>162302</v>
      </c>
      <c r="O40" s="345">
        <f t="shared" si="9"/>
        <v>171401</v>
      </c>
      <c r="P40" s="343">
        <f t="shared" si="9"/>
        <v>1947</v>
      </c>
      <c r="Q40" s="343">
        <f t="shared" si="9"/>
        <v>6091</v>
      </c>
      <c r="R40" s="345">
        <f t="shared" si="9"/>
        <v>179439</v>
      </c>
      <c r="S40" s="345">
        <f t="shared" si="9"/>
        <v>19625</v>
      </c>
      <c r="T40" s="343">
        <f t="shared" si="9"/>
        <v>4000</v>
      </c>
      <c r="U40" s="343">
        <f t="shared" si="9"/>
        <v>1065153</v>
      </c>
      <c r="V40" s="345">
        <f t="shared" si="9"/>
        <v>1088778</v>
      </c>
      <c r="W40" s="345">
        <f t="shared" si="9"/>
        <v>1431941</v>
      </c>
      <c r="X40" s="343">
        <f t="shared" si="9"/>
        <v>5938500</v>
      </c>
      <c r="Y40" s="345">
        <f t="shared" si="9"/>
        <v>-4506559</v>
      </c>
      <c r="Z40" s="336">
        <f>+IF(X40&lt;&gt;0,+(Y40/X40)*100,0)</f>
        <v>-75.88716005725351</v>
      </c>
      <c r="AA40" s="350">
        <f>SUM(AA41:AA49)</f>
        <v>5938500</v>
      </c>
    </row>
    <row r="41" spans="1:27" ht="12.75">
      <c r="A41" s="361" t="s">
        <v>248</v>
      </c>
      <c r="B41" s="142"/>
      <c r="C41" s="362"/>
      <c r="D41" s="363"/>
      <c r="E41" s="362"/>
      <c r="F41" s="364">
        <v>975000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>
        <v>967611</v>
      </c>
      <c r="V41" s="364">
        <v>967611</v>
      </c>
      <c r="W41" s="364">
        <v>967611</v>
      </c>
      <c r="X41" s="362">
        <v>975000</v>
      </c>
      <c r="Y41" s="364">
        <v>-7389</v>
      </c>
      <c r="Z41" s="365">
        <v>-0.76</v>
      </c>
      <c r="AA41" s="366">
        <v>975000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>
        <v>1422</v>
      </c>
      <c r="J43" s="370">
        <v>1422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>
        <v>4000</v>
      </c>
      <c r="U43" s="305"/>
      <c r="V43" s="370">
        <v>4000</v>
      </c>
      <c r="W43" s="370">
        <v>5422</v>
      </c>
      <c r="X43" s="305"/>
      <c r="Y43" s="370">
        <v>5422</v>
      </c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5467000</v>
      </c>
      <c r="F44" s="53">
        <v>963500</v>
      </c>
      <c r="G44" s="53"/>
      <c r="H44" s="54"/>
      <c r="I44" s="54"/>
      <c r="J44" s="53"/>
      <c r="K44" s="53">
        <v>4661</v>
      </c>
      <c r="L44" s="54">
        <v>77084</v>
      </c>
      <c r="M44" s="54">
        <v>80557</v>
      </c>
      <c r="N44" s="53">
        <v>162302</v>
      </c>
      <c r="O44" s="53">
        <v>171401</v>
      </c>
      <c r="P44" s="54">
        <v>1947</v>
      </c>
      <c r="Q44" s="54">
        <v>6091</v>
      </c>
      <c r="R44" s="53">
        <v>179439</v>
      </c>
      <c r="S44" s="53">
        <v>19625</v>
      </c>
      <c r="T44" s="54"/>
      <c r="U44" s="54">
        <v>97542</v>
      </c>
      <c r="V44" s="53">
        <v>117167</v>
      </c>
      <c r="W44" s="53">
        <v>458908</v>
      </c>
      <c r="X44" s="54">
        <v>963500</v>
      </c>
      <c r="Y44" s="53">
        <v>-504592</v>
      </c>
      <c r="Z44" s="94">
        <v>-52.37</v>
      </c>
      <c r="AA44" s="95">
        <v>963500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1057748</v>
      </c>
      <c r="D49" s="368"/>
      <c r="E49" s="54"/>
      <c r="F49" s="53">
        <v>4000000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4000000</v>
      </c>
      <c r="Y49" s="53">
        <v>-4000000</v>
      </c>
      <c r="Z49" s="94">
        <v>-100</v>
      </c>
      <c r="AA49" s="95">
        <v>4000000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1057748</v>
      </c>
      <c r="D60" s="346">
        <f t="shared" si="14"/>
        <v>0</v>
      </c>
      <c r="E60" s="219">
        <f t="shared" si="14"/>
        <v>5467000</v>
      </c>
      <c r="F60" s="264">
        <f t="shared" si="14"/>
        <v>5938500</v>
      </c>
      <c r="G60" s="264">
        <f t="shared" si="14"/>
        <v>0</v>
      </c>
      <c r="H60" s="219">
        <f t="shared" si="14"/>
        <v>0</v>
      </c>
      <c r="I60" s="219">
        <f t="shared" si="14"/>
        <v>1422</v>
      </c>
      <c r="J60" s="264">
        <f t="shared" si="14"/>
        <v>1422</v>
      </c>
      <c r="K60" s="264">
        <f t="shared" si="14"/>
        <v>4661</v>
      </c>
      <c r="L60" s="219">
        <f t="shared" si="14"/>
        <v>77084</v>
      </c>
      <c r="M60" s="219">
        <f t="shared" si="14"/>
        <v>80557</v>
      </c>
      <c r="N60" s="264">
        <f t="shared" si="14"/>
        <v>162302</v>
      </c>
      <c r="O60" s="264">
        <f t="shared" si="14"/>
        <v>171401</v>
      </c>
      <c r="P60" s="219">
        <f t="shared" si="14"/>
        <v>1947</v>
      </c>
      <c r="Q60" s="219">
        <f t="shared" si="14"/>
        <v>6091</v>
      </c>
      <c r="R60" s="264">
        <f t="shared" si="14"/>
        <v>179439</v>
      </c>
      <c r="S60" s="264">
        <f t="shared" si="14"/>
        <v>19625</v>
      </c>
      <c r="T60" s="219">
        <f t="shared" si="14"/>
        <v>4000</v>
      </c>
      <c r="U60" s="219">
        <f t="shared" si="14"/>
        <v>1065153</v>
      </c>
      <c r="V60" s="264">
        <f t="shared" si="14"/>
        <v>1088778</v>
      </c>
      <c r="W60" s="264">
        <f t="shared" si="14"/>
        <v>1431941</v>
      </c>
      <c r="X60" s="219">
        <f t="shared" si="14"/>
        <v>5938500</v>
      </c>
      <c r="Y60" s="264">
        <f t="shared" si="14"/>
        <v>-4506559</v>
      </c>
      <c r="Z60" s="337">
        <f>+IF(X60&lt;&gt;0,+(Y60/X60)*100,0)</f>
        <v>-75.88716005725351</v>
      </c>
      <c r="AA60" s="232">
        <f>+AA57+AA54+AA51+AA40+AA37+AA34+AA22+AA5</f>
        <v>5938500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2017-07-27T12:16:13Z</dcterms:created>
  <dcterms:modified xsi:type="dcterms:W3CDTF">2017-07-27T12:16:17Z</dcterms:modified>
  <cp:category/>
  <cp:version/>
  <cp:contentType/>
  <cp:contentStatus/>
</cp:coreProperties>
</file>