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<sst xmlns="http://schemas.openxmlformats.org/spreadsheetml/2006/main" count="857" uniqueCount="303">
  <si>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Thabo Mofutsanyana(DC19)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</si>
  <si>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</si>
  <si>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</si>
  <si>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</si>
  <si>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</si>
  <si>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</si>
  <si>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</si>
  <si>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</si>
  <si>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</si>
  <si>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</si>
  <si>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</si>
  <si>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</si>
  <si>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</si>
  <si>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</si>
  <si>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</si>
  <si>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</si>
  <si>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</si>
  <si>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</si>
  <si>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</si>
  <si>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</si>
  <si>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</si>
  <si>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</si>
  <si>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</si>
  <si>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</si>
  <si>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</si>
  <si>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</si>
  <si>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</si>
  <si>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</si>
  <si>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</si>
  <si>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</si>
  <si>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</si>
  <si>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</si>
  <si>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</si>
  <si>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</si>
  <si>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</si>
  <si>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</si>
  <si>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</si>
  <si>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</si>
  <si>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</si>
  <si>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</si>
  <si>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</si>
  <si>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</si>
  <si>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</si>
  <si>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</si>
  <si>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</si>
  <si>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</si>
  <si>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</si>
  <si>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</si>
  <si>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</si>
  <si>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</si>
  <si>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</si>
  <si>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</si>
  <si>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</si>
  <si>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</si>
  <si>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</si>
  <si>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</si>
  <si>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</si>
  <si>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</si>
  <si>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</si>
  <si>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</si>
  <si>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</si>
  <si>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</si>
  <si>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</si>
  <si>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</si>
  <si>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</si>
  <si>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</si>
  <si>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</si>
  <si>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</si>
  <si>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</si>
  <si>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</si>
  <si>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Thabo Mofutsanyana(DC19)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</si>
  <si>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</si>
  <si>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</si>
  <si>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</si>
  <si>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</si>
  <si>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</si>
  <si>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</si>
  <si>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</si>
  <si>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</si>
  <si>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</si>
  <si>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</si>
  <si>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</si>
  <si>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</si>
  <si>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</si>
  <si>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</si>
  <si>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</si>
  <si>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</si>
  <si>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</si>
  <si>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</si>
  <si>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</si>
  <si>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</si>
  <si>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</si>
  <si>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</si>
  <si>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</si>
  <si>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</si>
  <si>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</si>
  <si>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</si>
  <si>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</si>
  <si>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</si>
  <si>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</si>
  <si>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Thabo Mofutsanyana(DC19)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</si>
  <si>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</si>
  <si>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</si>
  <si>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</si>
  <si>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</si>
  <si>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</si>
  <si>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</si>
  <si>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</si>
  <si>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</si>
  <si>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</si>
  <si>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</si>
  <si>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</si>
  <si>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</si>
  <si>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</si>
  <si>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</si>
  <si>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</si>
  <si>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</si>
  <si>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</si>
  <si>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</si>
  <si>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</si>
  <si>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</si>
  <si>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</si>
  <si>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</si>
  <si>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</si>
  <si>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</si>
  <si>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</si>
  <si>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</si>
  <si>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</si>
  <si>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</si>
  <si>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Thabo Mofutsanyana(DC19)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</si>
  <si>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</si>
  <si>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</si>
  <si>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</si>
  <si>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</si>
  <si>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</si>
  <si>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</si>
  <si>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</si>
  <si>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</si>
  <si>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</si>
  <si>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</si>
  <si>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Thabo Mofutsanyana(DC19)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</si>
  <si>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</si>
  <si>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</si>
  <si>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</si>
  <si>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</si>
  <si>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</si>
  <si>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</si>
  <si>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</si>
  <si>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</si>
  <si>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</si>
  <si>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</si>
  <si>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</si>
  <si>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</si>
  <si>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</si>
  <si>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</si>
  <si>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</si>
  <si>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</si>
  <si>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</si>
  <si>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</si>
  <si>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</si>
  <si>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</si>
  <si>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</si>
  <si>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</si>
  <si>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</si>
  <si>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</si>
  <si>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</si>
  <si>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</si>
  <si>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</si>
  <si>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</si>
  <si>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</si>
  <si>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</si>
  <si>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</si>
  <si>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</si>
  <si>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</si>
  <si>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Thabo Mofutsanyana(DC19)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</si>
  <si>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</si>
  <si>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</si>
  <si>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</si>
  <si>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</si>
  <si>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</si>
  <si>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</si>
  <si>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</si>
  <si>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</si>
  <si>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</si>
  <si>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</si>
  <si>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</si>
  <si>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</si>
  <si>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</si>
  <si>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</si>
  <si>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</si>
  <si>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</si>
  <si>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</si>
  <si>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</si>
  <si>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</si>
  <si>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</si>
  <si>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</si>
  <si>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</si>
  <si>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</si>
  <si>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</si>
  <si>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</si>
  <si>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</si>
  <si>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</si>
  <si>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Thabo Mofutsanyana(DC19)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</si>
  <si>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</si>
  <si>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</si>
  <si>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</si>
  <si>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</si>
  <si>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</si>
  <si>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</si>
  <si>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</si>
  <si>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</si>
  <si>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</si>
  <si>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</si>
  <si>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</si>
  <si>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</si>
  <si>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</si>
  <si>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</si>
  <si>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</si>
  <si>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</si>
  <si>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</si>
  <si>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</si>
  <si>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</si>
  <si>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</si>
  <si>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</si>
  <si>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</si>
  <si>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</si>
  <si>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</si>
  <si>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Thabo Mofutsanyana(DC19)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</si>
  <si>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</si>
  <si>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</si>
  <si>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</si>
  <si>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</si>
  <si>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</si>
  <si>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</si>
  <si>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</si>
  <si>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</si>
  <si>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</si>
  <si>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</si>
  <si>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</si>
  <si>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</si>
  <si>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</si>
  <si>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</si>
  <si>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</si>
  <si>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</si>
  <si>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</si>
  <si>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</si>
  <si>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</si>
  <si>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</si>
  <si>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</si>
  <si>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</si>
  <si>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</si>
  <si>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</si>
  <si>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</si>
  <si>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</si>
  <si>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</si>
  <si>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</si>
  <si>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</si>
  <si>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</si>
  <si>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</si>
  <si>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</si>
  <si>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</si>
  <si>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</si>
  <si>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</si>
  <si>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Thabo Mofutsanyana(DC19)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</si>
  <si>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</si>
  <si>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</si>
  <si>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Free State: Thabo Mofutsanyana(DC19)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</si>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</sst>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2069979</v>
      </c>
      <c r="C7" s="19">
        <v>0</v>
      </c>
      <c r="D7" s="59">
        <v>2545000</v>
      </c>
      <c r="E7" s="60">
        <v>1945000</v>
      </c>
      <c r="F7" s="60">
        <v>83361</v>
      </c>
      <c r="G7" s="60">
        <v>165228</v>
      </c>
      <c r="H7" s="60">
        <v>161257</v>
      </c>
      <c r="I7" s="60">
        <v>409846</v>
      </c>
      <c r="J7" s="60">
        <v>105145</v>
      </c>
      <c r="K7" s="60">
        <v>42969</v>
      </c>
      <c r="L7" s="60">
        <v>135068</v>
      </c>
      <c r="M7" s="60">
        <v>283182</v>
      </c>
      <c r="N7" s="60">
        <v>111808</v>
      </c>
      <c r="O7" s="60">
        <v>66133</v>
      </c>
      <c r="P7" s="60">
        <v>69731</v>
      </c>
      <c r="Q7" s="60">
        <v>247672</v>
      </c>
      <c r="R7" s="60">
        <v>133676</v>
      </c>
      <c r="S7" s="60">
        <v>67601</v>
      </c>
      <c r="T7" s="60">
        <v>45672</v>
      </c>
      <c r="U7" s="60">
        <v>246949</v>
      </c>
      <c r="V7" s="60">
        <v>1187649</v>
      </c>
      <c r="W7" s="60">
        <v>2545000</v>
      </c>
      <c r="X7" s="60">
        <v>-1357351</v>
      </c>
      <c r="Y7" s="61">
        <v>-53.33</v>
      </c>
      <c r="Z7" s="62">
        <v>1945000</v>
      </c>
    </row>
    <row r="8" spans="1:26" ht="13.5">
      <c r="A8" s="58" t="s">
        <v>34</v>
      </c>
      <c r="B8" s="19">
        <v>108834496</v>
      </c>
      <c r="C8" s="19">
        <v>0</v>
      </c>
      <c r="D8" s="59">
        <v>102591000</v>
      </c>
      <c r="E8" s="60">
        <v>104349400</v>
      </c>
      <c r="F8" s="60">
        <v>44812000</v>
      </c>
      <c r="G8" s="60">
        <v>483000</v>
      </c>
      <c r="H8" s="60">
        <v>0</v>
      </c>
      <c r="I8" s="60">
        <v>45295000</v>
      </c>
      <c r="J8" s="60">
        <v>224175</v>
      </c>
      <c r="K8" s="60">
        <v>32783150</v>
      </c>
      <c r="L8" s="60">
        <v>0</v>
      </c>
      <c r="M8" s="60">
        <v>33007325</v>
      </c>
      <c r="N8" s="60">
        <v>0</v>
      </c>
      <c r="O8" s="60">
        <v>362000</v>
      </c>
      <c r="P8" s="60">
        <v>24947000</v>
      </c>
      <c r="Q8" s="60">
        <v>25309000</v>
      </c>
      <c r="R8" s="60">
        <v>0</v>
      </c>
      <c r="S8" s="60">
        <v>0</v>
      </c>
      <c r="T8" s="60">
        <v>0</v>
      </c>
      <c r="U8" s="60">
        <v>0</v>
      </c>
      <c r="V8" s="60">
        <v>103611325</v>
      </c>
      <c r="W8" s="60">
        <v>102591000</v>
      </c>
      <c r="X8" s="60">
        <v>1020325</v>
      </c>
      <c r="Y8" s="61">
        <v>0.99</v>
      </c>
      <c r="Z8" s="62">
        <v>104349400</v>
      </c>
    </row>
    <row r="9" spans="1:26" ht="13.5">
      <c r="A9" s="58" t="s">
        <v>35</v>
      </c>
      <c r="B9" s="19">
        <v>1643031</v>
      </c>
      <c r="C9" s="19">
        <v>0</v>
      </c>
      <c r="D9" s="59">
        <v>3708333</v>
      </c>
      <c r="E9" s="60">
        <v>9832951</v>
      </c>
      <c r="F9" s="60">
        <v>28112</v>
      </c>
      <c r="G9" s="60">
        <v>32742</v>
      </c>
      <c r="H9" s="60">
        <v>30981</v>
      </c>
      <c r="I9" s="60">
        <v>91835</v>
      </c>
      <c r="J9" s="60">
        <v>7630</v>
      </c>
      <c r="K9" s="60">
        <v>4000</v>
      </c>
      <c r="L9" s="60">
        <v>16265</v>
      </c>
      <c r="M9" s="60">
        <v>27895</v>
      </c>
      <c r="N9" s="60">
        <v>30</v>
      </c>
      <c r="O9" s="60">
        <v>2730</v>
      </c>
      <c r="P9" s="60">
        <v>58534</v>
      </c>
      <c r="Q9" s="60">
        <v>61294</v>
      </c>
      <c r="R9" s="60">
        <v>15234</v>
      </c>
      <c r="S9" s="60">
        <v>1230</v>
      </c>
      <c r="T9" s="60">
        <v>280</v>
      </c>
      <c r="U9" s="60">
        <v>16744</v>
      </c>
      <c r="V9" s="60">
        <v>197768</v>
      </c>
      <c r="W9" s="60">
        <v>3708333</v>
      </c>
      <c r="X9" s="60">
        <v>-3510565</v>
      </c>
      <c r="Y9" s="61">
        <v>-94.67</v>
      </c>
      <c r="Z9" s="62">
        <v>9832951</v>
      </c>
    </row>
    <row r="10" spans="1:26" ht="25.5">
      <c r="A10" s="63" t="s">
        <v>278</v>
      </c>
      <c r="B10" s="64">
        <f>SUM(B5:B9)</f>
        <v>112547506</v>
      </c>
      <c r="C10" s="64">
        <f>SUM(C5:C9)</f>
        <v>0</v>
      </c>
      <c r="D10" s="65">
        <f aca="true" t="shared" si="0" ref="D10:Z10">SUM(D5:D9)</f>
        <v>108844333</v>
      </c>
      <c r="E10" s="66">
        <f t="shared" si="0"/>
        <v>116127351</v>
      </c>
      <c r="F10" s="66">
        <f t="shared" si="0"/>
        <v>44923473</v>
      </c>
      <c r="G10" s="66">
        <f t="shared" si="0"/>
        <v>680970</v>
      </c>
      <c r="H10" s="66">
        <f t="shared" si="0"/>
        <v>192238</v>
      </c>
      <c r="I10" s="66">
        <f t="shared" si="0"/>
        <v>45796681</v>
      </c>
      <c r="J10" s="66">
        <f t="shared" si="0"/>
        <v>336950</v>
      </c>
      <c r="K10" s="66">
        <f t="shared" si="0"/>
        <v>32830119</v>
      </c>
      <c r="L10" s="66">
        <f t="shared" si="0"/>
        <v>151333</v>
      </c>
      <c r="M10" s="66">
        <f t="shared" si="0"/>
        <v>33318402</v>
      </c>
      <c r="N10" s="66">
        <f t="shared" si="0"/>
        <v>111838</v>
      </c>
      <c r="O10" s="66">
        <f t="shared" si="0"/>
        <v>430863</v>
      </c>
      <c r="P10" s="66">
        <f t="shared" si="0"/>
        <v>25075265</v>
      </c>
      <c r="Q10" s="66">
        <f t="shared" si="0"/>
        <v>25617966</v>
      </c>
      <c r="R10" s="66">
        <f t="shared" si="0"/>
        <v>148910</v>
      </c>
      <c r="S10" s="66">
        <f t="shared" si="0"/>
        <v>68831</v>
      </c>
      <c r="T10" s="66">
        <f t="shared" si="0"/>
        <v>45952</v>
      </c>
      <c r="U10" s="66">
        <f t="shared" si="0"/>
        <v>263693</v>
      </c>
      <c r="V10" s="66">
        <f t="shared" si="0"/>
        <v>104996742</v>
      </c>
      <c r="W10" s="66">
        <f t="shared" si="0"/>
        <v>108844333</v>
      </c>
      <c r="X10" s="66">
        <f t="shared" si="0"/>
        <v>-3847591</v>
      </c>
      <c r="Y10" s="67">
        <f>+IF(W10&lt;&gt;0,(X10/W10)*100,0)</f>
        <v>-3.534948392765657</v>
      </c>
      <c r="Z10" s="68">
        <f t="shared" si="0"/>
        <v>116127351</v>
      </c>
    </row>
    <row r="11" spans="1:26" ht="13.5">
      <c r="A11" s="58" t="s">
        <v>37</v>
      </c>
      <c r="B11" s="19">
        <v>47935764</v>
      </c>
      <c r="C11" s="19">
        <v>0</v>
      </c>
      <c r="D11" s="59">
        <v>47626750</v>
      </c>
      <c r="E11" s="60">
        <v>47626750</v>
      </c>
      <c r="F11" s="60">
        <v>3896624</v>
      </c>
      <c r="G11" s="60">
        <v>3917601</v>
      </c>
      <c r="H11" s="60">
        <v>4321211</v>
      </c>
      <c r="I11" s="60">
        <v>12135436</v>
      </c>
      <c r="J11" s="60">
        <v>4093407</v>
      </c>
      <c r="K11" s="60">
        <v>3941316</v>
      </c>
      <c r="L11" s="60">
        <v>4198291</v>
      </c>
      <c r="M11" s="60">
        <v>12233014</v>
      </c>
      <c r="N11" s="60">
        <v>4106337</v>
      </c>
      <c r="O11" s="60">
        <v>4282488</v>
      </c>
      <c r="P11" s="60">
        <v>4006458</v>
      </c>
      <c r="Q11" s="60">
        <v>12395283</v>
      </c>
      <c r="R11" s="60">
        <v>4201419</v>
      </c>
      <c r="S11" s="60">
        <v>4183738</v>
      </c>
      <c r="T11" s="60">
        <v>4034035</v>
      </c>
      <c r="U11" s="60">
        <v>12419192</v>
      </c>
      <c r="V11" s="60">
        <v>49182925</v>
      </c>
      <c r="W11" s="60">
        <v>47626750</v>
      </c>
      <c r="X11" s="60">
        <v>1556175</v>
      </c>
      <c r="Y11" s="61">
        <v>3.27</v>
      </c>
      <c r="Z11" s="62">
        <v>47626750</v>
      </c>
    </row>
    <row r="12" spans="1:26" ht="13.5">
      <c r="A12" s="58" t="s">
        <v>38</v>
      </c>
      <c r="B12" s="19">
        <v>9366239</v>
      </c>
      <c r="C12" s="19">
        <v>0</v>
      </c>
      <c r="D12" s="59">
        <v>9080062</v>
      </c>
      <c r="E12" s="60">
        <v>9624866</v>
      </c>
      <c r="F12" s="60">
        <v>781680</v>
      </c>
      <c r="G12" s="60">
        <v>791723</v>
      </c>
      <c r="H12" s="60">
        <v>818852</v>
      </c>
      <c r="I12" s="60">
        <v>2392255</v>
      </c>
      <c r="J12" s="60">
        <v>825737</v>
      </c>
      <c r="K12" s="60">
        <v>818182</v>
      </c>
      <c r="L12" s="60">
        <v>843537</v>
      </c>
      <c r="M12" s="60">
        <v>2487456</v>
      </c>
      <c r="N12" s="60">
        <v>948535</v>
      </c>
      <c r="O12" s="60">
        <v>990894</v>
      </c>
      <c r="P12" s="60">
        <v>747326</v>
      </c>
      <c r="Q12" s="60">
        <v>2686755</v>
      </c>
      <c r="R12" s="60">
        <v>753659</v>
      </c>
      <c r="S12" s="60">
        <v>725710</v>
      </c>
      <c r="T12" s="60">
        <v>820683</v>
      </c>
      <c r="U12" s="60">
        <v>2300052</v>
      </c>
      <c r="V12" s="60">
        <v>9866518</v>
      </c>
      <c r="W12" s="60">
        <v>9080062</v>
      </c>
      <c r="X12" s="60">
        <v>786456</v>
      </c>
      <c r="Y12" s="61">
        <v>8.66</v>
      </c>
      <c r="Z12" s="62">
        <v>9624866</v>
      </c>
    </row>
    <row r="13" spans="1:26" ht="13.5">
      <c r="A13" s="58" t="s">
        <v>279</v>
      </c>
      <c r="B13" s="19">
        <v>2810009</v>
      </c>
      <c r="C13" s="19">
        <v>0</v>
      </c>
      <c r="D13" s="59">
        <v>523333</v>
      </c>
      <c r="E13" s="60">
        <v>3116587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523333</v>
      </c>
      <c r="X13" s="60">
        <v>-523333</v>
      </c>
      <c r="Y13" s="61">
        <v>-100</v>
      </c>
      <c r="Z13" s="62">
        <v>3116587</v>
      </c>
    </row>
    <row r="14" spans="1:26" ht="13.5">
      <c r="A14" s="58" t="s">
        <v>40</v>
      </c>
      <c r="B14" s="19">
        <v>371679</v>
      </c>
      <c r="C14" s="19">
        <v>0</v>
      </c>
      <c r="D14" s="59">
        <v>75040</v>
      </c>
      <c r="E14" s="60">
        <v>0</v>
      </c>
      <c r="F14" s="60">
        <v>7025</v>
      </c>
      <c r="G14" s="60">
        <v>10246</v>
      </c>
      <c r="H14" s="60">
        <v>6288</v>
      </c>
      <c r="I14" s="60">
        <v>23559</v>
      </c>
      <c r="J14" s="60">
        <v>4251</v>
      </c>
      <c r="K14" s="60">
        <v>8689</v>
      </c>
      <c r="L14" s="60">
        <v>6070</v>
      </c>
      <c r="M14" s="60">
        <v>19010</v>
      </c>
      <c r="N14" s="60">
        <v>7904</v>
      </c>
      <c r="O14" s="60">
        <v>7802</v>
      </c>
      <c r="P14" s="60">
        <v>6536</v>
      </c>
      <c r="Q14" s="60">
        <v>22242</v>
      </c>
      <c r="R14" s="60">
        <v>5979</v>
      </c>
      <c r="S14" s="60">
        <v>7865</v>
      </c>
      <c r="T14" s="60">
        <v>6615</v>
      </c>
      <c r="U14" s="60">
        <v>20459</v>
      </c>
      <c r="V14" s="60">
        <v>85270</v>
      </c>
      <c r="W14" s="60">
        <v>75040</v>
      </c>
      <c r="X14" s="60">
        <v>10230</v>
      </c>
      <c r="Y14" s="61">
        <v>13.63</v>
      </c>
      <c r="Z14" s="62">
        <v>0</v>
      </c>
    </row>
    <row r="15" spans="1:26" ht="13.5">
      <c r="A15" s="58" t="s">
        <v>41</v>
      </c>
      <c r="B15" s="19">
        <v>1694809</v>
      </c>
      <c r="C15" s="19">
        <v>0</v>
      </c>
      <c r="D15" s="59">
        <v>900000</v>
      </c>
      <c r="E15" s="60">
        <v>700000</v>
      </c>
      <c r="F15" s="60">
        <v>72069</v>
      </c>
      <c r="G15" s="60">
        <v>93106</v>
      </c>
      <c r="H15" s="60">
        <v>4042</v>
      </c>
      <c r="I15" s="60">
        <v>169217</v>
      </c>
      <c r="J15" s="60">
        <v>83114</v>
      </c>
      <c r="K15" s="60">
        <v>17725</v>
      </c>
      <c r="L15" s="60">
        <v>90330</v>
      </c>
      <c r="M15" s="60">
        <v>191169</v>
      </c>
      <c r="N15" s="60">
        <v>113714</v>
      </c>
      <c r="O15" s="60">
        <v>11243</v>
      </c>
      <c r="P15" s="60">
        <v>12492</v>
      </c>
      <c r="Q15" s="60">
        <v>137449</v>
      </c>
      <c r="R15" s="60">
        <v>6932</v>
      </c>
      <c r="S15" s="60">
        <v>412219</v>
      </c>
      <c r="T15" s="60">
        <v>900658</v>
      </c>
      <c r="U15" s="60">
        <v>1319809</v>
      </c>
      <c r="V15" s="60">
        <v>1817644</v>
      </c>
      <c r="W15" s="60">
        <v>900000</v>
      </c>
      <c r="X15" s="60">
        <v>917644</v>
      </c>
      <c r="Y15" s="61">
        <v>101.96</v>
      </c>
      <c r="Z15" s="62">
        <v>700000</v>
      </c>
    </row>
    <row r="16" spans="1:26" ht="13.5">
      <c r="A16" s="69" t="s">
        <v>42</v>
      </c>
      <c r="B16" s="19">
        <v>18492134</v>
      </c>
      <c r="C16" s="19">
        <v>0</v>
      </c>
      <c r="D16" s="59">
        <v>0</v>
      </c>
      <c r="E16" s="60">
        <v>4620603</v>
      </c>
      <c r="F16" s="60">
        <v>1777996</v>
      </c>
      <c r="G16" s="60">
        <v>1152542</v>
      </c>
      <c r="H16" s="60">
        <v>1025160</v>
      </c>
      <c r="I16" s="60">
        <v>3955698</v>
      </c>
      <c r="J16" s="60">
        <v>0</v>
      </c>
      <c r="K16" s="60">
        <v>67766</v>
      </c>
      <c r="L16" s="60">
        <v>100000</v>
      </c>
      <c r="M16" s="60">
        <v>167766</v>
      </c>
      <c r="N16" s="60">
        <v>80000</v>
      </c>
      <c r="O16" s="60">
        <v>0</v>
      </c>
      <c r="P16" s="60">
        <v>0</v>
      </c>
      <c r="Q16" s="60">
        <v>80000</v>
      </c>
      <c r="R16" s="60">
        <v>0</v>
      </c>
      <c r="S16" s="60">
        <v>0</v>
      </c>
      <c r="T16" s="60">
        <v>0</v>
      </c>
      <c r="U16" s="60">
        <v>0</v>
      </c>
      <c r="V16" s="60">
        <v>4203464</v>
      </c>
      <c r="W16" s="60"/>
      <c r="X16" s="60">
        <v>4203464</v>
      </c>
      <c r="Y16" s="61">
        <v>0</v>
      </c>
      <c r="Z16" s="62">
        <v>4620603</v>
      </c>
    </row>
    <row r="17" spans="1:26" ht="13.5">
      <c r="A17" s="58" t="s">
        <v>43</v>
      </c>
      <c r="B17" s="19">
        <v>54998786</v>
      </c>
      <c r="C17" s="19">
        <v>0</v>
      </c>
      <c r="D17" s="59">
        <v>50639296</v>
      </c>
      <c r="E17" s="60">
        <v>48876545</v>
      </c>
      <c r="F17" s="60">
        <v>7084271</v>
      </c>
      <c r="G17" s="60">
        <v>2236780</v>
      </c>
      <c r="H17" s="60">
        <v>2106965</v>
      </c>
      <c r="I17" s="60">
        <v>11428016</v>
      </c>
      <c r="J17" s="60">
        <v>4922045</v>
      </c>
      <c r="K17" s="60">
        <v>2658848</v>
      </c>
      <c r="L17" s="60">
        <v>6285396</v>
      </c>
      <c r="M17" s="60">
        <v>13866289</v>
      </c>
      <c r="N17" s="60">
        <v>3590993</v>
      </c>
      <c r="O17" s="60">
        <v>3348335</v>
      </c>
      <c r="P17" s="60">
        <v>3253300</v>
      </c>
      <c r="Q17" s="60">
        <v>10192628</v>
      </c>
      <c r="R17" s="60">
        <v>3926090</v>
      </c>
      <c r="S17" s="60">
        <v>4006055</v>
      </c>
      <c r="T17" s="60">
        <v>1879068</v>
      </c>
      <c r="U17" s="60">
        <v>9811213</v>
      </c>
      <c r="V17" s="60">
        <v>45298146</v>
      </c>
      <c r="W17" s="60">
        <v>50639296</v>
      </c>
      <c r="X17" s="60">
        <v>-5341150</v>
      </c>
      <c r="Y17" s="61">
        <v>-10.55</v>
      </c>
      <c r="Z17" s="62">
        <v>48876545</v>
      </c>
    </row>
    <row r="18" spans="1:26" ht="13.5">
      <c r="A18" s="70" t="s">
        <v>44</v>
      </c>
      <c r="B18" s="71">
        <f>SUM(B11:B17)</f>
        <v>135669420</v>
      </c>
      <c r="C18" s="71">
        <f>SUM(C11:C17)</f>
        <v>0</v>
      </c>
      <c r="D18" s="72">
        <f aca="true" t="shared" si="1" ref="D18:Z18">SUM(D11:D17)</f>
        <v>108844481</v>
      </c>
      <c r="E18" s="73">
        <f t="shared" si="1"/>
        <v>114565351</v>
      </c>
      <c r="F18" s="73">
        <f t="shared" si="1"/>
        <v>13619665</v>
      </c>
      <c r="G18" s="73">
        <f t="shared" si="1"/>
        <v>8201998</v>
      </c>
      <c r="H18" s="73">
        <f t="shared" si="1"/>
        <v>8282518</v>
      </c>
      <c r="I18" s="73">
        <f t="shared" si="1"/>
        <v>30104181</v>
      </c>
      <c r="J18" s="73">
        <f t="shared" si="1"/>
        <v>9928554</v>
      </c>
      <c r="K18" s="73">
        <f t="shared" si="1"/>
        <v>7512526</v>
      </c>
      <c r="L18" s="73">
        <f t="shared" si="1"/>
        <v>11523624</v>
      </c>
      <c r="M18" s="73">
        <f t="shared" si="1"/>
        <v>28964704</v>
      </c>
      <c r="N18" s="73">
        <f t="shared" si="1"/>
        <v>8847483</v>
      </c>
      <c r="O18" s="73">
        <f t="shared" si="1"/>
        <v>8640762</v>
      </c>
      <c r="P18" s="73">
        <f t="shared" si="1"/>
        <v>8026112</v>
      </c>
      <c r="Q18" s="73">
        <f t="shared" si="1"/>
        <v>25514357</v>
      </c>
      <c r="R18" s="73">
        <f t="shared" si="1"/>
        <v>8894079</v>
      </c>
      <c r="S18" s="73">
        <f t="shared" si="1"/>
        <v>9335587</v>
      </c>
      <c r="T18" s="73">
        <f t="shared" si="1"/>
        <v>7641059</v>
      </c>
      <c r="U18" s="73">
        <f t="shared" si="1"/>
        <v>25870725</v>
      </c>
      <c r="V18" s="73">
        <f t="shared" si="1"/>
        <v>110453967</v>
      </c>
      <c r="W18" s="73">
        <f t="shared" si="1"/>
        <v>108844481</v>
      </c>
      <c r="X18" s="73">
        <f t="shared" si="1"/>
        <v>1609486</v>
      </c>
      <c r="Y18" s="67">
        <f>+IF(W18&lt;&gt;0,(X18/W18)*100,0)</f>
        <v>1.4787024433512619</v>
      </c>
      <c r="Z18" s="74">
        <f t="shared" si="1"/>
        <v>114565351</v>
      </c>
    </row>
    <row r="19" spans="1:26" ht="13.5">
      <c r="A19" s="70" t="s">
        <v>45</v>
      </c>
      <c r="B19" s="75">
        <f>+B10-B18</f>
        <v>-23121914</v>
      </c>
      <c r="C19" s="75">
        <f>+C10-C18</f>
        <v>0</v>
      </c>
      <c r="D19" s="76">
        <f aca="true" t="shared" si="2" ref="D19:Z19">+D10-D18</f>
        <v>-148</v>
      </c>
      <c r="E19" s="77">
        <f t="shared" si="2"/>
        <v>1562000</v>
      </c>
      <c r="F19" s="77">
        <f t="shared" si="2"/>
        <v>31303808</v>
      </c>
      <c r="G19" s="77">
        <f t="shared" si="2"/>
        <v>-7521028</v>
      </c>
      <c r="H19" s="77">
        <f t="shared" si="2"/>
        <v>-8090280</v>
      </c>
      <c r="I19" s="77">
        <f t="shared" si="2"/>
        <v>15692500</v>
      </c>
      <c r="J19" s="77">
        <f t="shared" si="2"/>
        <v>-9591604</v>
      </c>
      <c r="K19" s="77">
        <f t="shared" si="2"/>
        <v>25317593</v>
      </c>
      <c r="L19" s="77">
        <f t="shared" si="2"/>
        <v>-11372291</v>
      </c>
      <c r="M19" s="77">
        <f t="shared" si="2"/>
        <v>4353698</v>
      </c>
      <c r="N19" s="77">
        <f t="shared" si="2"/>
        <v>-8735645</v>
      </c>
      <c r="O19" s="77">
        <f t="shared" si="2"/>
        <v>-8209899</v>
      </c>
      <c r="P19" s="77">
        <f t="shared" si="2"/>
        <v>17049153</v>
      </c>
      <c r="Q19" s="77">
        <f t="shared" si="2"/>
        <v>103609</v>
      </c>
      <c r="R19" s="77">
        <f t="shared" si="2"/>
        <v>-8745169</v>
      </c>
      <c r="S19" s="77">
        <f t="shared" si="2"/>
        <v>-9266756</v>
      </c>
      <c r="T19" s="77">
        <f t="shared" si="2"/>
        <v>-7595107</v>
      </c>
      <c r="U19" s="77">
        <f t="shared" si="2"/>
        <v>-25607032</v>
      </c>
      <c r="V19" s="77">
        <f t="shared" si="2"/>
        <v>-5457225</v>
      </c>
      <c r="W19" s="77">
        <f>IF(E10=E18,0,W10-W18)</f>
        <v>-148</v>
      </c>
      <c r="X19" s="77">
        <f t="shared" si="2"/>
        <v>-5457077</v>
      </c>
      <c r="Y19" s="78">
        <f>+IF(W19&lt;&gt;0,(X19/W19)*100,0)</f>
        <v>3687214.189189189</v>
      </c>
      <c r="Z19" s="79">
        <f t="shared" si="2"/>
        <v>1562000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-23121914</v>
      </c>
      <c r="C22" s="86">
        <f>SUM(C19:C21)</f>
        <v>0</v>
      </c>
      <c r="D22" s="87">
        <f aca="true" t="shared" si="3" ref="D22:Z22">SUM(D19:D21)</f>
        <v>-148</v>
      </c>
      <c r="E22" s="88">
        <f t="shared" si="3"/>
        <v>1562000</v>
      </c>
      <c r="F22" s="88">
        <f t="shared" si="3"/>
        <v>31303808</v>
      </c>
      <c r="G22" s="88">
        <f t="shared" si="3"/>
        <v>-7521028</v>
      </c>
      <c r="H22" s="88">
        <f t="shared" si="3"/>
        <v>-8090280</v>
      </c>
      <c r="I22" s="88">
        <f t="shared" si="3"/>
        <v>15692500</v>
      </c>
      <c r="J22" s="88">
        <f t="shared" si="3"/>
        <v>-9591604</v>
      </c>
      <c r="K22" s="88">
        <f t="shared" si="3"/>
        <v>25317593</v>
      </c>
      <c r="L22" s="88">
        <f t="shared" si="3"/>
        <v>-11372291</v>
      </c>
      <c r="M22" s="88">
        <f t="shared" si="3"/>
        <v>4353698</v>
      </c>
      <c r="N22" s="88">
        <f t="shared" si="3"/>
        <v>-8735645</v>
      </c>
      <c r="O22" s="88">
        <f t="shared" si="3"/>
        <v>-8209899</v>
      </c>
      <c r="P22" s="88">
        <f t="shared" si="3"/>
        <v>17049153</v>
      </c>
      <c r="Q22" s="88">
        <f t="shared" si="3"/>
        <v>103609</v>
      </c>
      <c r="R22" s="88">
        <f t="shared" si="3"/>
        <v>-8745169</v>
      </c>
      <c r="S22" s="88">
        <f t="shared" si="3"/>
        <v>-9266756</v>
      </c>
      <c r="T22" s="88">
        <f t="shared" si="3"/>
        <v>-7595107</v>
      </c>
      <c r="U22" s="88">
        <f t="shared" si="3"/>
        <v>-25607032</v>
      </c>
      <c r="V22" s="88">
        <f t="shared" si="3"/>
        <v>-5457225</v>
      </c>
      <c r="W22" s="88">
        <f t="shared" si="3"/>
        <v>-148</v>
      </c>
      <c r="X22" s="88">
        <f t="shared" si="3"/>
        <v>-5457077</v>
      </c>
      <c r="Y22" s="89">
        <f>+IF(W22&lt;&gt;0,(X22/W22)*100,0)</f>
        <v>3687214.189189189</v>
      </c>
      <c r="Z22" s="90">
        <f t="shared" si="3"/>
        <v>1562000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-23121914</v>
      </c>
      <c r="C24" s="75">
        <f>SUM(C22:C23)</f>
        <v>0</v>
      </c>
      <c r="D24" s="76">
        <f aca="true" t="shared" si="4" ref="D24:Z24">SUM(D22:D23)</f>
        <v>-148</v>
      </c>
      <c r="E24" s="77">
        <f t="shared" si="4"/>
        <v>1562000</v>
      </c>
      <c r="F24" s="77">
        <f t="shared" si="4"/>
        <v>31303808</v>
      </c>
      <c r="G24" s="77">
        <f t="shared" si="4"/>
        <v>-7521028</v>
      </c>
      <c r="H24" s="77">
        <f t="shared" si="4"/>
        <v>-8090280</v>
      </c>
      <c r="I24" s="77">
        <f t="shared" si="4"/>
        <v>15692500</v>
      </c>
      <c r="J24" s="77">
        <f t="shared" si="4"/>
        <v>-9591604</v>
      </c>
      <c r="K24" s="77">
        <f t="shared" si="4"/>
        <v>25317593</v>
      </c>
      <c r="L24" s="77">
        <f t="shared" si="4"/>
        <v>-11372291</v>
      </c>
      <c r="M24" s="77">
        <f t="shared" si="4"/>
        <v>4353698</v>
      </c>
      <c r="N24" s="77">
        <f t="shared" si="4"/>
        <v>-8735645</v>
      </c>
      <c r="O24" s="77">
        <f t="shared" si="4"/>
        <v>-8209899</v>
      </c>
      <c r="P24" s="77">
        <f t="shared" si="4"/>
        <v>17049153</v>
      </c>
      <c r="Q24" s="77">
        <f t="shared" si="4"/>
        <v>103609</v>
      </c>
      <c r="R24" s="77">
        <f t="shared" si="4"/>
        <v>-8745169</v>
      </c>
      <c r="S24" s="77">
        <f t="shared" si="4"/>
        <v>-9266756</v>
      </c>
      <c r="T24" s="77">
        <f t="shared" si="4"/>
        <v>-7595107</v>
      </c>
      <c r="U24" s="77">
        <f t="shared" si="4"/>
        <v>-25607032</v>
      </c>
      <c r="V24" s="77">
        <f t="shared" si="4"/>
        <v>-5457225</v>
      </c>
      <c r="W24" s="77">
        <f t="shared" si="4"/>
        <v>-148</v>
      </c>
      <c r="X24" s="77">
        <f t="shared" si="4"/>
        <v>-5457077</v>
      </c>
      <c r="Y24" s="78">
        <f>+IF(W24&lt;&gt;0,(X24/W24)*100,0)</f>
        <v>3687214.189189189</v>
      </c>
      <c r="Z24" s="79">
        <f t="shared" si="4"/>
        <v>1562000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8886916</v>
      </c>
      <c r="C27" s="22">
        <v>0</v>
      </c>
      <c r="D27" s="99">
        <v>2200000</v>
      </c>
      <c r="E27" s="100">
        <v>1562000</v>
      </c>
      <c r="F27" s="100">
        <v>0</v>
      </c>
      <c r="G27" s="100">
        <v>28274</v>
      </c>
      <c r="H27" s="100">
        <v>0</v>
      </c>
      <c r="I27" s="100">
        <v>28274</v>
      </c>
      <c r="J27" s="100">
        <v>1126474</v>
      </c>
      <c r="K27" s="100">
        <v>0</v>
      </c>
      <c r="L27" s="100">
        <v>83340</v>
      </c>
      <c r="M27" s="100">
        <v>1209814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1238088</v>
      </c>
      <c r="W27" s="100">
        <v>1562000</v>
      </c>
      <c r="X27" s="100">
        <v>-323912</v>
      </c>
      <c r="Y27" s="101">
        <v>-20.74</v>
      </c>
      <c r="Z27" s="102">
        <v>1562000</v>
      </c>
    </row>
    <row r="28" spans="1:26" ht="13.5">
      <c r="A28" s="103" t="s">
        <v>46</v>
      </c>
      <c r="B28" s="19">
        <v>2933103</v>
      </c>
      <c r="C28" s="19">
        <v>0</v>
      </c>
      <c r="D28" s="59">
        <v>0</v>
      </c>
      <c r="E28" s="60">
        <v>1562000</v>
      </c>
      <c r="F28" s="60">
        <v>0</v>
      </c>
      <c r="G28" s="60">
        <v>28274</v>
      </c>
      <c r="H28" s="60">
        <v>0</v>
      </c>
      <c r="I28" s="60">
        <v>28274</v>
      </c>
      <c r="J28" s="60">
        <v>1126474</v>
      </c>
      <c r="K28" s="60">
        <v>0</v>
      </c>
      <c r="L28" s="60">
        <v>83340</v>
      </c>
      <c r="M28" s="60">
        <v>1209814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1238088</v>
      </c>
      <c r="W28" s="60">
        <v>1562000</v>
      </c>
      <c r="X28" s="60">
        <v>-323912</v>
      </c>
      <c r="Y28" s="61">
        <v>-20.74</v>
      </c>
      <c r="Z28" s="62">
        <v>1562000</v>
      </c>
    </row>
    <row r="29" spans="1:26" ht="13.5">
      <c r="A29" s="58" t="s">
        <v>283</v>
      </c>
      <c r="B29" s="19">
        <v>3620313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2333500</v>
      </c>
      <c r="C31" s="19">
        <v>0</v>
      </c>
      <c r="D31" s="59">
        <v>2200000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8886916</v>
      </c>
      <c r="C32" s="22">
        <f>SUM(C28:C31)</f>
        <v>0</v>
      </c>
      <c r="D32" s="99">
        <f aca="true" t="shared" si="5" ref="D32:Z32">SUM(D28:D31)</f>
        <v>2200000</v>
      </c>
      <c r="E32" s="100">
        <f t="shared" si="5"/>
        <v>1562000</v>
      </c>
      <c r="F32" s="100">
        <f t="shared" si="5"/>
        <v>0</v>
      </c>
      <c r="G32" s="100">
        <f t="shared" si="5"/>
        <v>28274</v>
      </c>
      <c r="H32" s="100">
        <f t="shared" si="5"/>
        <v>0</v>
      </c>
      <c r="I32" s="100">
        <f t="shared" si="5"/>
        <v>28274</v>
      </c>
      <c r="J32" s="100">
        <f t="shared" si="5"/>
        <v>1126474</v>
      </c>
      <c r="K32" s="100">
        <f t="shared" si="5"/>
        <v>0</v>
      </c>
      <c r="L32" s="100">
        <f t="shared" si="5"/>
        <v>83340</v>
      </c>
      <c r="M32" s="100">
        <f t="shared" si="5"/>
        <v>1209814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1238088</v>
      </c>
      <c r="W32" s="100">
        <f t="shared" si="5"/>
        <v>1562000</v>
      </c>
      <c r="X32" s="100">
        <f t="shared" si="5"/>
        <v>-323912</v>
      </c>
      <c r="Y32" s="101">
        <f>+IF(W32&lt;&gt;0,(X32/W32)*100,0)</f>
        <v>-20.737003841229193</v>
      </c>
      <c r="Z32" s="102">
        <f t="shared" si="5"/>
        <v>1562000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10997651</v>
      </c>
      <c r="C35" s="19">
        <v>0</v>
      </c>
      <c r="D35" s="59">
        <v>33378268</v>
      </c>
      <c r="E35" s="60">
        <v>6679314</v>
      </c>
      <c r="F35" s="60">
        <v>36882500</v>
      </c>
      <c r="G35" s="60">
        <v>29145122</v>
      </c>
      <c r="H35" s="60">
        <v>22061484</v>
      </c>
      <c r="I35" s="60">
        <v>22061484</v>
      </c>
      <c r="J35" s="60">
        <v>10121562</v>
      </c>
      <c r="K35" s="60">
        <v>36076267</v>
      </c>
      <c r="L35" s="60">
        <v>5586754</v>
      </c>
      <c r="M35" s="60">
        <v>5586754</v>
      </c>
      <c r="N35" s="60">
        <v>14262970</v>
      </c>
      <c r="O35" s="60">
        <v>7175852</v>
      </c>
      <c r="P35" s="60">
        <v>23402702</v>
      </c>
      <c r="Q35" s="60">
        <v>23402702</v>
      </c>
      <c r="R35" s="60">
        <v>18597591</v>
      </c>
      <c r="S35" s="60">
        <v>9674808</v>
      </c>
      <c r="T35" s="60">
        <v>737869</v>
      </c>
      <c r="U35" s="60">
        <v>737869</v>
      </c>
      <c r="V35" s="60">
        <v>737869</v>
      </c>
      <c r="W35" s="60">
        <v>6679314</v>
      </c>
      <c r="X35" s="60">
        <v>-5941445</v>
      </c>
      <c r="Y35" s="61">
        <v>-88.95</v>
      </c>
      <c r="Z35" s="62">
        <v>6679314</v>
      </c>
    </row>
    <row r="36" spans="1:26" ht="13.5">
      <c r="A36" s="58" t="s">
        <v>57</v>
      </c>
      <c r="B36" s="19">
        <v>13928595</v>
      </c>
      <c r="C36" s="19">
        <v>0</v>
      </c>
      <c r="D36" s="59">
        <v>6863327</v>
      </c>
      <c r="E36" s="60">
        <v>15312983</v>
      </c>
      <c r="F36" s="60">
        <v>11970221</v>
      </c>
      <c r="G36" s="60">
        <v>11970221</v>
      </c>
      <c r="H36" s="60">
        <v>11970221</v>
      </c>
      <c r="I36" s="60">
        <v>11970221</v>
      </c>
      <c r="J36" s="60">
        <v>8114004</v>
      </c>
      <c r="K36" s="60">
        <v>8114004</v>
      </c>
      <c r="L36" s="60">
        <v>6863328</v>
      </c>
      <c r="M36" s="60">
        <v>6863328</v>
      </c>
      <c r="N36" s="60">
        <v>11970221</v>
      </c>
      <c r="O36" s="60">
        <v>11970221</v>
      </c>
      <c r="P36" s="60">
        <v>13928595</v>
      </c>
      <c r="Q36" s="60">
        <v>13928595</v>
      </c>
      <c r="R36" s="60">
        <v>13928595</v>
      </c>
      <c r="S36" s="60">
        <v>13928595</v>
      </c>
      <c r="T36" s="60">
        <v>0</v>
      </c>
      <c r="U36" s="60">
        <v>0</v>
      </c>
      <c r="V36" s="60">
        <v>0</v>
      </c>
      <c r="W36" s="60">
        <v>15312983</v>
      </c>
      <c r="X36" s="60">
        <v>-15312983</v>
      </c>
      <c r="Y36" s="61">
        <v>-100</v>
      </c>
      <c r="Z36" s="62">
        <v>15312983</v>
      </c>
    </row>
    <row r="37" spans="1:26" ht="13.5">
      <c r="A37" s="58" t="s">
        <v>58</v>
      </c>
      <c r="B37" s="19">
        <v>34189478</v>
      </c>
      <c r="C37" s="19">
        <v>0</v>
      </c>
      <c r="D37" s="59">
        <v>27326750</v>
      </c>
      <c r="E37" s="60">
        <v>26042757</v>
      </c>
      <c r="F37" s="60">
        <v>20343524</v>
      </c>
      <c r="G37" s="60">
        <v>20642842</v>
      </c>
      <c r="H37" s="60">
        <v>16247499</v>
      </c>
      <c r="I37" s="60">
        <v>16247499</v>
      </c>
      <c r="J37" s="60">
        <v>16452256</v>
      </c>
      <c r="K37" s="60">
        <v>16232351</v>
      </c>
      <c r="L37" s="60">
        <v>16425061</v>
      </c>
      <c r="M37" s="60">
        <v>16425061</v>
      </c>
      <c r="N37" s="60">
        <v>16402854</v>
      </c>
      <c r="O37" s="60">
        <v>16411718</v>
      </c>
      <c r="P37" s="60">
        <v>16799349</v>
      </c>
      <c r="Q37" s="60">
        <v>16799349</v>
      </c>
      <c r="R37" s="60">
        <v>16375589</v>
      </c>
      <c r="S37" s="60">
        <v>16274153</v>
      </c>
      <c r="T37" s="60">
        <v>17062473</v>
      </c>
      <c r="U37" s="60">
        <v>17062473</v>
      </c>
      <c r="V37" s="60">
        <v>17062473</v>
      </c>
      <c r="W37" s="60">
        <v>26042757</v>
      </c>
      <c r="X37" s="60">
        <v>-8980284</v>
      </c>
      <c r="Y37" s="61">
        <v>-34.48</v>
      </c>
      <c r="Z37" s="62">
        <v>26042757</v>
      </c>
    </row>
    <row r="38" spans="1:26" ht="13.5">
      <c r="A38" s="58" t="s">
        <v>59</v>
      </c>
      <c r="B38" s="19">
        <v>3759509</v>
      </c>
      <c r="C38" s="19">
        <v>0</v>
      </c>
      <c r="D38" s="59">
        <v>2946555</v>
      </c>
      <c r="E38" s="60">
        <v>1553509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1553509</v>
      </c>
      <c r="X38" s="60">
        <v>-1553509</v>
      </c>
      <c r="Y38" s="61">
        <v>-100</v>
      </c>
      <c r="Z38" s="62">
        <v>1553509</v>
      </c>
    </row>
    <row r="39" spans="1:26" ht="13.5">
      <c r="A39" s="58" t="s">
        <v>60</v>
      </c>
      <c r="B39" s="19">
        <v>-13022741</v>
      </c>
      <c r="C39" s="19">
        <v>0</v>
      </c>
      <c r="D39" s="59">
        <v>9968290</v>
      </c>
      <c r="E39" s="60">
        <v>-5603969</v>
      </c>
      <c r="F39" s="60">
        <v>28509197</v>
      </c>
      <c r="G39" s="60">
        <v>20472501</v>
      </c>
      <c r="H39" s="60">
        <v>17784206</v>
      </c>
      <c r="I39" s="60">
        <v>17784206</v>
      </c>
      <c r="J39" s="60">
        <v>1783310</v>
      </c>
      <c r="K39" s="60">
        <v>27957920</v>
      </c>
      <c r="L39" s="60">
        <v>-3974979</v>
      </c>
      <c r="M39" s="60">
        <v>-3974979</v>
      </c>
      <c r="N39" s="60">
        <v>9830337</v>
      </c>
      <c r="O39" s="60">
        <v>2734355</v>
      </c>
      <c r="P39" s="60">
        <v>20531948</v>
      </c>
      <c r="Q39" s="60">
        <v>20531948</v>
      </c>
      <c r="R39" s="60">
        <v>16150597</v>
      </c>
      <c r="S39" s="60">
        <v>7329250</v>
      </c>
      <c r="T39" s="60">
        <v>-16324604</v>
      </c>
      <c r="U39" s="60">
        <v>-16324604</v>
      </c>
      <c r="V39" s="60">
        <v>-16324604</v>
      </c>
      <c r="W39" s="60">
        <v>-5603969</v>
      </c>
      <c r="X39" s="60">
        <v>-10720635</v>
      </c>
      <c r="Y39" s="61">
        <v>191.3</v>
      </c>
      <c r="Z39" s="62">
        <v>-5603969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-12764509</v>
      </c>
      <c r="C42" s="19">
        <v>0</v>
      </c>
      <c r="D42" s="59">
        <v>2200000</v>
      </c>
      <c r="E42" s="60">
        <v>1562000</v>
      </c>
      <c r="F42" s="60">
        <v>30366136</v>
      </c>
      <c r="G42" s="60">
        <v>-7705902</v>
      </c>
      <c r="H42" s="60">
        <v>-7083640</v>
      </c>
      <c r="I42" s="60">
        <v>15576594</v>
      </c>
      <c r="J42" s="60">
        <v>-10813446</v>
      </c>
      <c r="K42" s="60">
        <v>26049713</v>
      </c>
      <c r="L42" s="60">
        <v>-11803032</v>
      </c>
      <c r="M42" s="60">
        <v>3433235</v>
      </c>
      <c r="N42" s="60">
        <v>-9915257</v>
      </c>
      <c r="O42" s="60">
        <v>-7087118</v>
      </c>
      <c r="P42" s="60">
        <v>16226849</v>
      </c>
      <c r="Q42" s="60">
        <v>-775526</v>
      </c>
      <c r="R42" s="60">
        <v>-4805110</v>
      </c>
      <c r="S42" s="60">
        <v>-8922783</v>
      </c>
      <c r="T42" s="60">
        <v>-8936939</v>
      </c>
      <c r="U42" s="60">
        <v>-22664832</v>
      </c>
      <c r="V42" s="60">
        <v>-4430529</v>
      </c>
      <c r="W42" s="60">
        <v>1562000</v>
      </c>
      <c r="X42" s="60">
        <v>-5992529</v>
      </c>
      <c r="Y42" s="61">
        <v>-383.64</v>
      </c>
      <c r="Z42" s="62">
        <v>1562000</v>
      </c>
    </row>
    <row r="43" spans="1:26" ht="13.5">
      <c r="A43" s="58" t="s">
        <v>63</v>
      </c>
      <c r="B43" s="19">
        <v>-8757708</v>
      </c>
      <c r="C43" s="19">
        <v>0</v>
      </c>
      <c r="D43" s="59">
        <v>-2200000</v>
      </c>
      <c r="E43" s="60">
        <v>-1562000</v>
      </c>
      <c r="F43" s="60">
        <v>0</v>
      </c>
      <c r="G43" s="60">
        <v>-31476</v>
      </c>
      <c r="H43" s="60">
        <v>0</v>
      </c>
      <c r="I43" s="60">
        <v>-31476</v>
      </c>
      <c r="J43" s="60">
        <v>-1126474</v>
      </c>
      <c r="K43" s="60">
        <v>-95008</v>
      </c>
      <c r="L43" s="60">
        <v>-95008</v>
      </c>
      <c r="M43" s="60">
        <v>-1316490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-1347966</v>
      </c>
      <c r="W43" s="60">
        <v>-1562000</v>
      </c>
      <c r="X43" s="60">
        <v>214034</v>
      </c>
      <c r="Y43" s="61">
        <v>-13.7</v>
      </c>
      <c r="Z43" s="62">
        <v>-1562000</v>
      </c>
    </row>
    <row r="44" spans="1:26" ht="13.5">
      <c r="A44" s="58" t="s">
        <v>64</v>
      </c>
      <c r="B44" s="19">
        <v>839106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6516364</v>
      </c>
      <c r="C45" s="22">
        <v>0</v>
      </c>
      <c r="D45" s="99">
        <v>0</v>
      </c>
      <c r="E45" s="100">
        <v>0</v>
      </c>
      <c r="F45" s="100">
        <v>36882500</v>
      </c>
      <c r="G45" s="100">
        <v>29145122</v>
      </c>
      <c r="H45" s="100">
        <v>22061482</v>
      </c>
      <c r="I45" s="100">
        <v>22061482</v>
      </c>
      <c r="J45" s="100">
        <v>10121562</v>
      </c>
      <c r="K45" s="100">
        <v>36076267</v>
      </c>
      <c r="L45" s="100">
        <v>24178227</v>
      </c>
      <c r="M45" s="100">
        <v>24178227</v>
      </c>
      <c r="N45" s="100">
        <v>14262970</v>
      </c>
      <c r="O45" s="100">
        <v>7175852</v>
      </c>
      <c r="P45" s="100">
        <v>23402701</v>
      </c>
      <c r="Q45" s="100">
        <v>14262970</v>
      </c>
      <c r="R45" s="100">
        <v>18597591</v>
      </c>
      <c r="S45" s="100">
        <v>9674808</v>
      </c>
      <c r="T45" s="100">
        <v>737869</v>
      </c>
      <c r="U45" s="100">
        <v>737869</v>
      </c>
      <c r="V45" s="100">
        <v>737869</v>
      </c>
      <c r="W45" s="100"/>
      <c r="X45" s="100">
        <v>737869</v>
      </c>
      <c r="Y45" s="101">
        <v>0</v>
      </c>
      <c r="Z45" s="102">
        <v>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49079862</v>
      </c>
      <c r="W49" s="54">
        <v>49079862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2013318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15049155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17062473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287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1694809</v>
      </c>
      <c r="D40" s="344">
        <f t="shared" si="9"/>
        <v>0</v>
      </c>
      <c r="E40" s="343">
        <f t="shared" si="9"/>
        <v>900000</v>
      </c>
      <c r="F40" s="345">
        <f t="shared" si="9"/>
        <v>700000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700000</v>
      </c>
      <c r="Y40" s="345">
        <f t="shared" si="9"/>
        <v>-700000</v>
      </c>
      <c r="Z40" s="336">
        <f>+IF(X40&lt;&gt;0,+(Y40/X40)*100,0)</f>
        <v>-100</v>
      </c>
      <c r="AA40" s="350">
        <f>SUM(AA41:AA49)</f>
        <v>700000</v>
      </c>
    </row>
    <row r="41" spans="1:27" ht="13.5">
      <c r="A41" s="361" t="s">
        <v>248</v>
      </c>
      <c r="B41" s="142"/>
      <c r="C41" s="362"/>
      <c r="D41" s="363"/>
      <c r="E41" s="362">
        <v>150000</v>
      </c>
      <c r="F41" s="364">
        <v>200000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200000</v>
      </c>
      <c r="Y41" s="364">
        <v>-200000</v>
      </c>
      <c r="Z41" s="365">
        <v>-100</v>
      </c>
      <c r="AA41" s="366">
        <v>200000</v>
      </c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>
        <v>431511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>
        <v>240236</v>
      </c>
      <c r="D48" s="368"/>
      <c r="E48" s="54">
        <v>300000</v>
      </c>
      <c r="F48" s="53">
        <v>150000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150000</v>
      </c>
      <c r="Y48" s="53">
        <v>-150000</v>
      </c>
      <c r="Z48" s="94">
        <v>-100</v>
      </c>
      <c r="AA48" s="95">
        <v>150000</v>
      </c>
    </row>
    <row r="49" spans="1:27" ht="13.5">
      <c r="A49" s="361" t="s">
        <v>93</v>
      </c>
      <c r="B49" s="136"/>
      <c r="C49" s="54">
        <v>1023062</v>
      </c>
      <c r="D49" s="368"/>
      <c r="E49" s="54">
        <v>450000</v>
      </c>
      <c r="F49" s="53">
        <v>350000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350000</v>
      </c>
      <c r="Y49" s="53">
        <v>-350000</v>
      </c>
      <c r="Z49" s="94">
        <v>-100</v>
      </c>
      <c r="AA49" s="95">
        <v>350000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1694809</v>
      </c>
      <c r="D60" s="346">
        <f t="shared" si="14"/>
        <v>0</v>
      </c>
      <c r="E60" s="219">
        <f t="shared" si="14"/>
        <v>900000</v>
      </c>
      <c r="F60" s="264">
        <f t="shared" si="14"/>
        <v>700000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700000</v>
      </c>
      <c r="Y60" s="264">
        <f t="shared" si="14"/>
        <v>-700000</v>
      </c>
      <c r="Z60" s="337">
        <f>+IF(X60&lt;&gt;0,+(Y60/X60)*100,0)</f>
        <v>-100</v>
      </c>
      <c r="AA60" s="232">
        <f>+AA57+AA54+AA51+AA40+AA37+AA34+AA22+AA5</f>
        <v>700000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105554039</v>
      </c>
      <c r="D5" s="153">
        <f>SUM(D6:D8)</f>
        <v>0</v>
      </c>
      <c r="E5" s="154">
        <f t="shared" si="0"/>
        <v>105411333</v>
      </c>
      <c r="F5" s="100">
        <f t="shared" si="0"/>
        <v>110005951</v>
      </c>
      <c r="G5" s="100">
        <f t="shared" si="0"/>
        <v>44923473</v>
      </c>
      <c r="H5" s="100">
        <f t="shared" si="0"/>
        <v>197970</v>
      </c>
      <c r="I5" s="100">
        <f t="shared" si="0"/>
        <v>192238</v>
      </c>
      <c r="J5" s="100">
        <f t="shared" si="0"/>
        <v>45313681</v>
      </c>
      <c r="K5" s="100">
        <f t="shared" si="0"/>
        <v>112775</v>
      </c>
      <c r="L5" s="100">
        <f t="shared" si="0"/>
        <v>32467119</v>
      </c>
      <c r="M5" s="100">
        <f t="shared" si="0"/>
        <v>151333</v>
      </c>
      <c r="N5" s="100">
        <f t="shared" si="0"/>
        <v>32731227</v>
      </c>
      <c r="O5" s="100">
        <f t="shared" si="0"/>
        <v>111838</v>
      </c>
      <c r="P5" s="100">
        <f t="shared" si="0"/>
        <v>68863</v>
      </c>
      <c r="Q5" s="100">
        <f t="shared" si="0"/>
        <v>25075265</v>
      </c>
      <c r="R5" s="100">
        <f t="shared" si="0"/>
        <v>25255966</v>
      </c>
      <c r="S5" s="100">
        <f t="shared" si="0"/>
        <v>148910</v>
      </c>
      <c r="T5" s="100">
        <f t="shared" si="0"/>
        <v>68831</v>
      </c>
      <c r="U5" s="100">
        <f t="shared" si="0"/>
        <v>45952</v>
      </c>
      <c r="V5" s="100">
        <f t="shared" si="0"/>
        <v>263693</v>
      </c>
      <c r="W5" s="100">
        <f t="shared" si="0"/>
        <v>103564567</v>
      </c>
      <c r="X5" s="100">
        <f t="shared" si="0"/>
        <v>105411333</v>
      </c>
      <c r="Y5" s="100">
        <f t="shared" si="0"/>
        <v>-1846766</v>
      </c>
      <c r="Z5" s="137">
        <f>+IF(X5&lt;&gt;0,+(Y5/X5)*100,0)</f>
        <v>-1.751961527704047</v>
      </c>
      <c r="AA5" s="153">
        <f>SUM(AA6:AA8)</f>
        <v>110005951</v>
      </c>
    </row>
    <row r="6" spans="1:27" ht="13.5">
      <c r="A6" s="138" t="s">
        <v>75</v>
      </c>
      <c r="B6" s="136"/>
      <c r="C6" s="155">
        <v>13630286</v>
      </c>
      <c r="D6" s="155"/>
      <c r="E6" s="156">
        <v>930000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930000</v>
      </c>
      <c r="Y6" s="60">
        <v>-930000</v>
      </c>
      <c r="Z6" s="140">
        <v>-100</v>
      </c>
      <c r="AA6" s="155"/>
    </row>
    <row r="7" spans="1:27" ht="13.5">
      <c r="A7" s="138" t="s">
        <v>76</v>
      </c>
      <c r="B7" s="136"/>
      <c r="C7" s="157">
        <v>91923753</v>
      </c>
      <c r="D7" s="157"/>
      <c r="E7" s="158">
        <v>104481333</v>
      </c>
      <c r="F7" s="159">
        <v>110005951</v>
      </c>
      <c r="G7" s="159">
        <v>44923473</v>
      </c>
      <c r="H7" s="159">
        <v>197970</v>
      </c>
      <c r="I7" s="159">
        <v>192238</v>
      </c>
      <c r="J7" s="159">
        <v>45313681</v>
      </c>
      <c r="K7" s="159">
        <v>112775</v>
      </c>
      <c r="L7" s="159">
        <v>32467119</v>
      </c>
      <c r="M7" s="159">
        <v>151333</v>
      </c>
      <c r="N7" s="159">
        <v>32731227</v>
      </c>
      <c r="O7" s="159">
        <v>111838</v>
      </c>
      <c r="P7" s="159">
        <v>68863</v>
      </c>
      <c r="Q7" s="159">
        <v>25075265</v>
      </c>
      <c r="R7" s="159">
        <v>25255966</v>
      </c>
      <c r="S7" s="159">
        <v>148910</v>
      </c>
      <c r="T7" s="159">
        <v>68831</v>
      </c>
      <c r="U7" s="159">
        <v>45952</v>
      </c>
      <c r="V7" s="159">
        <v>263693</v>
      </c>
      <c r="W7" s="159">
        <v>103564567</v>
      </c>
      <c r="X7" s="159">
        <v>104481333</v>
      </c>
      <c r="Y7" s="159">
        <v>-916766</v>
      </c>
      <c r="Z7" s="141">
        <v>-0.88</v>
      </c>
      <c r="AA7" s="157">
        <v>110005951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6993467</v>
      </c>
      <c r="D15" s="153">
        <f>SUM(D16:D18)</f>
        <v>0</v>
      </c>
      <c r="E15" s="154">
        <f t="shared" si="2"/>
        <v>3433000</v>
      </c>
      <c r="F15" s="100">
        <f t="shared" si="2"/>
        <v>6121400</v>
      </c>
      <c r="G15" s="100">
        <f t="shared" si="2"/>
        <v>0</v>
      </c>
      <c r="H15" s="100">
        <f t="shared" si="2"/>
        <v>483000</v>
      </c>
      <c r="I15" s="100">
        <f t="shared" si="2"/>
        <v>0</v>
      </c>
      <c r="J15" s="100">
        <f t="shared" si="2"/>
        <v>483000</v>
      </c>
      <c r="K15" s="100">
        <f t="shared" si="2"/>
        <v>224175</v>
      </c>
      <c r="L15" s="100">
        <f t="shared" si="2"/>
        <v>363000</v>
      </c>
      <c r="M15" s="100">
        <f t="shared" si="2"/>
        <v>0</v>
      </c>
      <c r="N15" s="100">
        <f t="shared" si="2"/>
        <v>587175</v>
      </c>
      <c r="O15" s="100">
        <f t="shared" si="2"/>
        <v>0</v>
      </c>
      <c r="P15" s="100">
        <f t="shared" si="2"/>
        <v>362000</v>
      </c>
      <c r="Q15" s="100">
        <f t="shared" si="2"/>
        <v>0</v>
      </c>
      <c r="R15" s="100">
        <f t="shared" si="2"/>
        <v>362000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1432175</v>
      </c>
      <c r="X15" s="100">
        <f t="shared" si="2"/>
        <v>3433000</v>
      </c>
      <c r="Y15" s="100">
        <f t="shared" si="2"/>
        <v>-2000825</v>
      </c>
      <c r="Z15" s="137">
        <f>+IF(X15&lt;&gt;0,+(Y15/X15)*100,0)</f>
        <v>-58.28211476842412</v>
      </c>
      <c r="AA15" s="153">
        <f>SUM(AA16:AA18)</f>
        <v>6121400</v>
      </c>
    </row>
    <row r="16" spans="1:27" ht="13.5">
      <c r="A16" s="138" t="s">
        <v>85</v>
      </c>
      <c r="B16" s="136"/>
      <c r="C16" s="155">
        <v>6993467</v>
      </c>
      <c r="D16" s="155"/>
      <c r="E16" s="156"/>
      <c r="F16" s="60">
        <v>6121400</v>
      </c>
      <c r="G16" s="60"/>
      <c r="H16" s="60">
        <v>483000</v>
      </c>
      <c r="I16" s="60"/>
      <c r="J16" s="60">
        <v>483000</v>
      </c>
      <c r="K16" s="60">
        <v>224175</v>
      </c>
      <c r="L16" s="60">
        <v>363000</v>
      </c>
      <c r="M16" s="60"/>
      <c r="N16" s="60">
        <v>587175</v>
      </c>
      <c r="O16" s="60"/>
      <c r="P16" s="60">
        <v>362000</v>
      </c>
      <c r="Q16" s="60"/>
      <c r="R16" s="60">
        <v>362000</v>
      </c>
      <c r="S16" s="60"/>
      <c r="T16" s="60"/>
      <c r="U16" s="60"/>
      <c r="V16" s="60"/>
      <c r="W16" s="60">
        <v>1432175</v>
      </c>
      <c r="X16" s="60"/>
      <c r="Y16" s="60">
        <v>1432175</v>
      </c>
      <c r="Z16" s="140">
        <v>0</v>
      </c>
      <c r="AA16" s="155">
        <v>6121400</v>
      </c>
    </row>
    <row r="17" spans="1:27" ht="13.5">
      <c r="A17" s="138" t="s">
        <v>86</v>
      </c>
      <c r="B17" s="136"/>
      <c r="C17" s="155"/>
      <c r="D17" s="155"/>
      <c r="E17" s="156">
        <v>3433000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3433000</v>
      </c>
      <c r="Y17" s="60">
        <v>-3433000</v>
      </c>
      <c r="Z17" s="140">
        <v>-100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112547506</v>
      </c>
      <c r="D25" s="168">
        <f>+D5+D9+D15+D19+D24</f>
        <v>0</v>
      </c>
      <c r="E25" s="169">
        <f t="shared" si="4"/>
        <v>108844333</v>
      </c>
      <c r="F25" s="73">
        <f t="shared" si="4"/>
        <v>116127351</v>
      </c>
      <c r="G25" s="73">
        <f t="shared" si="4"/>
        <v>44923473</v>
      </c>
      <c r="H25" s="73">
        <f t="shared" si="4"/>
        <v>680970</v>
      </c>
      <c r="I25" s="73">
        <f t="shared" si="4"/>
        <v>192238</v>
      </c>
      <c r="J25" s="73">
        <f t="shared" si="4"/>
        <v>45796681</v>
      </c>
      <c r="K25" s="73">
        <f t="shared" si="4"/>
        <v>336950</v>
      </c>
      <c r="L25" s="73">
        <f t="shared" si="4"/>
        <v>32830119</v>
      </c>
      <c r="M25" s="73">
        <f t="shared" si="4"/>
        <v>151333</v>
      </c>
      <c r="N25" s="73">
        <f t="shared" si="4"/>
        <v>33318402</v>
      </c>
      <c r="O25" s="73">
        <f t="shared" si="4"/>
        <v>111838</v>
      </c>
      <c r="P25" s="73">
        <f t="shared" si="4"/>
        <v>430863</v>
      </c>
      <c r="Q25" s="73">
        <f t="shared" si="4"/>
        <v>25075265</v>
      </c>
      <c r="R25" s="73">
        <f t="shared" si="4"/>
        <v>25617966</v>
      </c>
      <c r="S25" s="73">
        <f t="shared" si="4"/>
        <v>148910</v>
      </c>
      <c r="T25" s="73">
        <f t="shared" si="4"/>
        <v>68831</v>
      </c>
      <c r="U25" s="73">
        <f t="shared" si="4"/>
        <v>45952</v>
      </c>
      <c r="V25" s="73">
        <f t="shared" si="4"/>
        <v>263693</v>
      </c>
      <c r="W25" s="73">
        <f t="shared" si="4"/>
        <v>104996742</v>
      </c>
      <c r="X25" s="73">
        <f t="shared" si="4"/>
        <v>108844333</v>
      </c>
      <c r="Y25" s="73">
        <f t="shared" si="4"/>
        <v>-3847591</v>
      </c>
      <c r="Z25" s="170">
        <f>+IF(X25&lt;&gt;0,+(Y25/X25)*100,0)</f>
        <v>-3.534948392765657</v>
      </c>
      <c r="AA25" s="168">
        <f>+AA5+AA9+AA15+AA19+AA24</f>
        <v>116127351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79610718</v>
      </c>
      <c r="D28" s="153">
        <f>SUM(D29:D31)</f>
        <v>0</v>
      </c>
      <c r="E28" s="154">
        <f t="shared" si="5"/>
        <v>68210186</v>
      </c>
      <c r="F28" s="100">
        <f t="shared" si="5"/>
        <v>74613300</v>
      </c>
      <c r="G28" s="100">
        <f t="shared" si="5"/>
        <v>9398522</v>
      </c>
      <c r="H28" s="100">
        <f t="shared" si="5"/>
        <v>4634144</v>
      </c>
      <c r="I28" s="100">
        <f t="shared" si="5"/>
        <v>4913693</v>
      </c>
      <c r="J28" s="100">
        <f t="shared" si="5"/>
        <v>18946359</v>
      </c>
      <c r="K28" s="100">
        <f t="shared" si="5"/>
        <v>6148774</v>
      </c>
      <c r="L28" s="100">
        <f t="shared" si="5"/>
        <v>4885542</v>
      </c>
      <c r="M28" s="100">
        <f t="shared" si="5"/>
        <v>8386149</v>
      </c>
      <c r="N28" s="100">
        <f t="shared" si="5"/>
        <v>19420465</v>
      </c>
      <c r="O28" s="100">
        <f t="shared" si="5"/>
        <v>6266602</v>
      </c>
      <c r="P28" s="100">
        <f t="shared" si="5"/>
        <v>6367183</v>
      </c>
      <c r="Q28" s="100">
        <f t="shared" si="5"/>
        <v>5472320</v>
      </c>
      <c r="R28" s="100">
        <f t="shared" si="5"/>
        <v>18106105</v>
      </c>
      <c r="S28" s="100">
        <f t="shared" si="5"/>
        <v>5576524</v>
      </c>
      <c r="T28" s="100">
        <f t="shared" si="5"/>
        <v>6972796</v>
      </c>
      <c r="U28" s="100">
        <f t="shared" si="5"/>
        <v>5556321</v>
      </c>
      <c r="V28" s="100">
        <f t="shared" si="5"/>
        <v>18105641</v>
      </c>
      <c r="W28" s="100">
        <f t="shared" si="5"/>
        <v>74578570</v>
      </c>
      <c r="X28" s="100">
        <f t="shared" si="5"/>
        <v>68210186</v>
      </c>
      <c r="Y28" s="100">
        <f t="shared" si="5"/>
        <v>6368384</v>
      </c>
      <c r="Z28" s="137">
        <f>+IF(X28&lt;&gt;0,+(Y28/X28)*100,0)</f>
        <v>9.33641201330253</v>
      </c>
      <c r="AA28" s="153">
        <f>SUM(AA29:AA31)</f>
        <v>74613300</v>
      </c>
    </row>
    <row r="29" spans="1:27" ht="13.5">
      <c r="A29" s="138" t="s">
        <v>75</v>
      </c>
      <c r="B29" s="136"/>
      <c r="C29" s="155">
        <v>50094201</v>
      </c>
      <c r="D29" s="155"/>
      <c r="E29" s="156">
        <v>38150862</v>
      </c>
      <c r="F29" s="60">
        <v>40762218</v>
      </c>
      <c r="G29" s="60">
        <v>3245912</v>
      </c>
      <c r="H29" s="60">
        <v>2468501</v>
      </c>
      <c r="I29" s="60">
        <v>2700241</v>
      </c>
      <c r="J29" s="60">
        <v>8414654</v>
      </c>
      <c r="K29" s="60">
        <v>2665627</v>
      </c>
      <c r="L29" s="60">
        <v>3028100</v>
      </c>
      <c r="M29" s="60">
        <v>5270753</v>
      </c>
      <c r="N29" s="60">
        <v>10964480</v>
      </c>
      <c r="O29" s="60">
        <v>2647808</v>
      </c>
      <c r="P29" s="60">
        <v>3997198</v>
      </c>
      <c r="Q29" s="60">
        <v>3364043</v>
      </c>
      <c r="R29" s="60">
        <v>10009049</v>
      </c>
      <c r="S29" s="60">
        <v>3033317</v>
      </c>
      <c r="T29" s="60">
        <v>2828734</v>
      </c>
      <c r="U29" s="60">
        <v>2975500</v>
      </c>
      <c r="V29" s="60">
        <v>8837551</v>
      </c>
      <c r="W29" s="60">
        <v>38225734</v>
      </c>
      <c r="X29" s="60">
        <v>38150862</v>
      </c>
      <c r="Y29" s="60">
        <v>74872</v>
      </c>
      <c r="Z29" s="140">
        <v>0.2</v>
      </c>
      <c r="AA29" s="155">
        <v>40762218</v>
      </c>
    </row>
    <row r="30" spans="1:27" ht="13.5">
      <c r="A30" s="138" t="s">
        <v>76</v>
      </c>
      <c r="B30" s="136"/>
      <c r="C30" s="157">
        <v>14188564</v>
      </c>
      <c r="D30" s="157"/>
      <c r="E30" s="158">
        <v>13229322</v>
      </c>
      <c r="F30" s="159">
        <v>14172047</v>
      </c>
      <c r="G30" s="159">
        <v>5130297</v>
      </c>
      <c r="H30" s="159">
        <v>613437</v>
      </c>
      <c r="I30" s="159">
        <v>530069</v>
      </c>
      <c r="J30" s="159">
        <v>6273803</v>
      </c>
      <c r="K30" s="159">
        <v>1569472</v>
      </c>
      <c r="L30" s="159">
        <v>556621</v>
      </c>
      <c r="M30" s="159">
        <v>1560000</v>
      </c>
      <c r="N30" s="159">
        <v>3686093</v>
      </c>
      <c r="O30" s="159">
        <v>1482036</v>
      </c>
      <c r="P30" s="159">
        <v>966180</v>
      </c>
      <c r="Q30" s="159">
        <v>629830</v>
      </c>
      <c r="R30" s="159">
        <v>3078046</v>
      </c>
      <c r="S30" s="159">
        <v>1342049</v>
      </c>
      <c r="T30" s="159">
        <v>875910</v>
      </c>
      <c r="U30" s="159">
        <v>771733</v>
      </c>
      <c r="V30" s="159">
        <v>2989692</v>
      </c>
      <c r="W30" s="159">
        <v>16027634</v>
      </c>
      <c r="X30" s="159">
        <v>13229322</v>
      </c>
      <c r="Y30" s="159">
        <v>2798312</v>
      </c>
      <c r="Z30" s="141">
        <v>21.15</v>
      </c>
      <c r="AA30" s="157">
        <v>14172047</v>
      </c>
    </row>
    <row r="31" spans="1:27" ht="13.5">
      <c r="A31" s="138" t="s">
        <v>77</v>
      </c>
      <c r="B31" s="136"/>
      <c r="C31" s="155">
        <v>15327953</v>
      </c>
      <c r="D31" s="155"/>
      <c r="E31" s="156">
        <v>16830002</v>
      </c>
      <c r="F31" s="60">
        <v>19679035</v>
      </c>
      <c r="G31" s="60">
        <v>1022313</v>
      </c>
      <c r="H31" s="60">
        <v>1552206</v>
      </c>
      <c r="I31" s="60">
        <v>1683383</v>
      </c>
      <c r="J31" s="60">
        <v>4257902</v>
      </c>
      <c r="K31" s="60">
        <v>1913675</v>
      </c>
      <c r="L31" s="60">
        <v>1300821</v>
      </c>
      <c r="M31" s="60">
        <v>1555396</v>
      </c>
      <c r="N31" s="60">
        <v>4769892</v>
      </c>
      <c r="O31" s="60">
        <v>2136758</v>
      </c>
      <c r="P31" s="60">
        <v>1403805</v>
      </c>
      <c r="Q31" s="60">
        <v>1478447</v>
      </c>
      <c r="R31" s="60">
        <v>5019010</v>
      </c>
      <c r="S31" s="60">
        <v>1201158</v>
      </c>
      <c r="T31" s="60">
        <v>3268152</v>
      </c>
      <c r="U31" s="60">
        <v>1809088</v>
      </c>
      <c r="V31" s="60">
        <v>6278398</v>
      </c>
      <c r="W31" s="60">
        <v>20325202</v>
      </c>
      <c r="X31" s="60">
        <v>16830002</v>
      </c>
      <c r="Y31" s="60">
        <v>3495200</v>
      </c>
      <c r="Z31" s="140">
        <v>20.77</v>
      </c>
      <c r="AA31" s="155">
        <v>19679035</v>
      </c>
    </row>
    <row r="32" spans="1:27" ht="13.5">
      <c r="A32" s="135" t="s">
        <v>78</v>
      </c>
      <c r="B32" s="136"/>
      <c r="C32" s="153">
        <f aca="true" t="shared" si="6" ref="C32:Y32">SUM(C33:C37)</f>
        <v>19002402</v>
      </c>
      <c r="D32" s="153">
        <f>SUM(D33:D37)</f>
        <v>0</v>
      </c>
      <c r="E32" s="154">
        <f t="shared" si="6"/>
        <v>21593224</v>
      </c>
      <c r="F32" s="100">
        <f t="shared" si="6"/>
        <v>17137607</v>
      </c>
      <c r="G32" s="100">
        <f t="shared" si="6"/>
        <v>1143839</v>
      </c>
      <c r="H32" s="100">
        <f t="shared" si="6"/>
        <v>1296106</v>
      </c>
      <c r="I32" s="100">
        <f t="shared" si="6"/>
        <v>1558197</v>
      </c>
      <c r="J32" s="100">
        <f t="shared" si="6"/>
        <v>3998142</v>
      </c>
      <c r="K32" s="100">
        <f t="shared" si="6"/>
        <v>1696397</v>
      </c>
      <c r="L32" s="100">
        <f t="shared" si="6"/>
        <v>1255352</v>
      </c>
      <c r="M32" s="100">
        <f t="shared" si="6"/>
        <v>1370433</v>
      </c>
      <c r="N32" s="100">
        <f t="shared" si="6"/>
        <v>4322182</v>
      </c>
      <c r="O32" s="100">
        <f t="shared" si="6"/>
        <v>1339597</v>
      </c>
      <c r="P32" s="100">
        <f t="shared" si="6"/>
        <v>1176324</v>
      </c>
      <c r="Q32" s="100">
        <f t="shared" si="6"/>
        <v>1264621</v>
      </c>
      <c r="R32" s="100">
        <f t="shared" si="6"/>
        <v>3780542</v>
      </c>
      <c r="S32" s="100">
        <f t="shared" si="6"/>
        <v>1657890</v>
      </c>
      <c r="T32" s="100">
        <f t="shared" si="6"/>
        <v>1274884</v>
      </c>
      <c r="U32" s="100">
        <f t="shared" si="6"/>
        <v>898025</v>
      </c>
      <c r="V32" s="100">
        <f t="shared" si="6"/>
        <v>3830799</v>
      </c>
      <c r="W32" s="100">
        <f t="shared" si="6"/>
        <v>15931665</v>
      </c>
      <c r="X32" s="100">
        <f t="shared" si="6"/>
        <v>21593224</v>
      </c>
      <c r="Y32" s="100">
        <f t="shared" si="6"/>
        <v>-5661559</v>
      </c>
      <c r="Z32" s="137">
        <f>+IF(X32&lt;&gt;0,+(Y32/X32)*100,0)</f>
        <v>-26.219146339610983</v>
      </c>
      <c r="AA32" s="153">
        <f>SUM(AA33:AA37)</f>
        <v>17137607</v>
      </c>
    </row>
    <row r="33" spans="1:27" ht="13.5">
      <c r="A33" s="138" t="s">
        <v>79</v>
      </c>
      <c r="B33" s="136"/>
      <c r="C33" s="155">
        <v>19002402</v>
      </c>
      <c r="D33" s="155"/>
      <c r="E33" s="156">
        <v>21593224</v>
      </c>
      <c r="F33" s="60">
        <v>17137607</v>
      </c>
      <c r="G33" s="60">
        <v>1143839</v>
      </c>
      <c r="H33" s="60">
        <v>1296106</v>
      </c>
      <c r="I33" s="60">
        <v>1558197</v>
      </c>
      <c r="J33" s="60">
        <v>3998142</v>
      </c>
      <c r="K33" s="60">
        <v>1696397</v>
      </c>
      <c r="L33" s="60">
        <v>1255352</v>
      </c>
      <c r="M33" s="60">
        <v>1370433</v>
      </c>
      <c r="N33" s="60">
        <v>4322182</v>
      </c>
      <c r="O33" s="60">
        <v>1339597</v>
      </c>
      <c r="P33" s="60">
        <v>1176324</v>
      </c>
      <c r="Q33" s="60">
        <v>1264621</v>
      </c>
      <c r="R33" s="60">
        <v>3780542</v>
      </c>
      <c r="S33" s="60">
        <v>1657890</v>
      </c>
      <c r="T33" s="60">
        <v>1274884</v>
      </c>
      <c r="U33" s="60">
        <v>898025</v>
      </c>
      <c r="V33" s="60">
        <v>3830799</v>
      </c>
      <c r="W33" s="60">
        <v>15931665</v>
      </c>
      <c r="X33" s="60">
        <v>21593224</v>
      </c>
      <c r="Y33" s="60">
        <v>-5661559</v>
      </c>
      <c r="Z33" s="140">
        <v>-26.22</v>
      </c>
      <c r="AA33" s="155">
        <v>17137607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37056300</v>
      </c>
      <c r="D38" s="153">
        <f>SUM(D39:D41)</f>
        <v>0</v>
      </c>
      <c r="E38" s="154">
        <f t="shared" si="7"/>
        <v>19041071</v>
      </c>
      <c r="F38" s="100">
        <f t="shared" si="7"/>
        <v>22814444</v>
      </c>
      <c r="G38" s="100">
        <f t="shared" si="7"/>
        <v>3077304</v>
      </c>
      <c r="H38" s="100">
        <f t="shared" si="7"/>
        <v>2271748</v>
      </c>
      <c r="I38" s="100">
        <f t="shared" si="7"/>
        <v>1810628</v>
      </c>
      <c r="J38" s="100">
        <f t="shared" si="7"/>
        <v>7159680</v>
      </c>
      <c r="K38" s="100">
        <f t="shared" si="7"/>
        <v>2083383</v>
      </c>
      <c r="L38" s="100">
        <f t="shared" si="7"/>
        <v>1371632</v>
      </c>
      <c r="M38" s="100">
        <f t="shared" si="7"/>
        <v>1767042</v>
      </c>
      <c r="N38" s="100">
        <f t="shared" si="7"/>
        <v>5222057</v>
      </c>
      <c r="O38" s="100">
        <f t="shared" si="7"/>
        <v>1241284</v>
      </c>
      <c r="P38" s="100">
        <f t="shared" si="7"/>
        <v>1097255</v>
      </c>
      <c r="Q38" s="100">
        <f t="shared" si="7"/>
        <v>1289171</v>
      </c>
      <c r="R38" s="100">
        <f t="shared" si="7"/>
        <v>3627710</v>
      </c>
      <c r="S38" s="100">
        <f t="shared" si="7"/>
        <v>1659665</v>
      </c>
      <c r="T38" s="100">
        <f t="shared" si="7"/>
        <v>1087907</v>
      </c>
      <c r="U38" s="100">
        <f t="shared" si="7"/>
        <v>1186713</v>
      </c>
      <c r="V38" s="100">
        <f t="shared" si="7"/>
        <v>3934285</v>
      </c>
      <c r="W38" s="100">
        <f t="shared" si="7"/>
        <v>19943732</v>
      </c>
      <c r="X38" s="100">
        <f t="shared" si="7"/>
        <v>19041071</v>
      </c>
      <c r="Y38" s="100">
        <f t="shared" si="7"/>
        <v>902661</v>
      </c>
      <c r="Z38" s="137">
        <f>+IF(X38&lt;&gt;0,+(Y38/X38)*100,0)</f>
        <v>4.740599937892149</v>
      </c>
      <c r="AA38" s="153">
        <f>SUM(AA39:AA41)</f>
        <v>22814444</v>
      </c>
    </row>
    <row r="39" spans="1:27" ht="13.5">
      <c r="A39" s="138" t="s">
        <v>85</v>
      </c>
      <c r="B39" s="136"/>
      <c r="C39" s="155">
        <v>37056300</v>
      </c>
      <c r="D39" s="155"/>
      <c r="E39" s="156">
        <v>13024352</v>
      </c>
      <c r="F39" s="60">
        <v>22814444</v>
      </c>
      <c r="G39" s="60">
        <v>3077304</v>
      </c>
      <c r="H39" s="60">
        <v>2271748</v>
      </c>
      <c r="I39" s="60">
        <v>1810628</v>
      </c>
      <c r="J39" s="60">
        <v>7159680</v>
      </c>
      <c r="K39" s="60">
        <v>2083383</v>
      </c>
      <c r="L39" s="60">
        <v>1371632</v>
      </c>
      <c r="M39" s="60">
        <v>1767042</v>
      </c>
      <c r="N39" s="60">
        <v>5222057</v>
      </c>
      <c r="O39" s="60">
        <v>1241284</v>
      </c>
      <c r="P39" s="60">
        <v>1097255</v>
      </c>
      <c r="Q39" s="60">
        <v>1289171</v>
      </c>
      <c r="R39" s="60">
        <v>3627710</v>
      </c>
      <c r="S39" s="60">
        <v>1659665</v>
      </c>
      <c r="T39" s="60">
        <v>1087907</v>
      </c>
      <c r="U39" s="60">
        <v>1186713</v>
      </c>
      <c r="V39" s="60">
        <v>3934285</v>
      </c>
      <c r="W39" s="60">
        <v>19943732</v>
      </c>
      <c r="X39" s="60">
        <v>13024352</v>
      </c>
      <c r="Y39" s="60">
        <v>6919380</v>
      </c>
      <c r="Z39" s="140">
        <v>53.13</v>
      </c>
      <c r="AA39" s="155">
        <v>22814444</v>
      </c>
    </row>
    <row r="40" spans="1:27" ht="13.5">
      <c r="A40" s="138" t="s">
        <v>86</v>
      </c>
      <c r="B40" s="136"/>
      <c r="C40" s="155"/>
      <c r="D40" s="155"/>
      <c r="E40" s="156">
        <v>6016719</v>
      </c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6016719</v>
      </c>
      <c r="Y40" s="60">
        <v>-6016719</v>
      </c>
      <c r="Z40" s="140">
        <v>-100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135669420</v>
      </c>
      <c r="D48" s="168">
        <f>+D28+D32+D38+D42+D47</f>
        <v>0</v>
      </c>
      <c r="E48" s="169">
        <f t="shared" si="9"/>
        <v>108844481</v>
      </c>
      <c r="F48" s="73">
        <f t="shared" si="9"/>
        <v>114565351</v>
      </c>
      <c r="G48" s="73">
        <f t="shared" si="9"/>
        <v>13619665</v>
      </c>
      <c r="H48" s="73">
        <f t="shared" si="9"/>
        <v>8201998</v>
      </c>
      <c r="I48" s="73">
        <f t="shared" si="9"/>
        <v>8282518</v>
      </c>
      <c r="J48" s="73">
        <f t="shared" si="9"/>
        <v>30104181</v>
      </c>
      <c r="K48" s="73">
        <f t="shared" si="9"/>
        <v>9928554</v>
      </c>
      <c r="L48" s="73">
        <f t="shared" si="9"/>
        <v>7512526</v>
      </c>
      <c r="M48" s="73">
        <f t="shared" si="9"/>
        <v>11523624</v>
      </c>
      <c r="N48" s="73">
        <f t="shared" si="9"/>
        <v>28964704</v>
      </c>
      <c r="O48" s="73">
        <f t="shared" si="9"/>
        <v>8847483</v>
      </c>
      <c r="P48" s="73">
        <f t="shared" si="9"/>
        <v>8640762</v>
      </c>
      <c r="Q48" s="73">
        <f t="shared" si="9"/>
        <v>8026112</v>
      </c>
      <c r="R48" s="73">
        <f t="shared" si="9"/>
        <v>25514357</v>
      </c>
      <c r="S48" s="73">
        <f t="shared" si="9"/>
        <v>8894079</v>
      </c>
      <c r="T48" s="73">
        <f t="shared" si="9"/>
        <v>9335587</v>
      </c>
      <c r="U48" s="73">
        <f t="shared" si="9"/>
        <v>7641059</v>
      </c>
      <c r="V48" s="73">
        <f t="shared" si="9"/>
        <v>25870725</v>
      </c>
      <c r="W48" s="73">
        <f t="shared" si="9"/>
        <v>110453967</v>
      </c>
      <c r="X48" s="73">
        <f t="shared" si="9"/>
        <v>108844481</v>
      </c>
      <c r="Y48" s="73">
        <f t="shared" si="9"/>
        <v>1609486</v>
      </c>
      <c r="Z48" s="170">
        <f>+IF(X48&lt;&gt;0,+(Y48/X48)*100,0)</f>
        <v>1.4787024433512619</v>
      </c>
      <c r="AA48" s="168">
        <f>+AA28+AA32+AA38+AA42+AA47</f>
        <v>114565351</v>
      </c>
    </row>
    <row r="49" spans="1:27" ht="13.5">
      <c r="A49" s="148" t="s">
        <v>49</v>
      </c>
      <c r="B49" s="149"/>
      <c r="C49" s="171">
        <f aca="true" t="shared" si="10" ref="C49:Y49">+C25-C48</f>
        <v>-23121914</v>
      </c>
      <c r="D49" s="171">
        <f>+D25-D48</f>
        <v>0</v>
      </c>
      <c r="E49" s="172">
        <f t="shared" si="10"/>
        <v>-148</v>
      </c>
      <c r="F49" s="173">
        <f t="shared" si="10"/>
        <v>1562000</v>
      </c>
      <c r="G49" s="173">
        <f t="shared" si="10"/>
        <v>31303808</v>
      </c>
      <c r="H49" s="173">
        <f t="shared" si="10"/>
        <v>-7521028</v>
      </c>
      <c r="I49" s="173">
        <f t="shared" si="10"/>
        <v>-8090280</v>
      </c>
      <c r="J49" s="173">
        <f t="shared" si="10"/>
        <v>15692500</v>
      </c>
      <c r="K49" s="173">
        <f t="shared" si="10"/>
        <v>-9591604</v>
      </c>
      <c r="L49" s="173">
        <f t="shared" si="10"/>
        <v>25317593</v>
      </c>
      <c r="M49" s="173">
        <f t="shared" si="10"/>
        <v>-11372291</v>
      </c>
      <c r="N49" s="173">
        <f t="shared" si="10"/>
        <v>4353698</v>
      </c>
      <c r="O49" s="173">
        <f t="shared" si="10"/>
        <v>-8735645</v>
      </c>
      <c r="P49" s="173">
        <f t="shared" si="10"/>
        <v>-8209899</v>
      </c>
      <c r="Q49" s="173">
        <f t="shared" si="10"/>
        <v>17049153</v>
      </c>
      <c r="R49" s="173">
        <f t="shared" si="10"/>
        <v>103609</v>
      </c>
      <c r="S49" s="173">
        <f t="shared" si="10"/>
        <v>-8745169</v>
      </c>
      <c r="T49" s="173">
        <f t="shared" si="10"/>
        <v>-9266756</v>
      </c>
      <c r="U49" s="173">
        <f t="shared" si="10"/>
        <v>-7595107</v>
      </c>
      <c r="V49" s="173">
        <f t="shared" si="10"/>
        <v>-25607032</v>
      </c>
      <c r="W49" s="173">
        <f t="shared" si="10"/>
        <v>-5457225</v>
      </c>
      <c r="X49" s="173">
        <f>IF(F25=F48,0,X25-X48)</f>
        <v>-148</v>
      </c>
      <c r="Y49" s="173">
        <f t="shared" si="10"/>
        <v>-5457077</v>
      </c>
      <c r="Z49" s="174">
        <f>+IF(X49&lt;&gt;0,+(Y49/X49)*100,0)</f>
        <v>3687214.189189189</v>
      </c>
      <c r="AA49" s="171">
        <f>+AA25-AA48</f>
        <v>1562000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2069979</v>
      </c>
      <c r="D13" s="155">
        <v>0</v>
      </c>
      <c r="E13" s="156">
        <v>2545000</v>
      </c>
      <c r="F13" s="60">
        <v>1945000</v>
      </c>
      <c r="G13" s="60">
        <v>83361</v>
      </c>
      <c r="H13" s="60">
        <v>165228</v>
      </c>
      <c r="I13" s="60">
        <v>161257</v>
      </c>
      <c r="J13" s="60">
        <v>409846</v>
      </c>
      <c r="K13" s="60">
        <v>105145</v>
      </c>
      <c r="L13" s="60">
        <v>42969</v>
      </c>
      <c r="M13" s="60">
        <v>135068</v>
      </c>
      <c r="N13" s="60">
        <v>283182</v>
      </c>
      <c r="O13" s="60">
        <v>111808</v>
      </c>
      <c r="P13" s="60">
        <v>66133</v>
      </c>
      <c r="Q13" s="60">
        <v>69731</v>
      </c>
      <c r="R13" s="60">
        <v>247672</v>
      </c>
      <c r="S13" s="60">
        <v>133676</v>
      </c>
      <c r="T13" s="60">
        <v>67601</v>
      </c>
      <c r="U13" s="60">
        <v>45672</v>
      </c>
      <c r="V13" s="60">
        <v>246949</v>
      </c>
      <c r="W13" s="60">
        <v>1187649</v>
      </c>
      <c r="X13" s="60">
        <v>2545000</v>
      </c>
      <c r="Y13" s="60">
        <v>-1357351</v>
      </c>
      <c r="Z13" s="140">
        <v>-53.33</v>
      </c>
      <c r="AA13" s="155">
        <v>1945000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108834496</v>
      </c>
      <c r="D19" s="155">
        <v>0</v>
      </c>
      <c r="E19" s="156">
        <v>102591000</v>
      </c>
      <c r="F19" s="60">
        <v>104349400</v>
      </c>
      <c r="G19" s="60">
        <v>44812000</v>
      </c>
      <c r="H19" s="60">
        <v>483000</v>
      </c>
      <c r="I19" s="60">
        <v>0</v>
      </c>
      <c r="J19" s="60">
        <v>45295000</v>
      </c>
      <c r="K19" s="60">
        <v>224175</v>
      </c>
      <c r="L19" s="60">
        <v>32783150</v>
      </c>
      <c r="M19" s="60">
        <v>0</v>
      </c>
      <c r="N19" s="60">
        <v>33007325</v>
      </c>
      <c r="O19" s="60">
        <v>0</v>
      </c>
      <c r="P19" s="60">
        <v>362000</v>
      </c>
      <c r="Q19" s="60">
        <v>24947000</v>
      </c>
      <c r="R19" s="60">
        <v>25309000</v>
      </c>
      <c r="S19" s="60">
        <v>0</v>
      </c>
      <c r="T19" s="60">
        <v>0</v>
      </c>
      <c r="U19" s="60">
        <v>0</v>
      </c>
      <c r="V19" s="60">
        <v>0</v>
      </c>
      <c r="W19" s="60">
        <v>103611325</v>
      </c>
      <c r="X19" s="60">
        <v>102591000</v>
      </c>
      <c r="Y19" s="60">
        <v>1020325</v>
      </c>
      <c r="Z19" s="140">
        <v>0.99</v>
      </c>
      <c r="AA19" s="155">
        <v>104349400</v>
      </c>
    </row>
    <row r="20" spans="1:27" ht="13.5">
      <c r="A20" s="181" t="s">
        <v>35</v>
      </c>
      <c r="B20" s="185"/>
      <c r="C20" s="155">
        <v>1572901</v>
      </c>
      <c r="D20" s="155">
        <v>0</v>
      </c>
      <c r="E20" s="156">
        <v>3708333</v>
      </c>
      <c r="F20" s="54">
        <v>9832951</v>
      </c>
      <c r="G20" s="54">
        <v>28112</v>
      </c>
      <c r="H20" s="54">
        <v>32742</v>
      </c>
      <c r="I20" s="54">
        <v>30981</v>
      </c>
      <c r="J20" s="54">
        <v>91835</v>
      </c>
      <c r="K20" s="54">
        <v>7630</v>
      </c>
      <c r="L20" s="54">
        <v>4000</v>
      </c>
      <c r="M20" s="54">
        <v>16265</v>
      </c>
      <c r="N20" s="54">
        <v>27895</v>
      </c>
      <c r="O20" s="54">
        <v>30</v>
      </c>
      <c r="P20" s="54">
        <v>2730</v>
      </c>
      <c r="Q20" s="54">
        <v>58534</v>
      </c>
      <c r="R20" s="54">
        <v>61294</v>
      </c>
      <c r="S20" s="54">
        <v>15234</v>
      </c>
      <c r="T20" s="54">
        <v>1230</v>
      </c>
      <c r="U20" s="54">
        <v>280</v>
      </c>
      <c r="V20" s="54">
        <v>16744</v>
      </c>
      <c r="W20" s="54">
        <v>197768</v>
      </c>
      <c r="X20" s="54">
        <v>3708333</v>
      </c>
      <c r="Y20" s="54">
        <v>-3510565</v>
      </c>
      <c r="Z20" s="184">
        <v>-94.67</v>
      </c>
      <c r="AA20" s="130">
        <v>9832951</v>
      </c>
    </row>
    <row r="21" spans="1:27" ht="13.5">
      <c r="A21" s="181" t="s">
        <v>115</v>
      </c>
      <c r="B21" s="185"/>
      <c r="C21" s="155">
        <v>70130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112547506</v>
      </c>
      <c r="D22" s="188">
        <f>SUM(D5:D21)</f>
        <v>0</v>
      </c>
      <c r="E22" s="189">
        <f t="shared" si="0"/>
        <v>108844333</v>
      </c>
      <c r="F22" s="190">
        <f t="shared" si="0"/>
        <v>116127351</v>
      </c>
      <c r="G22" s="190">
        <f t="shared" si="0"/>
        <v>44923473</v>
      </c>
      <c r="H22" s="190">
        <f t="shared" si="0"/>
        <v>680970</v>
      </c>
      <c r="I22" s="190">
        <f t="shared" si="0"/>
        <v>192238</v>
      </c>
      <c r="J22" s="190">
        <f t="shared" si="0"/>
        <v>45796681</v>
      </c>
      <c r="K22" s="190">
        <f t="shared" si="0"/>
        <v>336950</v>
      </c>
      <c r="L22" s="190">
        <f t="shared" si="0"/>
        <v>32830119</v>
      </c>
      <c r="M22" s="190">
        <f t="shared" si="0"/>
        <v>151333</v>
      </c>
      <c r="N22" s="190">
        <f t="shared" si="0"/>
        <v>33318402</v>
      </c>
      <c r="O22" s="190">
        <f t="shared" si="0"/>
        <v>111838</v>
      </c>
      <c r="P22" s="190">
        <f t="shared" si="0"/>
        <v>430863</v>
      </c>
      <c r="Q22" s="190">
        <f t="shared" si="0"/>
        <v>25075265</v>
      </c>
      <c r="R22" s="190">
        <f t="shared" si="0"/>
        <v>25617966</v>
      </c>
      <c r="S22" s="190">
        <f t="shared" si="0"/>
        <v>148910</v>
      </c>
      <c r="T22" s="190">
        <f t="shared" si="0"/>
        <v>68831</v>
      </c>
      <c r="U22" s="190">
        <f t="shared" si="0"/>
        <v>45952</v>
      </c>
      <c r="V22" s="190">
        <f t="shared" si="0"/>
        <v>263693</v>
      </c>
      <c r="W22" s="190">
        <f t="shared" si="0"/>
        <v>104996742</v>
      </c>
      <c r="X22" s="190">
        <f t="shared" si="0"/>
        <v>108844333</v>
      </c>
      <c r="Y22" s="190">
        <f t="shared" si="0"/>
        <v>-3847591</v>
      </c>
      <c r="Z22" s="191">
        <f>+IF(X22&lt;&gt;0,+(Y22/X22)*100,0)</f>
        <v>-3.534948392765657</v>
      </c>
      <c r="AA22" s="188">
        <f>SUM(AA5:AA21)</f>
        <v>116127351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47935764</v>
      </c>
      <c r="D25" s="155">
        <v>0</v>
      </c>
      <c r="E25" s="156">
        <v>47626750</v>
      </c>
      <c r="F25" s="60">
        <v>47626750</v>
      </c>
      <c r="G25" s="60">
        <v>3896624</v>
      </c>
      <c r="H25" s="60">
        <v>3917601</v>
      </c>
      <c r="I25" s="60">
        <v>4321211</v>
      </c>
      <c r="J25" s="60">
        <v>12135436</v>
      </c>
      <c r="K25" s="60">
        <v>4093407</v>
      </c>
      <c r="L25" s="60">
        <v>3941316</v>
      </c>
      <c r="M25" s="60">
        <v>4198291</v>
      </c>
      <c r="N25" s="60">
        <v>12233014</v>
      </c>
      <c r="O25" s="60">
        <v>4106337</v>
      </c>
      <c r="P25" s="60">
        <v>4282488</v>
      </c>
      <c r="Q25" s="60">
        <v>4006458</v>
      </c>
      <c r="R25" s="60">
        <v>12395283</v>
      </c>
      <c r="S25" s="60">
        <v>4201419</v>
      </c>
      <c r="T25" s="60">
        <v>4183738</v>
      </c>
      <c r="U25" s="60">
        <v>4034035</v>
      </c>
      <c r="V25" s="60">
        <v>12419192</v>
      </c>
      <c r="W25" s="60">
        <v>49182925</v>
      </c>
      <c r="X25" s="60">
        <v>47626750</v>
      </c>
      <c r="Y25" s="60">
        <v>1556175</v>
      </c>
      <c r="Z25" s="140">
        <v>3.27</v>
      </c>
      <c r="AA25" s="155">
        <v>47626750</v>
      </c>
    </row>
    <row r="26" spans="1:27" ht="13.5">
      <c r="A26" s="183" t="s">
        <v>38</v>
      </c>
      <c r="B26" s="182"/>
      <c r="C26" s="155">
        <v>9366239</v>
      </c>
      <c r="D26" s="155">
        <v>0</v>
      </c>
      <c r="E26" s="156">
        <v>9080062</v>
      </c>
      <c r="F26" s="60">
        <v>9624866</v>
      </c>
      <c r="G26" s="60">
        <v>781680</v>
      </c>
      <c r="H26" s="60">
        <v>791723</v>
      </c>
      <c r="I26" s="60">
        <v>818852</v>
      </c>
      <c r="J26" s="60">
        <v>2392255</v>
      </c>
      <c r="K26" s="60">
        <v>825737</v>
      </c>
      <c r="L26" s="60">
        <v>818182</v>
      </c>
      <c r="M26" s="60">
        <v>843537</v>
      </c>
      <c r="N26" s="60">
        <v>2487456</v>
      </c>
      <c r="O26" s="60">
        <v>948535</v>
      </c>
      <c r="P26" s="60">
        <v>990894</v>
      </c>
      <c r="Q26" s="60">
        <v>747326</v>
      </c>
      <c r="R26" s="60">
        <v>2686755</v>
      </c>
      <c r="S26" s="60">
        <v>753659</v>
      </c>
      <c r="T26" s="60">
        <v>725710</v>
      </c>
      <c r="U26" s="60">
        <v>820683</v>
      </c>
      <c r="V26" s="60">
        <v>2300052</v>
      </c>
      <c r="W26" s="60">
        <v>9866518</v>
      </c>
      <c r="X26" s="60">
        <v>9080062</v>
      </c>
      <c r="Y26" s="60">
        <v>786456</v>
      </c>
      <c r="Z26" s="140">
        <v>8.66</v>
      </c>
      <c r="AA26" s="155">
        <v>9624866</v>
      </c>
    </row>
    <row r="27" spans="1:27" ht="13.5">
      <c r="A27" s="183" t="s">
        <v>118</v>
      </c>
      <c r="B27" s="182"/>
      <c r="C27" s="155">
        <v>7212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2810009</v>
      </c>
      <c r="D28" s="155">
        <v>0</v>
      </c>
      <c r="E28" s="156">
        <v>523333</v>
      </c>
      <c r="F28" s="60">
        <v>3116587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523333</v>
      </c>
      <c r="Y28" s="60">
        <v>-523333</v>
      </c>
      <c r="Z28" s="140">
        <v>-100</v>
      </c>
      <c r="AA28" s="155">
        <v>3116587</v>
      </c>
    </row>
    <row r="29" spans="1:27" ht="13.5">
      <c r="A29" s="183" t="s">
        <v>40</v>
      </c>
      <c r="B29" s="182"/>
      <c r="C29" s="155">
        <v>371679</v>
      </c>
      <c r="D29" s="155">
        <v>0</v>
      </c>
      <c r="E29" s="156">
        <v>75040</v>
      </c>
      <c r="F29" s="60">
        <v>0</v>
      </c>
      <c r="G29" s="60">
        <v>7025</v>
      </c>
      <c r="H29" s="60">
        <v>10246</v>
      </c>
      <c r="I29" s="60">
        <v>6288</v>
      </c>
      <c r="J29" s="60">
        <v>23559</v>
      </c>
      <c r="K29" s="60">
        <v>4251</v>
      </c>
      <c r="L29" s="60">
        <v>8689</v>
      </c>
      <c r="M29" s="60">
        <v>6070</v>
      </c>
      <c r="N29" s="60">
        <v>19010</v>
      </c>
      <c r="O29" s="60">
        <v>7904</v>
      </c>
      <c r="P29" s="60">
        <v>7802</v>
      </c>
      <c r="Q29" s="60">
        <v>6536</v>
      </c>
      <c r="R29" s="60">
        <v>22242</v>
      </c>
      <c r="S29" s="60">
        <v>5979</v>
      </c>
      <c r="T29" s="60">
        <v>7865</v>
      </c>
      <c r="U29" s="60">
        <v>6615</v>
      </c>
      <c r="V29" s="60">
        <v>20459</v>
      </c>
      <c r="W29" s="60">
        <v>85270</v>
      </c>
      <c r="X29" s="60">
        <v>75040</v>
      </c>
      <c r="Y29" s="60">
        <v>10230</v>
      </c>
      <c r="Z29" s="140">
        <v>13.63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1694809</v>
      </c>
      <c r="D31" s="155">
        <v>0</v>
      </c>
      <c r="E31" s="156">
        <v>900000</v>
      </c>
      <c r="F31" s="60">
        <v>700000</v>
      </c>
      <c r="G31" s="60">
        <v>72069</v>
      </c>
      <c r="H31" s="60">
        <v>93106</v>
      </c>
      <c r="I31" s="60">
        <v>4042</v>
      </c>
      <c r="J31" s="60">
        <v>169217</v>
      </c>
      <c r="K31" s="60">
        <v>83114</v>
      </c>
      <c r="L31" s="60">
        <v>17725</v>
      </c>
      <c r="M31" s="60">
        <v>90330</v>
      </c>
      <c r="N31" s="60">
        <v>191169</v>
      </c>
      <c r="O31" s="60">
        <v>113714</v>
      </c>
      <c r="P31" s="60">
        <v>11243</v>
      </c>
      <c r="Q31" s="60">
        <v>12492</v>
      </c>
      <c r="R31" s="60">
        <v>137449</v>
      </c>
      <c r="S31" s="60">
        <v>6932</v>
      </c>
      <c r="T31" s="60">
        <v>412219</v>
      </c>
      <c r="U31" s="60">
        <v>900658</v>
      </c>
      <c r="V31" s="60">
        <v>1319809</v>
      </c>
      <c r="W31" s="60">
        <v>1817644</v>
      </c>
      <c r="X31" s="60">
        <v>900000</v>
      </c>
      <c r="Y31" s="60">
        <v>917644</v>
      </c>
      <c r="Z31" s="140">
        <v>101.96</v>
      </c>
      <c r="AA31" s="155">
        <v>700000</v>
      </c>
    </row>
    <row r="32" spans="1:27" ht="13.5">
      <c r="A32" s="183" t="s">
        <v>121</v>
      </c>
      <c r="B32" s="182"/>
      <c r="C32" s="155">
        <v>2675912</v>
      </c>
      <c r="D32" s="155">
        <v>0</v>
      </c>
      <c r="E32" s="156">
        <v>1000000</v>
      </c>
      <c r="F32" s="60">
        <v>750000</v>
      </c>
      <c r="G32" s="60">
        <v>0</v>
      </c>
      <c r="H32" s="60">
        <v>1765</v>
      </c>
      <c r="I32" s="60">
        <v>0</v>
      </c>
      <c r="J32" s="60">
        <v>1765</v>
      </c>
      <c r="K32" s="60">
        <v>0</v>
      </c>
      <c r="L32" s="60">
        <v>260160</v>
      </c>
      <c r="M32" s="60">
        <v>86369</v>
      </c>
      <c r="N32" s="60">
        <v>346529</v>
      </c>
      <c r="O32" s="60">
        <v>65040</v>
      </c>
      <c r="P32" s="60">
        <v>43711</v>
      </c>
      <c r="Q32" s="60">
        <v>65040</v>
      </c>
      <c r="R32" s="60">
        <v>173791</v>
      </c>
      <c r="S32" s="60">
        <v>65040</v>
      </c>
      <c r="T32" s="60">
        <v>0</v>
      </c>
      <c r="U32" s="60">
        <v>0</v>
      </c>
      <c r="V32" s="60">
        <v>65040</v>
      </c>
      <c r="W32" s="60">
        <v>587125</v>
      </c>
      <c r="X32" s="60">
        <v>1000000</v>
      </c>
      <c r="Y32" s="60">
        <v>-412875</v>
      </c>
      <c r="Z32" s="140">
        <v>-41.29</v>
      </c>
      <c r="AA32" s="155">
        <v>750000</v>
      </c>
    </row>
    <row r="33" spans="1:27" ht="13.5">
      <c r="A33" s="183" t="s">
        <v>42</v>
      </c>
      <c r="B33" s="182"/>
      <c r="C33" s="155">
        <v>18492134</v>
      </c>
      <c r="D33" s="155">
        <v>0</v>
      </c>
      <c r="E33" s="156">
        <v>0</v>
      </c>
      <c r="F33" s="60">
        <v>4620603</v>
      </c>
      <c r="G33" s="60">
        <v>1777996</v>
      </c>
      <c r="H33" s="60">
        <v>1152542</v>
      </c>
      <c r="I33" s="60">
        <v>1025160</v>
      </c>
      <c r="J33" s="60">
        <v>3955698</v>
      </c>
      <c r="K33" s="60">
        <v>0</v>
      </c>
      <c r="L33" s="60">
        <v>67766</v>
      </c>
      <c r="M33" s="60">
        <v>100000</v>
      </c>
      <c r="N33" s="60">
        <v>167766</v>
      </c>
      <c r="O33" s="60">
        <v>80000</v>
      </c>
      <c r="P33" s="60">
        <v>0</v>
      </c>
      <c r="Q33" s="60">
        <v>0</v>
      </c>
      <c r="R33" s="60">
        <v>80000</v>
      </c>
      <c r="S33" s="60">
        <v>0</v>
      </c>
      <c r="T33" s="60">
        <v>0</v>
      </c>
      <c r="U33" s="60">
        <v>0</v>
      </c>
      <c r="V33" s="60">
        <v>0</v>
      </c>
      <c r="W33" s="60">
        <v>4203464</v>
      </c>
      <c r="X33" s="60"/>
      <c r="Y33" s="60">
        <v>4203464</v>
      </c>
      <c r="Z33" s="140">
        <v>0</v>
      </c>
      <c r="AA33" s="155">
        <v>4620603</v>
      </c>
    </row>
    <row r="34" spans="1:27" ht="13.5">
      <c r="A34" s="183" t="s">
        <v>43</v>
      </c>
      <c r="B34" s="182"/>
      <c r="C34" s="155">
        <v>52315662</v>
      </c>
      <c r="D34" s="155">
        <v>0</v>
      </c>
      <c r="E34" s="156">
        <v>49639296</v>
      </c>
      <c r="F34" s="60">
        <v>48126545</v>
      </c>
      <c r="G34" s="60">
        <v>7084271</v>
      </c>
      <c r="H34" s="60">
        <v>2235015</v>
      </c>
      <c r="I34" s="60">
        <v>2106965</v>
      </c>
      <c r="J34" s="60">
        <v>11426251</v>
      </c>
      <c r="K34" s="60">
        <v>4922045</v>
      </c>
      <c r="L34" s="60">
        <v>2398688</v>
      </c>
      <c r="M34" s="60">
        <v>6199027</v>
      </c>
      <c r="N34" s="60">
        <v>13519760</v>
      </c>
      <c r="O34" s="60">
        <v>3525953</v>
      </c>
      <c r="P34" s="60">
        <v>3304624</v>
      </c>
      <c r="Q34" s="60">
        <v>3188260</v>
      </c>
      <c r="R34" s="60">
        <v>10018837</v>
      </c>
      <c r="S34" s="60">
        <v>3861050</v>
      </c>
      <c r="T34" s="60">
        <v>4006055</v>
      </c>
      <c r="U34" s="60">
        <v>1879068</v>
      </c>
      <c r="V34" s="60">
        <v>9746173</v>
      </c>
      <c r="W34" s="60">
        <v>44711021</v>
      </c>
      <c r="X34" s="60">
        <v>49639296</v>
      </c>
      <c r="Y34" s="60">
        <v>-4928275</v>
      </c>
      <c r="Z34" s="140">
        <v>-9.93</v>
      </c>
      <c r="AA34" s="155">
        <v>48126545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135669420</v>
      </c>
      <c r="D36" s="188">
        <f>SUM(D25:D35)</f>
        <v>0</v>
      </c>
      <c r="E36" s="189">
        <f t="shared" si="1"/>
        <v>108844481</v>
      </c>
      <c r="F36" s="190">
        <f t="shared" si="1"/>
        <v>114565351</v>
      </c>
      <c r="G36" s="190">
        <f t="shared" si="1"/>
        <v>13619665</v>
      </c>
      <c r="H36" s="190">
        <f t="shared" si="1"/>
        <v>8201998</v>
      </c>
      <c r="I36" s="190">
        <f t="shared" si="1"/>
        <v>8282518</v>
      </c>
      <c r="J36" s="190">
        <f t="shared" si="1"/>
        <v>30104181</v>
      </c>
      <c r="K36" s="190">
        <f t="shared" si="1"/>
        <v>9928554</v>
      </c>
      <c r="L36" s="190">
        <f t="shared" si="1"/>
        <v>7512526</v>
      </c>
      <c r="M36" s="190">
        <f t="shared" si="1"/>
        <v>11523624</v>
      </c>
      <c r="N36" s="190">
        <f t="shared" si="1"/>
        <v>28964704</v>
      </c>
      <c r="O36" s="190">
        <f t="shared" si="1"/>
        <v>8847483</v>
      </c>
      <c r="P36" s="190">
        <f t="shared" si="1"/>
        <v>8640762</v>
      </c>
      <c r="Q36" s="190">
        <f t="shared" si="1"/>
        <v>8026112</v>
      </c>
      <c r="R36" s="190">
        <f t="shared" si="1"/>
        <v>25514357</v>
      </c>
      <c r="S36" s="190">
        <f t="shared" si="1"/>
        <v>8894079</v>
      </c>
      <c r="T36" s="190">
        <f t="shared" si="1"/>
        <v>9335587</v>
      </c>
      <c r="U36" s="190">
        <f t="shared" si="1"/>
        <v>7641059</v>
      </c>
      <c r="V36" s="190">
        <f t="shared" si="1"/>
        <v>25870725</v>
      </c>
      <c r="W36" s="190">
        <f t="shared" si="1"/>
        <v>110453967</v>
      </c>
      <c r="X36" s="190">
        <f t="shared" si="1"/>
        <v>108844481</v>
      </c>
      <c r="Y36" s="190">
        <f t="shared" si="1"/>
        <v>1609486</v>
      </c>
      <c r="Z36" s="191">
        <f>+IF(X36&lt;&gt;0,+(Y36/X36)*100,0)</f>
        <v>1.4787024433512619</v>
      </c>
      <c r="AA36" s="188">
        <f>SUM(AA25:AA35)</f>
        <v>114565351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-23121914</v>
      </c>
      <c r="D38" s="199">
        <f>+D22-D36</f>
        <v>0</v>
      </c>
      <c r="E38" s="200">
        <f t="shared" si="2"/>
        <v>-148</v>
      </c>
      <c r="F38" s="106">
        <f t="shared" si="2"/>
        <v>1562000</v>
      </c>
      <c r="G38" s="106">
        <f t="shared" si="2"/>
        <v>31303808</v>
      </c>
      <c r="H38" s="106">
        <f t="shared" si="2"/>
        <v>-7521028</v>
      </c>
      <c r="I38" s="106">
        <f t="shared" si="2"/>
        <v>-8090280</v>
      </c>
      <c r="J38" s="106">
        <f t="shared" si="2"/>
        <v>15692500</v>
      </c>
      <c r="K38" s="106">
        <f t="shared" si="2"/>
        <v>-9591604</v>
      </c>
      <c r="L38" s="106">
        <f t="shared" si="2"/>
        <v>25317593</v>
      </c>
      <c r="M38" s="106">
        <f t="shared" si="2"/>
        <v>-11372291</v>
      </c>
      <c r="N38" s="106">
        <f t="shared" si="2"/>
        <v>4353698</v>
      </c>
      <c r="O38" s="106">
        <f t="shared" si="2"/>
        <v>-8735645</v>
      </c>
      <c r="P38" s="106">
        <f t="shared" si="2"/>
        <v>-8209899</v>
      </c>
      <c r="Q38" s="106">
        <f t="shared" si="2"/>
        <v>17049153</v>
      </c>
      <c r="R38" s="106">
        <f t="shared" si="2"/>
        <v>103609</v>
      </c>
      <c r="S38" s="106">
        <f t="shared" si="2"/>
        <v>-8745169</v>
      </c>
      <c r="T38" s="106">
        <f t="shared" si="2"/>
        <v>-9266756</v>
      </c>
      <c r="U38" s="106">
        <f t="shared" si="2"/>
        <v>-7595107</v>
      </c>
      <c r="V38" s="106">
        <f t="shared" si="2"/>
        <v>-25607032</v>
      </c>
      <c r="W38" s="106">
        <f t="shared" si="2"/>
        <v>-5457225</v>
      </c>
      <c r="X38" s="106">
        <f>IF(F22=F36,0,X22-X36)</f>
        <v>-148</v>
      </c>
      <c r="Y38" s="106">
        <f t="shared" si="2"/>
        <v>-5457077</v>
      </c>
      <c r="Z38" s="201">
        <f>+IF(X38&lt;&gt;0,+(Y38/X38)*100,0)</f>
        <v>3687214.189189189</v>
      </c>
      <c r="AA38" s="199">
        <f>+AA22-AA36</f>
        <v>1562000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-23121914</v>
      </c>
      <c r="D42" s="206">
        <f>SUM(D38:D41)</f>
        <v>0</v>
      </c>
      <c r="E42" s="207">
        <f t="shared" si="3"/>
        <v>-148</v>
      </c>
      <c r="F42" s="88">
        <f t="shared" si="3"/>
        <v>1562000</v>
      </c>
      <c r="G42" s="88">
        <f t="shared" si="3"/>
        <v>31303808</v>
      </c>
      <c r="H42" s="88">
        <f t="shared" si="3"/>
        <v>-7521028</v>
      </c>
      <c r="I42" s="88">
        <f t="shared" si="3"/>
        <v>-8090280</v>
      </c>
      <c r="J42" s="88">
        <f t="shared" si="3"/>
        <v>15692500</v>
      </c>
      <c r="K42" s="88">
        <f t="shared" si="3"/>
        <v>-9591604</v>
      </c>
      <c r="L42" s="88">
        <f t="shared" si="3"/>
        <v>25317593</v>
      </c>
      <c r="M42" s="88">
        <f t="shared" si="3"/>
        <v>-11372291</v>
      </c>
      <c r="N42" s="88">
        <f t="shared" si="3"/>
        <v>4353698</v>
      </c>
      <c r="O42" s="88">
        <f t="shared" si="3"/>
        <v>-8735645</v>
      </c>
      <c r="P42" s="88">
        <f t="shared" si="3"/>
        <v>-8209899</v>
      </c>
      <c r="Q42" s="88">
        <f t="shared" si="3"/>
        <v>17049153</v>
      </c>
      <c r="R42" s="88">
        <f t="shared" si="3"/>
        <v>103609</v>
      </c>
      <c r="S42" s="88">
        <f t="shared" si="3"/>
        <v>-8745169</v>
      </c>
      <c r="T42" s="88">
        <f t="shared" si="3"/>
        <v>-9266756</v>
      </c>
      <c r="U42" s="88">
        <f t="shared" si="3"/>
        <v>-7595107</v>
      </c>
      <c r="V42" s="88">
        <f t="shared" si="3"/>
        <v>-25607032</v>
      </c>
      <c r="W42" s="88">
        <f t="shared" si="3"/>
        <v>-5457225</v>
      </c>
      <c r="X42" s="88">
        <f t="shared" si="3"/>
        <v>-148</v>
      </c>
      <c r="Y42" s="88">
        <f t="shared" si="3"/>
        <v>-5457077</v>
      </c>
      <c r="Z42" s="208">
        <f>+IF(X42&lt;&gt;0,+(Y42/X42)*100,0)</f>
        <v>3687214.189189189</v>
      </c>
      <c r="AA42" s="206">
        <f>SUM(AA38:AA41)</f>
        <v>1562000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-23121914</v>
      </c>
      <c r="D44" s="210">
        <f>+D42-D43</f>
        <v>0</v>
      </c>
      <c r="E44" s="211">
        <f t="shared" si="4"/>
        <v>-148</v>
      </c>
      <c r="F44" s="77">
        <f t="shared" si="4"/>
        <v>1562000</v>
      </c>
      <c r="G44" s="77">
        <f t="shared" si="4"/>
        <v>31303808</v>
      </c>
      <c r="H44" s="77">
        <f t="shared" si="4"/>
        <v>-7521028</v>
      </c>
      <c r="I44" s="77">
        <f t="shared" si="4"/>
        <v>-8090280</v>
      </c>
      <c r="J44" s="77">
        <f t="shared" si="4"/>
        <v>15692500</v>
      </c>
      <c r="K44" s="77">
        <f t="shared" si="4"/>
        <v>-9591604</v>
      </c>
      <c r="L44" s="77">
        <f t="shared" si="4"/>
        <v>25317593</v>
      </c>
      <c r="M44" s="77">
        <f t="shared" si="4"/>
        <v>-11372291</v>
      </c>
      <c r="N44" s="77">
        <f t="shared" si="4"/>
        <v>4353698</v>
      </c>
      <c r="O44" s="77">
        <f t="shared" si="4"/>
        <v>-8735645</v>
      </c>
      <c r="P44" s="77">
        <f t="shared" si="4"/>
        <v>-8209899</v>
      </c>
      <c r="Q44" s="77">
        <f t="shared" si="4"/>
        <v>17049153</v>
      </c>
      <c r="R44" s="77">
        <f t="shared" si="4"/>
        <v>103609</v>
      </c>
      <c r="S44" s="77">
        <f t="shared" si="4"/>
        <v>-8745169</v>
      </c>
      <c r="T44" s="77">
        <f t="shared" si="4"/>
        <v>-9266756</v>
      </c>
      <c r="U44" s="77">
        <f t="shared" si="4"/>
        <v>-7595107</v>
      </c>
      <c r="V44" s="77">
        <f t="shared" si="4"/>
        <v>-25607032</v>
      </c>
      <c r="W44" s="77">
        <f t="shared" si="4"/>
        <v>-5457225</v>
      </c>
      <c r="X44" s="77">
        <f t="shared" si="4"/>
        <v>-148</v>
      </c>
      <c r="Y44" s="77">
        <f t="shared" si="4"/>
        <v>-5457077</v>
      </c>
      <c r="Z44" s="212">
        <f>+IF(X44&lt;&gt;0,+(Y44/X44)*100,0)</f>
        <v>3687214.189189189</v>
      </c>
      <c r="AA44" s="210">
        <f>+AA42-AA43</f>
        <v>1562000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-23121914</v>
      </c>
      <c r="D46" s="206">
        <f>SUM(D44:D45)</f>
        <v>0</v>
      </c>
      <c r="E46" s="207">
        <f t="shared" si="5"/>
        <v>-148</v>
      </c>
      <c r="F46" s="88">
        <f t="shared" si="5"/>
        <v>1562000</v>
      </c>
      <c r="G46" s="88">
        <f t="shared" si="5"/>
        <v>31303808</v>
      </c>
      <c r="H46" s="88">
        <f t="shared" si="5"/>
        <v>-7521028</v>
      </c>
      <c r="I46" s="88">
        <f t="shared" si="5"/>
        <v>-8090280</v>
      </c>
      <c r="J46" s="88">
        <f t="shared" si="5"/>
        <v>15692500</v>
      </c>
      <c r="K46" s="88">
        <f t="shared" si="5"/>
        <v>-9591604</v>
      </c>
      <c r="L46" s="88">
        <f t="shared" si="5"/>
        <v>25317593</v>
      </c>
      <c r="M46" s="88">
        <f t="shared" si="5"/>
        <v>-11372291</v>
      </c>
      <c r="N46" s="88">
        <f t="shared" si="5"/>
        <v>4353698</v>
      </c>
      <c r="O46" s="88">
        <f t="shared" si="5"/>
        <v>-8735645</v>
      </c>
      <c r="P46" s="88">
        <f t="shared" si="5"/>
        <v>-8209899</v>
      </c>
      <c r="Q46" s="88">
        <f t="shared" si="5"/>
        <v>17049153</v>
      </c>
      <c r="R46" s="88">
        <f t="shared" si="5"/>
        <v>103609</v>
      </c>
      <c r="S46" s="88">
        <f t="shared" si="5"/>
        <v>-8745169</v>
      </c>
      <c r="T46" s="88">
        <f t="shared" si="5"/>
        <v>-9266756</v>
      </c>
      <c r="U46" s="88">
        <f t="shared" si="5"/>
        <v>-7595107</v>
      </c>
      <c r="V46" s="88">
        <f t="shared" si="5"/>
        <v>-25607032</v>
      </c>
      <c r="W46" s="88">
        <f t="shared" si="5"/>
        <v>-5457225</v>
      </c>
      <c r="X46" s="88">
        <f t="shared" si="5"/>
        <v>-148</v>
      </c>
      <c r="Y46" s="88">
        <f t="shared" si="5"/>
        <v>-5457077</v>
      </c>
      <c r="Z46" s="208">
        <f>+IF(X46&lt;&gt;0,+(Y46/X46)*100,0)</f>
        <v>3687214.189189189</v>
      </c>
      <c r="AA46" s="206">
        <f>SUM(AA44:AA45)</f>
        <v>1562000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-23121914</v>
      </c>
      <c r="D48" s="217">
        <f>SUM(D46:D47)</f>
        <v>0</v>
      </c>
      <c r="E48" s="218">
        <f t="shared" si="6"/>
        <v>-148</v>
      </c>
      <c r="F48" s="219">
        <f t="shared" si="6"/>
        <v>1562000</v>
      </c>
      <c r="G48" s="219">
        <f t="shared" si="6"/>
        <v>31303808</v>
      </c>
      <c r="H48" s="220">
        <f t="shared" si="6"/>
        <v>-7521028</v>
      </c>
      <c r="I48" s="220">
        <f t="shared" si="6"/>
        <v>-8090280</v>
      </c>
      <c r="J48" s="220">
        <f t="shared" si="6"/>
        <v>15692500</v>
      </c>
      <c r="K48" s="220">
        <f t="shared" si="6"/>
        <v>-9591604</v>
      </c>
      <c r="L48" s="220">
        <f t="shared" si="6"/>
        <v>25317593</v>
      </c>
      <c r="M48" s="219">
        <f t="shared" si="6"/>
        <v>-11372291</v>
      </c>
      <c r="N48" s="219">
        <f t="shared" si="6"/>
        <v>4353698</v>
      </c>
      <c r="O48" s="220">
        <f t="shared" si="6"/>
        <v>-8735645</v>
      </c>
      <c r="P48" s="220">
        <f t="shared" si="6"/>
        <v>-8209899</v>
      </c>
      <c r="Q48" s="220">
        <f t="shared" si="6"/>
        <v>17049153</v>
      </c>
      <c r="R48" s="220">
        <f t="shared" si="6"/>
        <v>103609</v>
      </c>
      <c r="S48" s="220">
        <f t="shared" si="6"/>
        <v>-8745169</v>
      </c>
      <c r="T48" s="219">
        <f t="shared" si="6"/>
        <v>-9266756</v>
      </c>
      <c r="U48" s="219">
        <f t="shared" si="6"/>
        <v>-7595107</v>
      </c>
      <c r="V48" s="220">
        <f t="shared" si="6"/>
        <v>-25607032</v>
      </c>
      <c r="W48" s="220">
        <f t="shared" si="6"/>
        <v>-5457225</v>
      </c>
      <c r="X48" s="220">
        <f t="shared" si="6"/>
        <v>-148</v>
      </c>
      <c r="Y48" s="220">
        <f t="shared" si="6"/>
        <v>-5457077</v>
      </c>
      <c r="Z48" s="221">
        <f>+IF(X48&lt;&gt;0,+(Y48/X48)*100,0)</f>
        <v>3687214.189189189</v>
      </c>
      <c r="AA48" s="222">
        <f>SUM(AA46:AA47)</f>
        <v>1562000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8886916</v>
      </c>
      <c r="D5" s="153">
        <f>SUM(D6:D8)</f>
        <v>0</v>
      </c>
      <c r="E5" s="154">
        <f t="shared" si="0"/>
        <v>670000</v>
      </c>
      <c r="F5" s="100">
        <f t="shared" si="0"/>
        <v>162000</v>
      </c>
      <c r="G5" s="100">
        <f t="shared" si="0"/>
        <v>0</v>
      </c>
      <c r="H5" s="100">
        <f t="shared" si="0"/>
        <v>22874</v>
      </c>
      <c r="I5" s="100">
        <f t="shared" si="0"/>
        <v>0</v>
      </c>
      <c r="J5" s="100">
        <f t="shared" si="0"/>
        <v>22874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22874</v>
      </c>
      <c r="X5" s="100">
        <f t="shared" si="0"/>
        <v>670000</v>
      </c>
      <c r="Y5" s="100">
        <f t="shared" si="0"/>
        <v>-647126</v>
      </c>
      <c r="Z5" s="137">
        <f>+IF(X5&lt;&gt;0,+(Y5/X5)*100,0)</f>
        <v>-96.58597014925373</v>
      </c>
      <c r="AA5" s="153">
        <f>SUM(AA6:AA8)</f>
        <v>162000</v>
      </c>
    </row>
    <row r="6" spans="1:27" ht="13.5">
      <c r="A6" s="138" t="s">
        <v>75</v>
      </c>
      <c r="B6" s="136"/>
      <c r="C6" s="155">
        <v>3620313</v>
      </c>
      <c r="D6" s="155"/>
      <c r="E6" s="156">
        <v>170000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170000</v>
      </c>
      <c r="Y6" s="60">
        <v>-170000</v>
      </c>
      <c r="Z6" s="140">
        <v>-100</v>
      </c>
      <c r="AA6" s="62"/>
    </row>
    <row r="7" spans="1:27" ht="13.5">
      <c r="A7" s="138" t="s">
        <v>76</v>
      </c>
      <c r="B7" s="136"/>
      <c r="C7" s="157">
        <v>2333500</v>
      </c>
      <c r="D7" s="157"/>
      <c r="E7" s="158">
        <v>350000</v>
      </c>
      <c r="F7" s="159">
        <v>60000</v>
      </c>
      <c r="G7" s="159"/>
      <c r="H7" s="159">
        <v>22874</v>
      </c>
      <c r="I7" s="159"/>
      <c r="J7" s="159">
        <v>22874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22874</v>
      </c>
      <c r="X7" s="159">
        <v>350000</v>
      </c>
      <c r="Y7" s="159">
        <v>-327126</v>
      </c>
      <c r="Z7" s="141">
        <v>-93.46</v>
      </c>
      <c r="AA7" s="225">
        <v>60000</v>
      </c>
    </row>
    <row r="8" spans="1:27" ht="13.5">
      <c r="A8" s="138" t="s">
        <v>77</v>
      </c>
      <c r="B8" s="136"/>
      <c r="C8" s="155">
        <v>2933103</v>
      </c>
      <c r="D8" s="155"/>
      <c r="E8" s="156">
        <v>150000</v>
      </c>
      <c r="F8" s="60">
        <v>102000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150000</v>
      </c>
      <c r="Y8" s="60">
        <v>-150000</v>
      </c>
      <c r="Z8" s="140">
        <v>-100</v>
      </c>
      <c r="AA8" s="62">
        <v>102000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1450000</v>
      </c>
      <c r="F9" s="100">
        <f t="shared" si="1"/>
        <v>1400000</v>
      </c>
      <c r="G9" s="100">
        <f t="shared" si="1"/>
        <v>0</v>
      </c>
      <c r="H9" s="100">
        <f t="shared" si="1"/>
        <v>5400</v>
      </c>
      <c r="I9" s="100">
        <f t="shared" si="1"/>
        <v>0</v>
      </c>
      <c r="J9" s="100">
        <f t="shared" si="1"/>
        <v>5400</v>
      </c>
      <c r="K9" s="100">
        <f t="shared" si="1"/>
        <v>1126474</v>
      </c>
      <c r="L9" s="100">
        <f t="shared" si="1"/>
        <v>0</v>
      </c>
      <c r="M9" s="100">
        <f t="shared" si="1"/>
        <v>83340</v>
      </c>
      <c r="N9" s="100">
        <f t="shared" si="1"/>
        <v>1209814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1215214</v>
      </c>
      <c r="X9" s="100">
        <f t="shared" si="1"/>
        <v>1450000</v>
      </c>
      <c r="Y9" s="100">
        <f t="shared" si="1"/>
        <v>-234786</v>
      </c>
      <c r="Z9" s="137">
        <f>+IF(X9&lt;&gt;0,+(Y9/X9)*100,0)</f>
        <v>-16.192137931034484</v>
      </c>
      <c r="AA9" s="102">
        <f>SUM(AA10:AA14)</f>
        <v>1400000</v>
      </c>
    </row>
    <row r="10" spans="1:27" ht="13.5">
      <c r="A10" s="138" t="s">
        <v>79</v>
      </c>
      <c r="B10" s="136"/>
      <c r="C10" s="155"/>
      <c r="D10" s="155"/>
      <c r="E10" s="156">
        <v>1450000</v>
      </c>
      <c r="F10" s="60">
        <v>1400000</v>
      </c>
      <c r="G10" s="60"/>
      <c r="H10" s="60">
        <v>5400</v>
      </c>
      <c r="I10" s="60"/>
      <c r="J10" s="60">
        <v>5400</v>
      </c>
      <c r="K10" s="60">
        <v>1126474</v>
      </c>
      <c r="L10" s="60"/>
      <c r="M10" s="60">
        <v>83340</v>
      </c>
      <c r="N10" s="60">
        <v>1209814</v>
      </c>
      <c r="O10" s="60"/>
      <c r="P10" s="60"/>
      <c r="Q10" s="60"/>
      <c r="R10" s="60"/>
      <c r="S10" s="60"/>
      <c r="T10" s="60"/>
      <c r="U10" s="60"/>
      <c r="V10" s="60"/>
      <c r="W10" s="60">
        <v>1215214</v>
      </c>
      <c r="X10" s="60">
        <v>1450000</v>
      </c>
      <c r="Y10" s="60">
        <v>-234786</v>
      </c>
      <c r="Z10" s="140">
        <v>-16.19</v>
      </c>
      <c r="AA10" s="62">
        <v>1400000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80000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80000</v>
      </c>
      <c r="Y15" s="100">
        <f t="shared" si="2"/>
        <v>-80000</v>
      </c>
      <c r="Z15" s="137">
        <f>+IF(X15&lt;&gt;0,+(Y15/X15)*100,0)</f>
        <v>-100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>
        <v>70000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70000</v>
      </c>
      <c r="Y16" s="60">
        <v>-70000</v>
      </c>
      <c r="Z16" s="140">
        <v>-100</v>
      </c>
      <c r="AA16" s="62"/>
    </row>
    <row r="17" spans="1:27" ht="13.5">
      <c r="A17" s="138" t="s">
        <v>86</v>
      </c>
      <c r="B17" s="136"/>
      <c r="C17" s="155"/>
      <c r="D17" s="155"/>
      <c r="E17" s="156">
        <v>10000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10000</v>
      </c>
      <c r="Y17" s="60">
        <v>-10000</v>
      </c>
      <c r="Z17" s="140">
        <v>-100</v>
      </c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8886916</v>
      </c>
      <c r="D25" s="217">
        <f>+D5+D9+D15+D19+D24</f>
        <v>0</v>
      </c>
      <c r="E25" s="230">
        <f t="shared" si="4"/>
        <v>2200000</v>
      </c>
      <c r="F25" s="219">
        <f t="shared" si="4"/>
        <v>1562000</v>
      </c>
      <c r="G25" s="219">
        <f t="shared" si="4"/>
        <v>0</v>
      </c>
      <c r="H25" s="219">
        <f t="shared" si="4"/>
        <v>28274</v>
      </c>
      <c r="I25" s="219">
        <f t="shared" si="4"/>
        <v>0</v>
      </c>
      <c r="J25" s="219">
        <f t="shared" si="4"/>
        <v>28274</v>
      </c>
      <c r="K25" s="219">
        <f t="shared" si="4"/>
        <v>1126474</v>
      </c>
      <c r="L25" s="219">
        <f t="shared" si="4"/>
        <v>0</v>
      </c>
      <c r="M25" s="219">
        <f t="shared" si="4"/>
        <v>83340</v>
      </c>
      <c r="N25" s="219">
        <f t="shared" si="4"/>
        <v>1209814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1238088</v>
      </c>
      <c r="X25" s="219">
        <f t="shared" si="4"/>
        <v>2200000</v>
      </c>
      <c r="Y25" s="219">
        <f t="shared" si="4"/>
        <v>-961912</v>
      </c>
      <c r="Z25" s="231">
        <f>+IF(X25&lt;&gt;0,+(Y25/X25)*100,0)</f>
        <v>-43.72327272727273</v>
      </c>
      <c r="AA25" s="232">
        <f>+AA5+AA9+AA15+AA19+AA24</f>
        <v>1562000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2933103</v>
      </c>
      <c r="D28" s="155"/>
      <c r="E28" s="156"/>
      <c r="F28" s="60">
        <v>1562000</v>
      </c>
      <c r="G28" s="60"/>
      <c r="H28" s="60">
        <v>28274</v>
      </c>
      <c r="I28" s="60"/>
      <c r="J28" s="60">
        <v>28274</v>
      </c>
      <c r="K28" s="60">
        <v>1126474</v>
      </c>
      <c r="L28" s="60"/>
      <c r="M28" s="60">
        <v>83340</v>
      </c>
      <c r="N28" s="60">
        <v>1209814</v>
      </c>
      <c r="O28" s="60"/>
      <c r="P28" s="60"/>
      <c r="Q28" s="60"/>
      <c r="R28" s="60"/>
      <c r="S28" s="60"/>
      <c r="T28" s="60"/>
      <c r="U28" s="60"/>
      <c r="V28" s="60"/>
      <c r="W28" s="60">
        <v>1238088</v>
      </c>
      <c r="X28" s="60"/>
      <c r="Y28" s="60">
        <v>1238088</v>
      </c>
      <c r="Z28" s="140"/>
      <c r="AA28" s="155">
        <v>1562000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2933103</v>
      </c>
      <c r="D32" s="210">
        <f>SUM(D28:D31)</f>
        <v>0</v>
      </c>
      <c r="E32" s="211">
        <f t="shared" si="5"/>
        <v>0</v>
      </c>
      <c r="F32" s="77">
        <f t="shared" si="5"/>
        <v>1562000</v>
      </c>
      <c r="G32" s="77">
        <f t="shared" si="5"/>
        <v>0</v>
      </c>
      <c r="H32" s="77">
        <f t="shared" si="5"/>
        <v>28274</v>
      </c>
      <c r="I32" s="77">
        <f t="shared" si="5"/>
        <v>0</v>
      </c>
      <c r="J32" s="77">
        <f t="shared" si="5"/>
        <v>28274</v>
      </c>
      <c r="K32" s="77">
        <f t="shared" si="5"/>
        <v>1126474</v>
      </c>
      <c r="L32" s="77">
        <f t="shared" si="5"/>
        <v>0</v>
      </c>
      <c r="M32" s="77">
        <f t="shared" si="5"/>
        <v>83340</v>
      </c>
      <c r="N32" s="77">
        <f t="shared" si="5"/>
        <v>1209814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1238088</v>
      </c>
      <c r="X32" s="77">
        <f t="shared" si="5"/>
        <v>0</v>
      </c>
      <c r="Y32" s="77">
        <f t="shared" si="5"/>
        <v>1238088</v>
      </c>
      <c r="Z32" s="212">
        <f>+IF(X32&lt;&gt;0,+(Y32/X32)*100,0)</f>
        <v>0</v>
      </c>
      <c r="AA32" s="79">
        <f>SUM(AA28:AA31)</f>
        <v>1562000</v>
      </c>
    </row>
    <row r="33" spans="1:27" ht="13.5">
      <c r="A33" s="237" t="s">
        <v>51</v>
      </c>
      <c r="B33" s="136" t="s">
        <v>137</v>
      </c>
      <c r="C33" s="155">
        <v>3620313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2333500</v>
      </c>
      <c r="D35" s="155"/>
      <c r="E35" s="156">
        <v>2200000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2200000</v>
      </c>
      <c r="Y35" s="60">
        <v>-2200000</v>
      </c>
      <c r="Z35" s="140">
        <v>-100</v>
      </c>
      <c r="AA35" s="62"/>
    </row>
    <row r="36" spans="1:27" ht="13.5">
      <c r="A36" s="238" t="s">
        <v>139</v>
      </c>
      <c r="B36" s="149"/>
      <c r="C36" s="222">
        <f aca="true" t="shared" si="6" ref="C36:Y36">SUM(C32:C35)</f>
        <v>8886916</v>
      </c>
      <c r="D36" s="222">
        <f>SUM(D32:D35)</f>
        <v>0</v>
      </c>
      <c r="E36" s="218">
        <f t="shared" si="6"/>
        <v>2200000</v>
      </c>
      <c r="F36" s="220">
        <f t="shared" si="6"/>
        <v>1562000</v>
      </c>
      <c r="G36" s="220">
        <f t="shared" si="6"/>
        <v>0</v>
      </c>
      <c r="H36" s="220">
        <f t="shared" si="6"/>
        <v>28274</v>
      </c>
      <c r="I36" s="220">
        <f t="shared" si="6"/>
        <v>0</v>
      </c>
      <c r="J36" s="220">
        <f t="shared" si="6"/>
        <v>28274</v>
      </c>
      <c r="K36" s="220">
        <f t="shared" si="6"/>
        <v>1126474</v>
      </c>
      <c r="L36" s="220">
        <f t="shared" si="6"/>
        <v>0</v>
      </c>
      <c r="M36" s="220">
        <f t="shared" si="6"/>
        <v>83340</v>
      </c>
      <c r="N36" s="220">
        <f t="shared" si="6"/>
        <v>1209814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1238088</v>
      </c>
      <c r="X36" s="220">
        <f t="shared" si="6"/>
        <v>2200000</v>
      </c>
      <c r="Y36" s="220">
        <f t="shared" si="6"/>
        <v>-961912</v>
      </c>
      <c r="Z36" s="221">
        <f>+IF(X36&lt;&gt;0,+(Y36/X36)*100,0)</f>
        <v>-43.72327272727273</v>
      </c>
      <c r="AA36" s="239">
        <f>SUM(AA32:AA35)</f>
        <v>1562000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6516365</v>
      </c>
      <c r="D6" s="155"/>
      <c r="E6" s="59">
        <v>2591555</v>
      </c>
      <c r="F6" s="60">
        <v>2591555</v>
      </c>
      <c r="G6" s="60">
        <v>3062249</v>
      </c>
      <c r="H6" s="60">
        <v>668479</v>
      </c>
      <c r="I6" s="60">
        <v>4126795</v>
      </c>
      <c r="J6" s="60">
        <v>4126795</v>
      </c>
      <c r="K6" s="60">
        <v>584328</v>
      </c>
      <c r="L6" s="60">
        <v>31500532</v>
      </c>
      <c r="M6" s="60">
        <v>988867</v>
      </c>
      <c r="N6" s="60">
        <v>988867</v>
      </c>
      <c r="O6" s="60">
        <v>164586</v>
      </c>
      <c r="P6" s="60">
        <v>1113849</v>
      </c>
      <c r="Q6" s="60">
        <v>1677361</v>
      </c>
      <c r="R6" s="60">
        <v>1677361</v>
      </c>
      <c r="S6" s="60">
        <v>750733</v>
      </c>
      <c r="T6" s="60">
        <v>112732</v>
      </c>
      <c r="U6" s="60">
        <v>35223</v>
      </c>
      <c r="V6" s="60">
        <v>35223</v>
      </c>
      <c r="W6" s="60">
        <v>35223</v>
      </c>
      <c r="X6" s="60">
        <v>2591555</v>
      </c>
      <c r="Y6" s="60">
        <v>-2556332</v>
      </c>
      <c r="Z6" s="140">
        <v>-98.64</v>
      </c>
      <c r="AA6" s="62">
        <v>2591555</v>
      </c>
    </row>
    <row r="7" spans="1:27" ht="13.5">
      <c r="A7" s="249" t="s">
        <v>144</v>
      </c>
      <c r="B7" s="182"/>
      <c r="C7" s="155"/>
      <c r="D7" s="155"/>
      <c r="E7" s="59">
        <v>24607920</v>
      </c>
      <c r="F7" s="60">
        <v>2127159</v>
      </c>
      <c r="G7" s="60">
        <v>33820251</v>
      </c>
      <c r="H7" s="60">
        <v>28476643</v>
      </c>
      <c r="I7" s="60">
        <v>17934689</v>
      </c>
      <c r="J7" s="60">
        <v>17934689</v>
      </c>
      <c r="K7" s="60">
        <v>9537234</v>
      </c>
      <c r="L7" s="60">
        <v>4575735</v>
      </c>
      <c r="M7" s="60">
        <v>4597887</v>
      </c>
      <c r="N7" s="60">
        <v>4597887</v>
      </c>
      <c r="O7" s="60">
        <v>14098384</v>
      </c>
      <c r="P7" s="60">
        <v>6062003</v>
      </c>
      <c r="Q7" s="60">
        <v>21725341</v>
      </c>
      <c r="R7" s="60">
        <v>21725341</v>
      </c>
      <c r="S7" s="60">
        <v>17846858</v>
      </c>
      <c r="T7" s="60">
        <v>9562076</v>
      </c>
      <c r="U7" s="60">
        <v>702646</v>
      </c>
      <c r="V7" s="60">
        <v>702646</v>
      </c>
      <c r="W7" s="60">
        <v>702646</v>
      </c>
      <c r="X7" s="60">
        <v>2127159</v>
      </c>
      <c r="Y7" s="60">
        <v>-1424513</v>
      </c>
      <c r="Z7" s="140">
        <v>-66.97</v>
      </c>
      <c r="AA7" s="62">
        <v>2127159</v>
      </c>
    </row>
    <row r="8" spans="1:27" ht="13.5">
      <c r="A8" s="249" t="s">
        <v>145</v>
      </c>
      <c r="B8" s="182"/>
      <c r="C8" s="155"/>
      <c r="D8" s="155"/>
      <c r="E8" s="59">
        <v>7212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4481286</v>
      </c>
      <c r="D9" s="155"/>
      <c r="E9" s="59">
        <v>6171581</v>
      </c>
      <c r="F9" s="60">
        <v>1960600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1960600</v>
      </c>
      <c r="Y9" s="60">
        <v>-1960600</v>
      </c>
      <c r="Z9" s="140">
        <v>-100</v>
      </c>
      <c r="AA9" s="62">
        <v>1960600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10997651</v>
      </c>
      <c r="D12" s="168">
        <f>SUM(D6:D11)</f>
        <v>0</v>
      </c>
      <c r="E12" s="72">
        <f t="shared" si="0"/>
        <v>33378268</v>
      </c>
      <c r="F12" s="73">
        <f t="shared" si="0"/>
        <v>6679314</v>
      </c>
      <c r="G12" s="73">
        <f t="shared" si="0"/>
        <v>36882500</v>
      </c>
      <c r="H12" s="73">
        <f t="shared" si="0"/>
        <v>29145122</v>
      </c>
      <c r="I12" s="73">
        <f t="shared" si="0"/>
        <v>22061484</v>
      </c>
      <c r="J12" s="73">
        <f t="shared" si="0"/>
        <v>22061484</v>
      </c>
      <c r="K12" s="73">
        <f t="shared" si="0"/>
        <v>10121562</v>
      </c>
      <c r="L12" s="73">
        <f t="shared" si="0"/>
        <v>36076267</v>
      </c>
      <c r="M12" s="73">
        <f t="shared" si="0"/>
        <v>5586754</v>
      </c>
      <c r="N12" s="73">
        <f t="shared" si="0"/>
        <v>5586754</v>
      </c>
      <c r="O12" s="73">
        <f t="shared" si="0"/>
        <v>14262970</v>
      </c>
      <c r="P12" s="73">
        <f t="shared" si="0"/>
        <v>7175852</v>
      </c>
      <c r="Q12" s="73">
        <f t="shared" si="0"/>
        <v>23402702</v>
      </c>
      <c r="R12" s="73">
        <f t="shared" si="0"/>
        <v>23402702</v>
      </c>
      <c r="S12" s="73">
        <f t="shared" si="0"/>
        <v>18597591</v>
      </c>
      <c r="T12" s="73">
        <f t="shared" si="0"/>
        <v>9674808</v>
      </c>
      <c r="U12" s="73">
        <f t="shared" si="0"/>
        <v>737869</v>
      </c>
      <c r="V12" s="73">
        <f t="shared" si="0"/>
        <v>737869</v>
      </c>
      <c r="W12" s="73">
        <f t="shared" si="0"/>
        <v>737869</v>
      </c>
      <c r="X12" s="73">
        <f t="shared" si="0"/>
        <v>6679314</v>
      </c>
      <c r="Y12" s="73">
        <f t="shared" si="0"/>
        <v>-5941445</v>
      </c>
      <c r="Z12" s="170">
        <f>+IF(X12&lt;&gt;0,+(Y12/X12)*100,0)</f>
        <v>-88.9529224108943</v>
      </c>
      <c r="AA12" s="74">
        <f>SUM(AA6:AA11)</f>
        <v>6679314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>
        <v>1250676</v>
      </c>
      <c r="H15" s="60">
        <v>1250676</v>
      </c>
      <c r="I15" s="60">
        <v>1250676</v>
      </c>
      <c r="J15" s="60">
        <v>1250676</v>
      </c>
      <c r="K15" s="60">
        <v>1250676</v>
      </c>
      <c r="L15" s="60">
        <v>1250676</v>
      </c>
      <c r="M15" s="60"/>
      <c r="N15" s="60"/>
      <c r="O15" s="60">
        <v>1250676</v>
      </c>
      <c r="P15" s="60">
        <v>1250676</v>
      </c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10989620</v>
      </c>
      <c r="D19" s="155"/>
      <c r="E19" s="59">
        <v>6614669</v>
      </c>
      <c r="F19" s="60">
        <v>12374008</v>
      </c>
      <c r="G19" s="60">
        <v>10719545</v>
      </c>
      <c r="H19" s="60">
        <v>10719545</v>
      </c>
      <c r="I19" s="60">
        <v>10719545</v>
      </c>
      <c r="J19" s="60">
        <v>10719545</v>
      </c>
      <c r="K19" s="60">
        <v>6863328</v>
      </c>
      <c r="L19" s="60">
        <v>6863328</v>
      </c>
      <c r="M19" s="60">
        <v>6863328</v>
      </c>
      <c r="N19" s="60">
        <v>6863328</v>
      </c>
      <c r="O19" s="60">
        <v>10719545</v>
      </c>
      <c r="P19" s="60">
        <v>10719545</v>
      </c>
      <c r="Q19" s="60">
        <v>13928595</v>
      </c>
      <c r="R19" s="60">
        <v>13928595</v>
      </c>
      <c r="S19" s="60">
        <v>13928595</v>
      </c>
      <c r="T19" s="60">
        <v>13928595</v>
      </c>
      <c r="U19" s="60"/>
      <c r="V19" s="60"/>
      <c r="W19" s="60"/>
      <c r="X19" s="60">
        <v>12374008</v>
      </c>
      <c r="Y19" s="60">
        <v>-12374008</v>
      </c>
      <c r="Z19" s="140">
        <v>-100</v>
      </c>
      <c r="AA19" s="62">
        <v>12374008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2938975</v>
      </c>
      <c r="D22" s="155"/>
      <c r="E22" s="59">
        <v>248658</v>
      </c>
      <c r="F22" s="60">
        <v>2938975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2938975</v>
      </c>
      <c r="Y22" s="60">
        <v>-2938975</v>
      </c>
      <c r="Z22" s="140">
        <v>-100</v>
      </c>
      <c r="AA22" s="62">
        <v>2938975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13928595</v>
      </c>
      <c r="D24" s="168">
        <f>SUM(D15:D23)</f>
        <v>0</v>
      </c>
      <c r="E24" s="76">
        <f t="shared" si="1"/>
        <v>6863327</v>
      </c>
      <c r="F24" s="77">
        <f t="shared" si="1"/>
        <v>15312983</v>
      </c>
      <c r="G24" s="77">
        <f t="shared" si="1"/>
        <v>11970221</v>
      </c>
      <c r="H24" s="77">
        <f t="shared" si="1"/>
        <v>11970221</v>
      </c>
      <c r="I24" s="77">
        <f t="shared" si="1"/>
        <v>11970221</v>
      </c>
      <c r="J24" s="77">
        <f t="shared" si="1"/>
        <v>11970221</v>
      </c>
      <c r="K24" s="77">
        <f t="shared" si="1"/>
        <v>8114004</v>
      </c>
      <c r="L24" s="77">
        <f t="shared" si="1"/>
        <v>8114004</v>
      </c>
      <c r="M24" s="77">
        <f t="shared" si="1"/>
        <v>6863328</v>
      </c>
      <c r="N24" s="77">
        <f t="shared" si="1"/>
        <v>6863328</v>
      </c>
      <c r="O24" s="77">
        <f t="shared" si="1"/>
        <v>11970221</v>
      </c>
      <c r="P24" s="77">
        <f t="shared" si="1"/>
        <v>11970221</v>
      </c>
      <c r="Q24" s="77">
        <f t="shared" si="1"/>
        <v>13928595</v>
      </c>
      <c r="R24" s="77">
        <f t="shared" si="1"/>
        <v>13928595</v>
      </c>
      <c r="S24" s="77">
        <f t="shared" si="1"/>
        <v>13928595</v>
      </c>
      <c r="T24" s="77">
        <f t="shared" si="1"/>
        <v>13928595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15312983</v>
      </c>
      <c r="Y24" s="77">
        <f t="shared" si="1"/>
        <v>-15312983</v>
      </c>
      <c r="Z24" s="212">
        <f>+IF(X24&lt;&gt;0,+(Y24/X24)*100,0)</f>
        <v>-100</v>
      </c>
      <c r="AA24" s="79">
        <f>SUM(AA15:AA23)</f>
        <v>15312983</v>
      </c>
    </row>
    <row r="25" spans="1:27" ht="13.5">
      <c r="A25" s="250" t="s">
        <v>159</v>
      </c>
      <c r="B25" s="251"/>
      <c r="C25" s="168">
        <f aca="true" t="shared" si="2" ref="C25:Y25">+C12+C24</f>
        <v>24926246</v>
      </c>
      <c r="D25" s="168">
        <f>+D12+D24</f>
        <v>0</v>
      </c>
      <c r="E25" s="72">
        <f t="shared" si="2"/>
        <v>40241595</v>
      </c>
      <c r="F25" s="73">
        <f t="shared" si="2"/>
        <v>21992297</v>
      </c>
      <c r="G25" s="73">
        <f t="shared" si="2"/>
        <v>48852721</v>
      </c>
      <c r="H25" s="73">
        <f t="shared" si="2"/>
        <v>41115343</v>
      </c>
      <c r="I25" s="73">
        <f t="shared" si="2"/>
        <v>34031705</v>
      </c>
      <c r="J25" s="73">
        <f t="shared" si="2"/>
        <v>34031705</v>
      </c>
      <c r="K25" s="73">
        <f t="shared" si="2"/>
        <v>18235566</v>
      </c>
      <c r="L25" s="73">
        <f t="shared" si="2"/>
        <v>44190271</v>
      </c>
      <c r="M25" s="73">
        <f t="shared" si="2"/>
        <v>12450082</v>
      </c>
      <c r="N25" s="73">
        <f t="shared" si="2"/>
        <v>12450082</v>
      </c>
      <c r="O25" s="73">
        <f t="shared" si="2"/>
        <v>26233191</v>
      </c>
      <c r="P25" s="73">
        <f t="shared" si="2"/>
        <v>19146073</v>
      </c>
      <c r="Q25" s="73">
        <f t="shared" si="2"/>
        <v>37331297</v>
      </c>
      <c r="R25" s="73">
        <f t="shared" si="2"/>
        <v>37331297</v>
      </c>
      <c r="S25" s="73">
        <f t="shared" si="2"/>
        <v>32526186</v>
      </c>
      <c r="T25" s="73">
        <f t="shared" si="2"/>
        <v>23603403</v>
      </c>
      <c r="U25" s="73">
        <f t="shared" si="2"/>
        <v>737869</v>
      </c>
      <c r="V25" s="73">
        <f t="shared" si="2"/>
        <v>737869</v>
      </c>
      <c r="W25" s="73">
        <f t="shared" si="2"/>
        <v>737869</v>
      </c>
      <c r="X25" s="73">
        <f t="shared" si="2"/>
        <v>21992297</v>
      </c>
      <c r="Y25" s="73">
        <f t="shared" si="2"/>
        <v>-21254428</v>
      </c>
      <c r="Z25" s="170">
        <f>+IF(X25&lt;&gt;0,+(Y25/X25)*100,0)</f>
        <v>-96.64487524882007</v>
      </c>
      <c r="AA25" s="74">
        <f>+AA12+AA24</f>
        <v>21992297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1064326</v>
      </c>
      <c r="D30" s="155"/>
      <c r="E30" s="59">
        <v>428496</v>
      </c>
      <c r="F30" s="60">
        <v>1064326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1064326</v>
      </c>
      <c r="Y30" s="60">
        <v>-1064326</v>
      </c>
      <c r="Z30" s="140">
        <v>-100</v>
      </c>
      <c r="AA30" s="62">
        <v>1064326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33125152</v>
      </c>
      <c r="D32" s="155"/>
      <c r="E32" s="59">
        <v>26898254</v>
      </c>
      <c r="F32" s="60">
        <v>22599431</v>
      </c>
      <c r="G32" s="60">
        <v>20343524</v>
      </c>
      <c r="H32" s="60">
        <v>20642842</v>
      </c>
      <c r="I32" s="60">
        <v>16247499</v>
      </c>
      <c r="J32" s="60">
        <v>16247499</v>
      </c>
      <c r="K32" s="60">
        <v>16452256</v>
      </c>
      <c r="L32" s="60">
        <v>16232351</v>
      </c>
      <c r="M32" s="60">
        <v>16425061</v>
      </c>
      <c r="N32" s="60">
        <v>16425061</v>
      </c>
      <c r="O32" s="60">
        <v>16402854</v>
      </c>
      <c r="P32" s="60">
        <v>16411718</v>
      </c>
      <c r="Q32" s="60">
        <v>16799349</v>
      </c>
      <c r="R32" s="60">
        <v>16799349</v>
      </c>
      <c r="S32" s="60">
        <v>16375589</v>
      </c>
      <c r="T32" s="60">
        <v>16274153</v>
      </c>
      <c r="U32" s="60">
        <v>17062473</v>
      </c>
      <c r="V32" s="60">
        <v>17062473</v>
      </c>
      <c r="W32" s="60">
        <v>17062473</v>
      </c>
      <c r="X32" s="60">
        <v>22599431</v>
      </c>
      <c r="Y32" s="60">
        <v>-5536958</v>
      </c>
      <c r="Z32" s="140">
        <v>-24.5</v>
      </c>
      <c r="AA32" s="62">
        <v>22599431</v>
      </c>
    </row>
    <row r="33" spans="1:27" ht="13.5">
      <c r="A33" s="249" t="s">
        <v>165</v>
      </c>
      <c r="B33" s="182"/>
      <c r="C33" s="155"/>
      <c r="D33" s="155"/>
      <c r="E33" s="59"/>
      <c r="F33" s="60">
        <v>2379000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2379000</v>
      </c>
      <c r="Y33" s="60">
        <v>-2379000</v>
      </c>
      <c r="Z33" s="140">
        <v>-100</v>
      </c>
      <c r="AA33" s="62">
        <v>2379000</v>
      </c>
    </row>
    <row r="34" spans="1:27" ht="13.5">
      <c r="A34" s="250" t="s">
        <v>58</v>
      </c>
      <c r="B34" s="251"/>
      <c r="C34" s="168">
        <f aca="true" t="shared" si="3" ref="C34:Y34">SUM(C29:C33)</f>
        <v>34189478</v>
      </c>
      <c r="D34" s="168">
        <f>SUM(D29:D33)</f>
        <v>0</v>
      </c>
      <c r="E34" s="72">
        <f t="shared" si="3"/>
        <v>27326750</v>
      </c>
      <c r="F34" s="73">
        <f t="shared" si="3"/>
        <v>26042757</v>
      </c>
      <c r="G34" s="73">
        <f t="shared" si="3"/>
        <v>20343524</v>
      </c>
      <c r="H34" s="73">
        <f t="shared" si="3"/>
        <v>20642842</v>
      </c>
      <c r="I34" s="73">
        <f t="shared" si="3"/>
        <v>16247499</v>
      </c>
      <c r="J34" s="73">
        <f t="shared" si="3"/>
        <v>16247499</v>
      </c>
      <c r="K34" s="73">
        <f t="shared" si="3"/>
        <v>16452256</v>
      </c>
      <c r="L34" s="73">
        <f t="shared" si="3"/>
        <v>16232351</v>
      </c>
      <c r="M34" s="73">
        <f t="shared" si="3"/>
        <v>16425061</v>
      </c>
      <c r="N34" s="73">
        <f t="shared" si="3"/>
        <v>16425061</v>
      </c>
      <c r="O34" s="73">
        <f t="shared" si="3"/>
        <v>16402854</v>
      </c>
      <c r="P34" s="73">
        <f t="shared" si="3"/>
        <v>16411718</v>
      </c>
      <c r="Q34" s="73">
        <f t="shared" si="3"/>
        <v>16799349</v>
      </c>
      <c r="R34" s="73">
        <f t="shared" si="3"/>
        <v>16799349</v>
      </c>
      <c r="S34" s="73">
        <f t="shared" si="3"/>
        <v>16375589</v>
      </c>
      <c r="T34" s="73">
        <f t="shared" si="3"/>
        <v>16274153</v>
      </c>
      <c r="U34" s="73">
        <f t="shared" si="3"/>
        <v>17062473</v>
      </c>
      <c r="V34" s="73">
        <f t="shared" si="3"/>
        <v>17062473</v>
      </c>
      <c r="W34" s="73">
        <f t="shared" si="3"/>
        <v>17062473</v>
      </c>
      <c r="X34" s="73">
        <f t="shared" si="3"/>
        <v>26042757</v>
      </c>
      <c r="Y34" s="73">
        <f t="shared" si="3"/>
        <v>-8980284</v>
      </c>
      <c r="Z34" s="170">
        <f>+IF(X34&lt;&gt;0,+(Y34/X34)*100,0)</f>
        <v>-34.48284680458371</v>
      </c>
      <c r="AA34" s="74">
        <f>SUM(AA29:AA33)</f>
        <v>26042757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1553509</v>
      </c>
      <c r="D37" s="155"/>
      <c r="E37" s="59">
        <v>978555</v>
      </c>
      <c r="F37" s="60">
        <v>1553509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1553509</v>
      </c>
      <c r="Y37" s="60">
        <v>-1553509</v>
      </c>
      <c r="Z37" s="140">
        <v>-100</v>
      </c>
      <c r="AA37" s="62">
        <v>1553509</v>
      </c>
    </row>
    <row r="38" spans="1:27" ht="13.5">
      <c r="A38" s="249" t="s">
        <v>165</v>
      </c>
      <c r="B38" s="182"/>
      <c r="C38" s="155">
        <v>2206000</v>
      </c>
      <c r="D38" s="155"/>
      <c r="E38" s="59">
        <v>1968000</v>
      </c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3759509</v>
      </c>
      <c r="D39" s="168">
        <f>SUM(D37:D38)</f>
        <v>0</v>
      </c>
      <c r="E39" s="76">
        <f t="shared" si="4"/>
        <v>2946555</v>
      </c>
      <c r="F39" s="77">
        <f t="shared" si="4"/>
        <v>1553509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1553509</v>
      </c>
      <c r="Y39" s="77">
        <f t="shared" si="4"/>
        <v>-1553509</v>
      </c>
      <c r="Z39" s="212">
        <f>+IF(X39&lt;&gt;0,+(Y39/X39)*100,0)</f>
        <v>-100</v>
      </c>
      <c r="AA39" s="79">
        <f>SUM(AA37:AA38)</f>
        <v>1553509</v>
      </c>
    </row>
    <row r="40" spans="1:27" ht="13.5">
      <c r="A40" s="250" t="s">
        <v>167</v>
      </c>
      <c r="B40" s="251"/>
      <c r="C40" s="168">
        <f aca="true" t="shared" si="5" ref="C40:Y40">+C34+C39</f>
        <v>37948987</v>
      </c>
      <c r="D40" s="168">
        <f>+D34+D39</f>
        <v>0</v>
      </c>
      <c r="E40" s="72">
        <f t="shared" si="5"/>
        <v>30273305</v>
      </c>
      <c r="F40" s="73">
        <f t="shared" si="5"/>
        <v>27596266</v>
      </c>
      <c r="G40" s="73">
        <f t="shared" si="5"/>
        <v>20343524</v>
      </c>
      <c r="H40" s="73">
        <f t="shared" si="5"/>
        <v>20642842</v>
      </c>
      <c r="I40" s="73">
        <f t="shared" si="5"/>
        <v>16247499</v>
      </c>
      <c r="J40" s="73">
        <f t="shared" si="5"/>
        <v>16247499</v>
      </c>
      <c r="K40" s="73">
        <f t="shared" si="5"/>
        <v>16452256</v>
      </c>
      <c r="L40" s="73">
        <f t="shared" si="5"/>
        <v>16232351</v>
      </c>
      <c r="M40" s="73">
        <f t="shared" si="5"/>
        <v>16425061</v>
      </c>
      <c r="N40" s="73">
        <f t="shared" si="5"/>
        <v>16425061</v>
      </c>
      <c r="O40" s="73">
        <f t="shared" si="5"/>
        <v>16402854</v>
      </c>
      <c r="P40" s="73">
        <f t="shared" si="5"/>
        <v>16411718</v>
      </c>
      <c r="Q40" s="73">
        <f t="shared" si="5"/>
        <v>16799349</v>
      </c>
      <c r="R40" s="73">
        <f t="shared" si="5"/>
        <v>16799349</v>
      </c>
      <c r="S40" s="73">
        <f t="shared" si="5"/>
        <v>16375589</v>
      </c>
      <c r="T40" s="73">
        <f t="shared" si="5"/>
        <v>16274153</v>
      </c>
      <c r="U40" s="73">
        <f t="shared" si="5"/>
        <v>17062473</v>
      </c>
      <c r="V40" s="73">
        <f t="shared" si="5"/>
        <v>17062473</v>
      </c>
      <c r="W40" s="73">
        <f t="shared" si="5"/>
        <v>17062473</v>
      </c>
      <c r="X40" s="73">
        <f t="shared" si="5"/>
        <v>27596266</v>
      </c>
      <c r="Y40" s="73">
        <f t="shared" si="5"/>
        <v>-10533793</v>
      </c>
      <c r="Z40" s="170">
        <f>+IF(X40&lt;&gt;0,+(Y40/X40)*100,0)</f>
        <v>-38.17108082665966</v>
      </c>
      <c r="AA40" s="74">
        <f>+AA34+AA39</f>
        <v>27596266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-13022741</v>
      </c>
      <c r="D42" s="257">
        <f>+D25-D40</f>
        <v>0</v>
      </c>
      <c r="E42" s="258">
        <f t="shared" si="6"/>
        <v>9968290</v>
      </c>
      <c r="F42" s="259">
        <f t="shared" si="6"/>
        <v>-5603969</v>
      </c>
      <c r="G42" s="259">
        <f t="shared" si="6"/>
        <v>28509197</v>
      </c>
      <c r="H42" s="259">
        <f t="shared" si="6"/>
        <v>20472501</v>
      </c>
      <c r="I42" s="259">
        <f t="shared" si="6"/>
        <v>17784206</v>
      </c>
      <c r="J42" s="259">
        <f t="shared" si="6"/>
        <v>17784206</v>
      </c>
      <c r="K42" s="259">
        <f t="shared" si="6"/>
        <v>1783310</v>
      </c>
      <c r="L42" s="259">
        <f t="shared" si="6"/>
        <v>27957920</v>
      </c>
      <c r="M42" s="259">
        <f t="shared" si="6"/>
        <v>-3974979</v>
      </c>
      <c r="N42" s="259">
        <f t="shared" si="6"/>
        <v>-3974979</v>
      </c>
      <c r="O42" s="259">
        <f t="shared" si="6"/>
        <v>9830337</v>
      </c>
      <c r="P42" s="259">
        <f t="shared" si="6"/>
        <v>2734355</v>
      </c>
      <c r="Q42" s="259">
        <f t="shared" si="6"/>
        <v>20531948</v>
      </c>
      <c r="R42" s="259">
        <f t="shared" si="6"/>
        <v>20531948</v>
      </c>
      <c r="S42" s="259">
        <f t="shared" si="6"/>
        <v>16150597</v>
      </c>
      <c r="T42" s="259">
        <f t="shared" si="6"/>
        <v>7329250</v>
      </c>
      <c r="U42" s="259">
        <f t="shared" si="6"/>
        <v>-16324604</v>
      </c>
      <c r="V42" s="259">
        <f t="shared" si="6"/>
        <v>-16324604</v>
      </c>
      <c r="W42" s="259">
        <f t="shared" si="6"/>
        <v>-16324604</v>
      </c>
      <c r="X42" s="259">
        <f t="shared" si="6"/>
        <v>-5603969</v>
      </c>
      <c r="Y42" s="259">
        <f t="shared" si="6"/>
        <v>-10720635</v>
      </c>
      <c r="Z42" s="260">
        <f>+IF(X42&lt;&gt;0,+(Y42/X42)*100,0)</f>
        <v>191.3043237748103</v>
      </c>
      <c r="AA42" s="261">
        <f>+AA25-AA40</f>
        <v>-5603969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-13022741</v>
      </c>
      <c r="D45" s="155"/>
      <c r="E45" s="59">
        <v>9968290</v>
      </c>
      <c r="F45" s="60">
        <v>-5603969</v>
      </c>
      <c r="G45" s="60">
        <v>28509197</v>
      </c>
      <c r="H45" s="60">
        <v>20472501</v>
      </c>
      <c r="I45" s="60">
        <v>17784206</v>
      </c>
      <c r="J45" s="60">
        <v>17784206</v>
      </c>
      <c r="K45" s="60">
        <v>1783310</v>
      </c>
      <c r="L45" s="60">
        <v>27957920</v>
      </c>
      <c r="M45" s="60">
        <v>-3974979</v>
      </c>
      <c r="N45" s="60">
        <v>-3974979</v>
      </c>
      <c r="O45" s="60">
        <v>9830337</v>
      </c>
      <c r="P45" s="60">
        <v>2734355</v>
      </c>
      <c r="Q45" s="60">
        <v>20531948</v>
      </c>
      <c r="R45" s="60">
        <v>20531948</v>
      </c>
      <c r="S45" s="60">
        <v>16150597</v>
      </c>
      <c r="T45" s="60">
        <v>7329250</v>
      </c>
      <c r="U45" s="60">
        <v>-16324604</v>
      </c>
      <c r="V45" s="60">
        <v>-16324604</v>
      </c>
      <c r="W45" s="60">
        <v>-16324604</v>
      </c>
      <c r="X45" s="60">
        <v>-5603969</v>
      </c>
      <c r="Y45" s="60">
        <v>-10720635</v>
      </c>
      <c r="Z45" s="139">
        <v>191.3</v>
      </c>
      <c r="AA45" s="62">
        <v>-5603969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-13022741</v>
      </c>
      <c r="D48" s="217">
        <f>SUM(D45:D47)</f>
        <v>0</v>
      </c>
      <c r="E48" s="264">
        <f t="shared" si="7"/>
        <v>9968290</v>
      </c>
      <c r="F48" s="219">
        <f t="shared" si="7"/>
        <v>-5603969</v>
      </c>
      <c r="G48" s="219">
        <f t="shared" si="7"/>
        <v>28509197</v>
      </c>
      <c r="H48" s="219">
        <f t="shared" si="7"/>
        <v>20472501</v>
      </c>
      <c r="I48" s="219">
        <f t="shared" si="7"/>
        <v>17784206</v>
      </c>
      <c r="J48" s="219">
        <f t="shared" si="7"/>
        <v>17784206</v>
      </c>
      <c r="K48" s="219">
        <f t="shared" si="7"/>
        <v>1783310</v>
      </c>
      <c r="L48" s="219">
        <f t="shared" si="7"/>
        <v>27957920</v>
      </c>
      <c r="M48" s="219">
        <f t="shared" si="7"/>
        <v>-3974979</v>
      </c>
      <c r="N48" s="219">
        <f t="shared" si="7"/>
        <v>-3974979</v>
      </c>
      <c r="O48" s="219">
        <f t="shared" si="7"/>
        <v>9830337</v>
      </c>
      <c r="P48" s="219">
        <f t="shared" si="7"/>
        <v>2734355</v>
      </c>
      <c r="Q48" s="219">
        <f t="shared" si="7"/>
        <v>20531948</v>
      </c>
      <c r="R48" s="219">
        <f t="shared" si="7"/>
        <v>20531948</v>
      </c>
      <c r="S48" s="219">
        <f t="shared" si="7"/>
        <v>16150597</v>
      </c>
      <c r="T48" s="219">
        <f t="shared" si="7"/>
        <v>7329250</v>
      </c>
      <c r="U48" s="219">
        <f t="shared" si="7"/>
        <v>-16324604</v>
      </c>
      <c r="V48" s="219">
        <f t="shared" si="7"/>
        <v>-16324604</v>
      </c>
      <c r="W48" s="219">
        <f t="shared" si="7"/>
        <v>-16324604</v>
      </c>
      <c r="X48" s="219">
        <f t="shared" si="7"/>
        <v>-5603969</v>
      </c>
      <c r="Y48" s="219">
        <f t="shared" si="7"/>
        <v>-10720635</v>
      </c>
      <c r="Z48" s="265">
        <f>+IF(X48&lt;&gt;0,+(Y48/X48)*100,0)</f>
        <v>191.3043237748103</v>
      </c>
      <c r="AA48" s="232">
        <f>SUM(AA45:AA47)</f>
        <v>-5603969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178</v>
      </c>
      <c r="B8" s="182"/>
      <c r="C8" s="155">
        <v>56740</v>
      </c>
      <c r="D8" s="155"/>
      <c r="E8" s="59">
        <v>3708333</v>
      </c>
      <c r="F8" s="60">
        <v>9832951</v>
      </c>
      <c r="G8" s="60">
        <v>38902</v>
      </c>
      <c r="H8" s="60">
        <v>23905</v>
      </c>
      <c r="I8" s="60">
        <v>42623</v>
      </c>
      <c r="J8" s="60">
        <v>105430</v>
      </c>
      <c r="K8" s="60">
        <v>37617</v>
      </c>
      <c r="L8" s="60">
        <v>7965</v>
      </c>
      <c r="M8" s="60">
        <v>40233</v>
      </c>
      <c r="N8" s="60">
        <v>85815</v>
      </c>
      <c r="O8" s="60">
        <v>9250</v>
      </c>
      <c r="P8" s="60">
        <v>6952</v>
      </c>
      <c r="Q8" s="60">
        <v>62657</v>
      </c>
      <c r="R8" s="60">
        <v>78859</v>
      </c>
      <c r="S8" s="60">
        <v>3850859</v>
      </c>
      <c r="T8" s="60">
        <v>121008</v>
      </c>
      <c r="U8" s="60">
        <v>321824</v>
      </c>
      <c r="V8" s="60">
        <v>4293691</v>
      </c>
      <c r="W8" s="60">
        <v>4563795</v>
      </c>
      <c r="X8" s="60">
        <v>9832951</v>
      </c>
      <c r="Y8" s="60">
        <v>-5269156</v>
      </c>
      <c r="Z8" s="140">
        <v>-53.59</v>
      </c>
      <c r="AA8" s="62">
        <v>9832951</v>
      </c>
    </row>
    <row r="9" spans="1:27" ht="13.5">
      <c r="A9" s="249" t="s">
        <v>179</v>
      </c>
      <c r="B9" s="182"/>
      <c r="C9" s="155">
        <v>108372228</v>
      </c>
      <c r="D9" s="155"/>
      <c r="E9" s="59">
        <v>102591000</v>
      </c>
      <c r="F9" s="60">
        <v>104349400</v>
      </c>
      <c r="G9" s="60">
        <v>44812000</v>
      </c>
      <c r="H9" s="60">
        <v>483000</v>
      </c>
      <c r="I9" s="60"/>
      <c r="J9" s="60">
        <v>45295000</v>
      </c>
      <c r="K9" s="60">
        <v>224175</v>
      </c>
      <c r="L9" s="60">
        <v>32783150</v>
      </c>
      <c r="M9" s="60"/>
      <c r="N9" s="60">
        <v>33007325</v>
      </c>
      <c r="O9" s="60"/>
      <c r="P9" s="60">
        <v>362000</v>
      </c>
      <c r="Q9" s="60">
        <v>24947000</v>
      </c>
      <c r="R9" s="60">
        <v>25309000</v>
      </c>
      <c r="S9" s="60"/>
      <c r="T9" s="60"/>
      <c r="U9" s="60"/>
      <c r="V9" s="60"/>
      <c r="W9" s="60">
        <v>103611325</v>
      </c>
      <c r="X9" s="60">
        <v>104349400</v>
      </c>
      <c r="Y9" s="60">
        <v>-738075</v>
      </c>
      <c r="Z9" s="140">
        <v>-0.71</v>
      </c>
      <c r="AA9" s="62">
        <v>104349400</v>
      </c>
    </row>
    <row r="10" spans="1:27" ht="13.5">
      <c r="A10" s="249" t="s">
        <v>180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9" t="s">
        <v>181</v>
      </c>
      <c r="B11" s="182"/>
      <c r="C11" s="155">
        <v>2069979</v>
      </c>
      <c r="D11" s="155"/>
      <c r="E11" s="59">
        <v>2545000</v>
      </c>
      <c r="F11" s="60">
        <v>1945000</v>
      </c>
      <c r="G11" s="60">
        <v>83361</v>
      </c>
      <c r="H11" s="60">
        <v>165228</v>
      </c>
      <c r="I11" s="60">
        <v>161257</v>
      </c>
      <c r="J11" s="60">
        <v>409846</v>
      </c>
      <c r="K11" s="60">
        <v>105149</v>
      </c>
      <c r="L11" s="60">
        <v>42969</v>
      </c>
      <c r="M11" s="60">
        <v>135069</v>
      </c>
      <c r="N11" s="60">
        <v>283187</v>
      </c>
      <c r="O11" s="60">
        <v>111808</v>
      </c>
      <c r="P11" s="60">
        <v>66133</v>
      </c>
      <c r="Q11" s="60">
        <v>69731</v>
      </c>
      <c r="R11" s="60">
        <v>247672</v>
      </c>
      <c r="S11" s="60">
        <v>133676</v>
      </c>
      <c r="T11" s="60">
        <v>67601</v>
      </c>
      <c r="U11" s="60">
        <v>45672</v>
      </c>
      <c r="V11" s="60">
        <v>246949</v>
      </c>
      <c r="W11" s="60">
        <v>1187654</v>
      </c>
      <c r="X11" s="60">
        <v>1945000</v>
      </c>
      <c r="Y11" s="60">
        <v>-757346</v>
      </c>
      <c r="Z11" s="140">
        <v>-38.94</v>
      </c>
      <c r="AA11" s="62">
        <v>1945000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-122891777</v>
      </c>
      <c r="D14" s="155"/>
      <c r="E14" s="59">
        <v>-106569293</v>
      </c>
      <c r="F14" s="60">
        <v>-114490311</v>
      </c>
      <c r="G14" s="60">
        <v>-12783106</v>
      </c>
      <c r="H14" s="60">
        <v>-7215247</v>
      </c>
      <c r="I14" s="60">
        <v>-5508549</v>
      </c>
      <c r="J14" s="60">
        <v>-25506902</v>
      </c>
      <c r="K14" s="60">
        <v>-11176136</v>
      </c>
      <c r="L14" s="60">
        <v>-6698429</v>
      </c>
      <c r="M14" s="60">
        <v>-11858264</v>
      </c>
      <c r="N14" s="60">
        <v>-29732829</v>
      </c>
      <c r="O14" s="60">
        <v>-9937211</v>
      </c>
      <c r="P14" s="60">
        <v>-7514401</v>
      </c>
      <c r="Q14" s="60">
        <v>-8846003</v>
      </c>
      <c r="R14" s="60">
        <v>-26297615</v>
      </c>
      <c r="S14" s="60">
        <v>-8783666</v>
      </c>
      <c r="T14" s="60">
        <v>-9103527</v>
      </c>
      <c r="U14" s="60">
        <v>-9297820</v>
      </c>
      <c r="V14" s="60">
        <v>-27185013</v>
      </c>
      <c r="W14" s="60">
        <v>-108722359</v>
      </c>
      <c r="X14" s="60">
        <v>-114490311</v>
      </c>
      <c r="Y14" s="60">
        <v>5767952</v>
      </c>
      <c r="Z14" s="140">
        <v>-5.04</v>
      </c>
      <c r="AA14" s="62">
        <v>-114490311</v>
      </c>
    </row>
    <row r="15" spans="1:27" ht="13.5">
      <c r="A15" s="249" t="s">
        <v>40</v>
      </c>
      <c r="B15" s="182"/>
      <c r="C15" s="155">
        <v>-371679</v>
      </c>
      <c r="D15" s="155"/>
      <c r="E15" s="59">
        <v>-75040</v>
      </c>
      <c r="F15" s="60">
        <v>-75040</v>
      </c>
      <c r="G15" s="60">
        <v>-7025</v>
      </c>
      <c r="H15" s="60">
        <v>-10246</v>
      </c>
      <c r="I15" s="60">
        <v>-6288</v>
      </c>
      <c r="J15" s="60">
        <v>-23559</v>
      </c>
      <c r="K15" s="60">
        <v>-4251</v>
      </c>
      <c r="L15" s="60">
        <v>-8689</v>
      </c>
      <c r="M15" s="60">
        <v>-6070</v>
      </c>
      <c r="N15" s="60">
        <v>-19010</v>
      </c>
      <c r="O15" s="60">
        <v>-7904</v>
      </c>
      <c r="P15" s="60">
        <v>-7802</v>
      </c>
      <c r="Q15" s="60">
        <v>-6536</v>
      </c>
      <c r="R15" s="60">
        <v>-22242</v>
      </c>
      <c r="S15" s="60">
        <v>-5979</v>
      </c>
      <c r="T15" s="60">
        <v>-7865</v>
      </c>
      <c r="U15" s="60">
        <v>-6615</v>
      </c>
      <c r="V15" s="60">
        <v>-20459</v>
      </c>
      <c r="W15" s="60">
        <v>-85270</v>
      </c>
      <c r="X15" s="60">
        <v>-75040</v>
      </c>
      <c r="Y15" s="60">
        <v>-10230</v>
      </c>
      <c r="Z15" s="140">
        <v>13.63</v>
      </c>
      <c r="AA15" s="62">
        <v>-75040</v>
      </c>
    </row>
    <row r="16" spans="1:27" ht="13.5">
      <c r="A16" s="249" t="s">
        <v>42</v>
      </c>
      <c r="B16" s="182"/>
      <c r="C16" s="155"/>
      <c r="D16" s="155"/>
      <c r="E16" s="59"/>
      <c r="F16" s="60"/>
      <c r="G16" s="60">
        <v>-1777996</v>
      </c>
      <c r="H16" s="60">
        <v>-1152542</v>
      </c>
      <c r="I16" s="60">
        <v>-1772683</v>
      </c>
      <c r="J16" s="60">
        <v>-4703221</v>
      </c>
      <c r="K16" s="60"/>
      <c r="L16" s="60">
        <v>-77253</v>
      </c>
      <c r="M16" s="60">
        <v>-114000</v>
      </c>
      <c r="N16" s="60">
        <v>-191253</v>
      </c>
      <c r="O16" s="60">
        <v>-91200</v>
      </c>
      <c r="P16" s="60"/>
      <c r="Q16" s="60"/>
      <c r="R16" s="60">
        <v>-91200</v>
      </c>
      <c r="S16" s="60"/>
      <c r="T16" s="60"/>
      <c r="U16" s="60"/>
      <c r="V16" s="60"/>
      <c r="W16" s="60">
        <v>-4985674</v>
      </c>
      <c r="X16" s="60"/>
      <c r="Y16" s="60">
        <v>-4985674</v>
      </c>
      <c r="Z16" s="140"/>
      <c r="AA16" s="62"/>
    </row>
    <row r="17" spans="1:27" ht="13.5">
      <c r="A17" s="250" t="s">
        <v>185</v>
      </c>
      <c r="B17" s="251"/>
      <c r="C17" s="168">
        <f aca="true" t="shared" si="0" ref="C17:Y17">SUM(C6:C16)</f>
        <v>-12764509</v>
      </c>
      <c r="D17" s="168">
        <f t="shared" si="0"/>
        <v>0</v>
      </c>
      <c r="E17" s="72">
        <f t="shared" si="0"/>
        <v>2200000</v>
      </c>
      <c r="F17" s="73">
        <f t="shared" si="0"/>
        <v>1562000</v>
      </c>
      <c r="G17" s="73">
        <f t="shared" si="0"/>
        <v>30366136</v>
      </c>
      <c r="H17" s="73">
        <f t="shared" si="0"/>
        <v>-7705902</v>
      </c>
      <c r="I17" s="73">
        <f t="shared" si="0"/>
        <v>-7083640</v>
      </c>
      <c r="J17" s="73">
        <f t="shared" si="0"/>
        <v>15576594</v>
      </c>
      <c r="K17" s="73">
        <f t="shared" si="0"/>
        <v>-10813446</v>
      </c>
      <c r="L17" s="73">
        <f t="shared" si="0"/>
        <v>26049713</v>
      </c>
      <c r="M17" s="73">
        <f t="shared" si="0"/>
        <v>-11803032</v>
      </c>
      <c r="N17" s="73">
        <f t="shared" si="0"/>
        <v>3433235</v>
      </c>
      <c r="O17" s="73">
        <f t="shared" si="0"/>
        <v>-9915257</v>
      </c>
      <c r="P17" s="73">
        <f t="shared" si="0"/>
        <v>-7087118</v>
      </c>
      <c r="Q17" s="73">
        <f t="shared" si="0"/>
        <v>16226849</v>
      </c>
      <c r="R17" s="73">
        <f t="shared" si="0"/>
        <v>-775526</v>
      </c>
      <c r="S17" s="73">
        <f t="shared" si="0"/>
        <v>-4805110</v>
      </c>
      <c r="T17" s="73">
        <f t="shared" si="0"/>
        <v>-8922783</v>
      </c>
      <c r="U17" s="73">
        <f t="shared" si="0"/>
        <v>-8936939</v>
      </c>
      <c r="V17" s="73">
        <f t="shared" si="0"/>
        <v>-22664832</v>
      </c>
      <c r="W17" s="73">
        <f t="shared" si="0"/>
        <v>-4430529</v>
      </c>
      <c r="X17" s="73">
        <f t="shared" si="0"/>
        <v>1562000</v>
      </c>
      <c r="Y17" s="73">
        <f t="shared" si="0"/>
        <v>-5992529</v>
      </c>
      <c r="Z17" s="170">
        <f>+IF(X17&lt;&gt;0,+(Y17/X17)*100,0)</f>
        <v>-383.6446222791293</v>
      </c>
      <c r="AA17" s="74">
        <f>SUM(AA6:AA16)</f>
        <v>1562000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129208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-8886916</v>
      </c>
      <c r="D26" s="155"/>
      <c r="E26" s="59">
        <v>-2200000</v>
      </c>
      <c r="F26" s="60">
        <v>-1562000</v>
      </c>
      <c r="G26" s="60"/>
      <c r="H26" s="60">
        <v>-31476</v>
      </c>
      <c r="I26" s="60"/>
      <c r="J26" s="60">
        <v>-31476</v>
      </c>
      <c r="K26" s="60">
        <v>-1126474</v>
      </c>
      <c r="L26" s="60">
        <v>-95008</v>
      </c>
      <c r="M26" s="60">
        <v>-95008</v>
      </c>
      <c r="N26" s="60">
        <v>-1316490</v>
      </c>
      <c r="O26" s="60"/>
      <c r="P26" s="60"/>
      <c r="Q26" s="60"/>
      <c r="R26" s="60"/>
      <c r="S26" s="60"/>
      <c r="T26" s="60"/>
      <c r="U26" s="60"/>
      <c r="V26" s="60"/>
      <c r="W26" s="60">
        <v>-1347966</v>
      </c>
      <c r="X26" s="60">
        <v>-1562000</v>
      </c>
      <c r="Y26" s="60">
        <v>214034</v>
      </c>
      <c r="Z26" s="140">
        <v>-13.7</v>
      </c>
      <c r="AA26" s="62">
        <v>-1562000</v>
      </c>
    </row>
    <row r="27" spans="1:27" ht="13.5">
      <c r="A27" s="250" t="s">
        <v>192</v>
      </c>
      <c r="B27" s="251"/>
      <c r="C27" s="168">
        <f aca="true" t="shared" si="1" ref="C27:Y27">SUM(C21:C26)</f>
        <v>-8757708</v>
      </c>
      <c r="D27" s="168">
        <f>SUM(D21:D26)</f>
        <v>0</v>
      </c>
      <c r="E27" s="72">
        <f t="shared" si="1"/>
        <v>-2200000</v>
      </c>
      <c r="F27" s="73">
        <f t="shared" si="1"/>
        <v>-1562000</v>
      </c>
      <c r="G27" s="73">
        <f t="shared" si="1"/>
        <v>0</v>
      </c>
      <c r="H27" s="73">
        <f t="shared" si="1"/>
        <v>-31476</v>
      </c>
      <c r="I27" s="73">
        <f t="shared" si="1"/>
        <v>0</v>
      </c>
      <c r="J27" s="73">
        <f t="shared" si="1"/>
        <v>-31476</v>
      </c>
      <c r="K27" s="73">
        <f t="shared" si="1"/>
        <v>-1126474</v>
      </c>
      <c r="L27" s="73">
        <f t="shared" si="1"/>
        <v>-95008</v>
      </c>
      <c r="M27" s="73">
        <f t="shared" si="1"/>
        <v>-95008</v>
      </c>
      <c r="N27" s="73">
        <f t="shared" si="1"/>
        <v>-1316490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-1347966</v>
      </c>
      <c r="X27" s="73">
        <f t="shared" si="1"/>
        <v>-1562000</v>
      </c>
      <c r="Y27" s="73">
        <f t="shared" si="1"/>
        <v>214034</v>
      </c>
      <c r="Z27" s="170">
        <f>+IF(X27&lt;&gt;0,+(Y27/X27)*100,0)</f>
        <v>-13.702560819462228</v>
      </c>
      <c r="AA27" s="74">
        <f>SUM(AA21:AA26)</f>
        <v>-1562000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839106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50" t="s">
        <v>198</v>
      </c>
      <c r="B36" s="251"/>
      <c r="C36" s="168">
        <f aca="true" t="shared" si="2" ref="C36:Y36">SUM(C31:C35)</f>
        <v>839106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-20683111</v>
      </c>
      <c r="D38" s="153">
        <f>+D17+D27+D36</f>
        <v>0</v>
      </c>
      <c r="E38" s="99">
        <f t="shared" si="3"/>
        <v>0</v>
      </c>
      <c r="F38" s="100">
        <f t="shared" si="3"/>
        <v>0</v>
      </c>
      <c r="G38" s="100">
        <f t="shared" si="3"/>
        <v>30366136</v>
      </c>
      <c r="H38" s="100">
        <f t="shared" si="3"/>
        <v>-7737378</v>
      </c>
      <c r="I38" s="100">
        <f t="shared" si="3"/>
        <v>-7083640</v>
      </c>
      <c r="J38" s="100">
        <f t="shared" si="3"/>
        <v>15545118</v>
      </c>
      <c r="K38" s="100">
        <f t="shared" si="3"/>
        <v>-11939920</v>
      </c>
      <c r="L38" s="100">
        <f t="shared" si="3"/>
        <v>25954705</v>
      </c>
      <c r="M38" s="100">
        <f t="shared" si="3"/>
        <v>-11898040</v>
      </c>
      <c r="N38" s="100">
        <f t="shared" si="3"/>
        <v>2116745</v>
      </c>
      <c r="O38" s="100">
        <f t="shared" si="3"/>
        <v>-9915257</v>
      </c>
      <c r="P38" s="100">
        <f t="shared" si="3"/>
        <v>-7087118</v>
      </c>
      <c r="Q38" s="100">
        <f t="shared" si="3"/>
        <v>16226849</v>
      </c>
      <c r="R38" s="100">
        <f t="shared" si="3"/>
        <v>-775526</v>
      </c>
      <c r="S38" s="100">
        <f t="shared" si="3"/>
        <v>-4805110</v>
      </c>
      <c r="T38" s="100">
        <f t="shared" si="3"/>
        <v>-8922783</v>
      </c>
      <c r="U38" s="100">
        <f t="shared" si="3"/>
        <v>-8936939</v>
      </c>
      <c r="V38" s="100">
        <f t="shared" si="3"/>
        <v>-22664832</v>
      </c>
      <c r="W38" s="100">
        <f t="shared" si="3"/>
        <v>-5778495</v>
      </c>
      <c r="X38" s="100">
        <f t="shared" si="3"/>
        <v>0</v>
      </c>
      <c r="Y38" s="100">
        <f t="shared" si="3"/>
        <v>-5778495</v>
      </c>
      <c r="Z38" s="137">
        <f>+IF(X38&lt;&gt;0,+(Y38/X38)*100,0)</f>
        <v>0</v>
      </c>
      <c r="AA38" s="102">
        <f>+AA17+AA27+AA36</f>
        <v>0</v>
      </c>
    </row>
    <row r="39" spans="1:27" ht="13.5">
      <c r="A39" s="249" t="s">
        <v>200</v>
      </c>
      <c r="B39" s="182"/>
      <c r="C39" s="153">
        <v>27199475</v>
      </c>
      <c r="D39" s="153"/>
      <c r="E39" s="99"/>
      <c r="F39" s="100"/>
      <c r="G39" s="100">
        <v>6516364</v>
      </c>
      <c r="H39" s="100">
        <v>36882500</v>
      </c>
      <c r="I39" s="100">
        <v>29145122</v>
      </c>
      <c r="J39" s="100">
        <v>6516364</v>
      </c>
      <c r="K39" s="100">
        <v>22061482</v>
      </c>
      <c r="L39" s="100">
        <v>10121562</v>
      </c>
      <c r="M39" s="100">
        <v>36076267</v>
      </c>
      <c r="N39" s="100">
        <v>22061482</v>
      </c>
      <c r="O39" s="100">
        <v>24178227</v>
      </c>
      <c r="P39" s="100">
        <v>14262970</v>
      </c>
      <c r="Q39" s="100">
        <v>7175852</v>
      </c>
      <c r="R39" s="100">
        <v>24178227</v>
      </c>
      <c r="S39" s="100">
        <v>23402701</v>
      </c>
      <c r="T39" s="100">
        <v>18597591</v>
      </c>
      <c r="U39" s="100">
        <v>9674808</v>
      </c>
      <c r="V39" s="100">
        <v>23402701</v>
      </c>
      <c r="W39" s="100">
        <v>6516364</v>
      </c>
      <c r="X39" s="100"/>
      <c r="Y39" s="100">
        <v>6516364</v>
      </c>
      <c r="Z39" s="137"/>
      <c r="AA39" s="102"/>
    </row>
    <row r="40" spans="1:27" ht="13.5">
      <c r="A40" s="269" t="s">
        <v>201</v>
      </c>
      <c r="B40" s="256"/>
      <c r="C40" s="257">
        <v>6516364</v>
      </c>
      <c r="D40" s="257"/>
      <c r="E40" s="258"/>
      <c r="F40" s="259"/>
      <c r="G40" s="259">
        <v>36882500</v>
      </c>
      <c r="H40" s="259">
        <v>29145122</v>
      </c>
      <c r="I40" s="259">
        <v>22061482</v>
      </c>
      <c r="J40" s="259">
        <v>22061482</v>
      </c>
      <c r="K40" s="259">
        <v>10121562</v>
      </c>
      <c r="L40" s="259">
        <v>36076267</v>
      </c>
      <c r="M40" s="259">
        <v>24178227</v>
      </c>
      <c r="N40" s="259">
        <v>24178227</v>
      </c>
      <c r="O40" s="259">
        <v>14262970</v>
      </c>
      <c r="P40" s="259">
        <v>7175852</v>
      </c>
      <c r="Q40" s="259">
        <v>23402701</v>
      </c>
      <c r="R40" s="259">
        <v>14262970</v>
      </c>
      <c r="S40" s="259">
        <v>18597591</v>
      </c>
      <c r="T40" s="259">
        <v>9674808</v>
      </c>
      <c r="U40" s="259">
        <v>737869</v>
      </c>
      <c r="V40" s="259">
        <v>737869</v>
      </c>
      <c r="W40" s="259">
        <v>737869</v>
      </c>
      <c r="X40" s="259"/>
      <c r="Y40" s="259">
        <v>737869</v>
      </c>
      <c r="Z40" s="260"/>
      <c r="AA40" s="261"/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8886916</v>
      </c>
      <c r="D5" s="200">
        <f t="shared" si="0"/>
        <v>0</v>
      </c>
      <c r="E5" s="106">
        <f t="shared" si="0"/>
        <v>2200000</v>
      </c>
      <c r="F5" s="106">
        <f t="shared" si="0"/>
        <v>1562000</v>
      </c>
      <c r="G5" s="106">
        <f t="shared" si="0"/>
        <v>0</v>
      </c>
      <c r="H5" s="106">
        <f t="shared" si="0"/>
        <v>28274</v>
      </c>
      <c r="I5" s="106">
        <f t="shared" si="0"/>
        <v>0</v>
      </c>
      <c r="J5" s="106">
        <f t="shared" si="0"/>
        <v>28274</v>
      </c>
      <c r="K5" s="106">
        <f t="shared" si="0"/>
        <v>1126474</v>
      </c>
      <c r="L5" s="106">
        <f t="shared" si="0"/>
        <v>0</v>
      </c>
      <c r="M5" s="106">
        <f t="shared" si="0"/>
        <v>83340</v>
      </c>
      <c r="N5" s="106">
        <f t="shared" si="0"/>
        <v>1209814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1238088</v>
      </c>
      <c r="X5" s="106">
        <f t="shared" si="0"/>
        <v>1562000</v>
      </c>
      <c r="Y5" s="106">
        <f t="shared" si="0"/>
        <v>-323912</v>
      </c>
      <c r="Z5" s="201">
        <f>+IF(X5&lt;&gt;0,+(Y5/X5)*100,0)</f>
        <v>-20.737003841229193</v>
      </c>
      <c r="AA5" s="199">
        <f>SUM(AA11:AA18)</f>
        <v>1562000</v>
      </c>
    </row>
    <row r="6" spans="1:27" ht="13.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6553416</v>
      </c>
      <c r="D15" s="156"/>
      <c r="E15" s="60">
        <v>2200000</v>
      </c>
      <c r="F15" s="60">
        <v>1562000</v>
      </c>
      <c r="G15" s="60"/>
      <c r="H15" s="60">
        <v>28274</v>
      </c>
      <c r="I15" s="60"/>
      <c r="J15" s="60">
        <v>28274</v>
      </c>
      <c r="K15" s="60">
        <v>1126474</v>
      </c>
      <c r="L15" s="60"/>
      <c r="M15" s="60">
        <v>83340</v>
      </c>
      <c r="N15" s="60">
        <v>1209814</v>
      </c>
      <c r="O15" s="60"/>
      <c r="P15" s="60"/>
      <c r="Q15" s="60"/>
      <c r="R15" s="60"/>
      <c r="S15" s="60"/>
      <c r="T15" s="60"/>
      <c r="U15" s="60"/>
      <c r="V15" s="60"/>
      <c r="W15" s="60">
        <v>1238088</v>
      </c>
      <c r="X15" s="60">
        <v>1562000</v>
      </c>
      <c r="Y15" s="60">
        <v>-323912</v>
      </c>
      <c r="Z15" s="140">
        <v>-20.74</v>
      </c>
      <c r="AA15" s="155">
        <v>1562000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>
        <v>2333500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6553416</v>
      </c>
      <c r="D45" s="129">
        <f t="shared" si="7"/>
        <v>0</v>
      </c>
      <c r="E45" s="54">
        <f t="shared" si="7"/>
        <v>2200000</v>
      </c>
      <c r="F45" s="54">
        <f t="shared" si="7"/>
        <v>1562000</v>
      </c>
      <c r="G45" s="54">
        <f t="shared" si="7"/>
        <v>0</v>
      </c>
      <c r="H45" s="54">
        <f t="shared" si="7"/>
        <v>28274</v>
      </c>
      <c r="I45" s="54">
        <f t="shared" si="7"/>
        <v>0</v>
      </c>
      <c r="J45" s="54">
        <f t="shared" si="7"/>
        <v>28274</v>
      </c>
      <c r="K45" s="54">
        <f t="shared" si="7"/>
        <v>1126474</v>
      </c>
      <c r="L45" s="54">
        <f t="shared" si="7"/>
        <v>0</v>
      </c>
      <c r="M45" s="54">
        <f t="shared" si="7"/>
        <v>83340</v>
      </c>
      <c r="N45" s="54">
        <f t="shared" si="7"/>
        <v>1209814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1238088</v>
      </c>
      <c r="X45" s="54">
        <f t="shared" si="7"/>
        <v>1562000</v>
      </c>
      <c r="Y45" s="54">
        <f t="shared" si="7"/>
        <v>-323912</v>
      </c>
      <c r="Z45" s="184">
        <f t="shared" si="5"/>
        <v>-20.737003841229193</v>
      </c>
      <c r="AA45" s="130">
        <f t="shared" si="8"/>
        <v>1562000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2333500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8886916</v>
      </c>
      <c r="D49" s="218">
        <f t="shared" si="9"/>
        <v>0</v>
      </c>
      <c r="E49" s="220">
        <f t="shared" si="9"/>
        <v>2200000</v>
      </c>
      <c r="F49" s="220">
        <f t="shared" si="9"/>
        <v>1562000</v>
      </c>
      <c r="G49" s="220">
        <f t="shared" si="9"/>
        <v>0</v>
      </c>
      <c r="H49" s="220">
        <f t="shared" si="9"/>
        <v>28274</v>
      </c>
      <c r="I49" s="220">
        <f t="shared" si="9"/>
        <v>0</v>
      </c>
      <c r="J49" s="220">
        <f t="shared" si="9"/>
        <v>28274</v>
      </c>
      <c r="K49" s="220">
        <f t="shared" si="9"/>
        <v>1126474</v>
      </c>
      <c r="L49" s="220">
        <f t="shared" si="9"/>
        <v>0</v>
      </c>
      <c r="M49" s="220">
        <f t="shared" si="9"/>
        <v>83340</v>
      </c>
      <c r="N49" s="220">
        <f t="shared" si="9"/>
        <v>1209814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1238088</v>
      </c>
      <c r="X49" s="220">
        <f t="shared" si="9"/>
        <v>1562000</v>
      </c>
      <c r="Y49" s="220">
        <f t="shared" si="9"/>
        <v>-323912</v>
      </c>
      <c r="Z49" s="221">
        <f t="shared" si="5"/>
        <v>-20.737003841229193</v>
      </c>
      <c r="AA49" s="222">
        <f>SUM(AA41:AA48)</f>
        <v>1562000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1694809</v>
      </c>
      <c r="D51" s="129">
        <f t="shared" si="10"/>
        <v>0</v>
      </c>
      <c r="E51" s="54">
        <f t="shared" si="10"/>
        <v>900000</v>
      </c>
      <c r="F51" s="54">
        <f t="shared" si="10"/>
        <v>700000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700000</v>
      </c>
      <c r="Y51" s="54">
        <f t="shared" si="10"/>
        <v>-700000</v>
      </c>
      <c r="Z51" s="184">
        <f>+IF(X51&lt;&gt;0,+(Y51/X51)*100,0)</f>
        <v>-100</v>
      </c>
      <c r="AA51" s="130">
        <f>SUM(AA57:AA61)</f>
        <v>700000</v>
      </c>
    </row>
    <row r="52" spans="1:27" ht="13.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>
        <v>1694809</v>
      </c>
      <c r="D61" s="156"/>
      <c r="E61" s="60">
        <v>900000</v>
      </c>
      <c r="F61" s="60">
        <v>700000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700000</v>
      </c>
      <c r="Y61" s="60">
        <v>-700000</v>
      </c>
      <c r="Z61" s="140">
        <v>-100</v>
      </c>
      <c r="AA61" s="155">
        <v>700000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148000</v>
      </c>
      <c r="D68" s="156">
        <v>700000</v>
      </c>
      <c r="E68" s="60">
        <v>900000</v>
      </c>
      <c r="F68" s="60">
        <v>700000</v>
      </c>
      <c r="G68" s="60">
        <v>72069</v>
      </c>
      <c r="H68" s="60">
        <v>93106</v>
      </c>
      <c r="I68" s="60">
        <v>4042</v>
      </c>
      <c r="J68" s="60">
        <v>169217</v>
      </c>
      <c r="K68" s="60">
        <v>83114</v>
      </c>
      <c r="L68" s="60">
        <v>17725</v>
      </c>
      <c r="M68" s="60">
        <v>90330</v>
      </c>
      <c r="N68" s="60">
        <v>191169</v>
      </c>
      <c r="O68" s="60">
        <v>113714</v>
      </c>
      <c r="P68" s="60">
        <v>11243</v>
      </c>
      <c r="Q68" s="60">
        <v>12492</v>
      </c>
      <c r="R68" s="60">
        <v>137449</v>
      </c>
      <c r="S68" s="60">
        <v>6932</v>
      </c>
      <c r="T68" s="60">
        <v>412219</v>
      </c>
      <c r="U68" s="60">
        <v>900658</v>
      </c>
      <c r="V68" s="60">
        <v>1319809</v>
      </c>
      <c r="W68" s="60">
        <v>1817644</v>
      </c>
      <c r="X68" s="60">
        <v>700000</v>
      </c>
      <c r="Y68" s="60">
        <v>1117644</v>
      </c>
      <c r="Z68" s="140">
        <v>159.66</v>
      </c>
      <c r="AA68" s="155"/>
    </row>
    <row r="69" spans="1:27" ht="13.5">
      <c r="A69" s="238" t="s">
        <v>226</v>
      </c>
      <c r="B69" s="149"/>
      <c r="C69" s="239">
        <f aca="true" t="shared" si="12" ref="C69:Y69">SUM(C65:C68)</f>
        <v>148000</v>
      </c>
      <c r="D69" s="218">
        <f t="shared" si="12"/>
        <v>700000</v>
      </c>
      <c r="E69" s="220">
        <f t="shared" si="12"/>
        <v>900000</v>
      </c>
      <c r="F69" s="220">
        <f t="shared" si="12"/>
        <v>700000</v>
      </c>
      <c r="G69" s="220">
        <f t="shared" si="12"/>
        <v>72069</v>
      </c>
      <c r="H69" s="220">
        <f t="shared" si="12"/>
        <v>93106</v>
      </c>
      <c r="I69" s="220">
        <f t="shared" si="12"/>
        <v>4042</v>
      </c>
      <c r="J69" s="220">
        <f t="shared" si="12"/>
        <v>169217</v>
      </c>
      <c r="K69" s="220">
        <f t="shared" si="12"/>
        <v>83114</v>
      </c>
      <c r="L69" s="220">
        <f t="shared" si="12"/>
        <v>17725</v>
      </c>
      <c r="M69" s="220">
        <f t="shared" si="12"/>
        <v>90330</v>
      </c>
      <c r="N69" s="220">
        <f t="shared" si="12"/>
        <v>191169</v>
      </c>
      <c r="O69" s="220">
        <f t="shared" si="12"/>
        <v>113714</v>
      </c>
      <c r="P69" s="220">
        <f t="shared" si="12"/>
        <v>11243</v>
      </c>
      <c r="Q69" s="220">
        <f t="shared" si="12"/>
        <v>12492</v>
      </c>
      <c r="R69" s="220">
        <f t="shared" si="12"/>
        <v>137449</v>
      </c>
      <c r="S69" s="220">
        <f t="shared" si="12"/>
        <v>6932</v>
      </c>
      <c r="T69" s="220">
        <f t="shared" si="12"/>
        <v>412219</v>
      </c>
      <c r="U69" s="220">
        <f t="shared" si="12"/>
        <v>900658</v>
      </c>
      <c r="V69" s="220">
        <f t="shared" si="12"/>
        <v>1319809</v>
      </c>
      <c r="W69" s="220">
        <f t="shared" si="12"/>
        <v>1817644</v>
      </c>
      <c r="X69" s="220">
        <f t="shared" si="12"/>
        <v>700000</v>
      </c>
      <c r="Y69" s="220">
        <f t="shared" si="12"/>
        <v>1117644</v>
      </c>
      <c r="Z69" s="221">
        <f>+IF(X69&lt;&gt;0,+(Y69/X69)*100,0)</f>
        <v>159.66342857142857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6553416</v>
      </c>
      <c r="D40" s="344">
        <f t="shared" si="9"/>
        <v>0</v>
      </c>
      <c r="E40" s="343">
        <f t="shared" si="9"/>
        <v>2200000</v>
      </c>
      <c r="F40" s="345">
        <f t="shared" si="9"/>
        <v>1562000</v>
      </c>
      <c r="G40" s="345">
        <f t="shared" si="9"/>
        <v>0</v>
      </c>
      <c r="H40" s="343">
        <f t="shared" si="9"/>
        <v>28274</v>
      </c>
      <c r="I40" s="343">
        <f t="shared" si="9"/>
        <v>0</v>
      </c>
      <c r="J40" s="345">
        <f t="shared" si="9"/>
        <v>28274</v>
      </c>
      <c r="K40" s="345">
        <f t="shared" si="9"/>
        <v>1126474</v>
      </c>
      <c r="L40" s="343">
        <f t="shared" si="9"/>
        <v>0</v>
      </c>
      <c r="M40" s="343">
        <f t="shared" si="9"/>
        <v>83340</v>
      </c>
      <c r="N40" s="345">
        <f t="shared" si="9"/>
        <v>1209814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1238088</v>
      </c>
      <c r="X40" s="343">
        <f t="shared" si="9"/>
        <v>1562000</v>
      </c>
      <c r="Y40" s="345">
        <f t="shared" si="9"/>
        <v>-323912</v>
      </c>
      <c r="Z40" s="336">
        <f>+IF(X40&lt;&gt;0,+(Y40/X40)*100,0)</f>
        <v>-20.737003841229193</v>
      </c>
      <c r="AA40" s="350">
        <f>SUM(AA41:AA49)</f>
        <v>1562000</v>
      </c>
    </row>
    <row r="41" spans="1:27" ht="13.5">
      <c r="A41" s="361" t="s">
        <v>248</v>
      </c>
      <c r="B41" s="142"/>
      <c r="C41" s="362">
        <v>373244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>
        <v>687255</v>
      </c>
      <c r="D44" s="368"/>
      <c r="E44" s="54">
        <v>800000</v>
      </c>
      <c r="F44" s="53">
        <v>162000</v>
      </c>
      <c r="G44" s="53"/>
      <c r="H44" s="54">
        <v>28274</v>
      </c>
      <c r="I44" s="54"/>
      <c r="J44" s="53">
        <v>28274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28274</v>
      </c>
      <c r="X44" s="54">
        <v>162000</v>
      </c>
      <c r="Y44" s="53">
        <v>-133726</v>
      </c>
      <c r="Z44" s="94">
        <v>-82.55</v>
      </c>
      <c r="AA44" s="95">
        <v>162000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5492917</v>
      </c>
      <c r="D49" s="368"/>
      <c r="E49" s="54">
        <v>1400000</v>
      </c>
      <c r="F49" s="53">
        <v>1400000</v>
      </c>
      <c r="G49" s="53"/>
      <c r="H49" s="54"/>
      <c r="I49" s="54"/>
      <c r="J49" s="53"/>
      <c r="K49" s="53">
        <v>1126474</v>
      </c>
      <c r="L49" s="54"/>
      <c r="M49" s="54">
        <v>83340</v>
      </c>
      <c r="N49" s="53">
        <v>1209814</v>
      </c>
      <c r="O49" s="53"/>
      <c r="P49" s="54"/>
      <c r="Q49" s="54"/>
      <c r="R49" s="53"/>
      <c r="S49" s="53"/>
      <c r="T49" s="54"/>
      <c r="U49" s="54"/>
      <c r="V49" s="53"/>
      <c r="W49" s="53">
        <v>1209814</v>
      </c>
      <c r="X49" s="54">
        <v>1400000</v>
      </c>
      <c r="Y49" s="53">
        <v>-190186</v>
      </c>
      <c r="Z49" s="94">
        <v>-13.58</v>
      </c>
      <c r="AA49" s="95">
        <v>1400000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2333500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>
        <v>2333500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8886916</v>
      </c>
      <c r="D60" s="346">
        <f t="shared" si="14"/>
        <v>0</v>
      </c>
      <c r="E60" s="219">
        <f t="shared" si="14"/>
        <v>2200000</v>
      </c>
      <c r="F60" s="264">
        <f t="shared" si="14"/>
        <v>1562000</v>
      </c>
      <c r="G60" s="264">
        <f t="shared" si="14"/>
        <v>0</v>
      </c>
      <c r="H60" s="219">
        <f t="shared" si="14"/>
        <v>28274</v>
      </c>
      <c r="I60" s="219">
        <f t="shared" si="14"/>
        <v>0</v>
      </c>
      <c r="J60" s="264">
        <f t="shared" si="14"/>
        <v>28274</v>
      </c>
      <c r="K60" s="264">
        <f t="shared" si="14"/>
        <v>1126474</v>
      </c>
      <c r="L60" s="219">
        <f t="shared" si="14"/>
        <v>0</v>
      </c>
      <c r="M60" s="219">
        <f t="shared" si="14"/>
        <v>83340</v>
      </c>
      <c r="N60" s="264">
        <f t="shared" si="14"/>
        <v>1209814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1238088</v>
      </c>
      <c r="X60" s="219">
        <f t="shared" si="14"/>
        <v>1562000</v>
      </c>
      <c r="Y60" s="264">
        <f t="shared" si="14"/>
        <v>-323912</v>
      </c>
      <c r="Z60" s="337">
        <f>+IF(X60&lt;&gt;0,+(Y60/X60)*100,0)</f>
        <v>-20.737003841229193</v>
      </c>
      <c r="AA60" s="232">
        <f>+AA57+AA54+AA51+AA40+AA37+AA34+AA22+AA5</f>
        <v>1562000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2016-08-05T13:34:16Z</dcterms:created>
  <dcterms:modified xsi:type="dcterms:W3CDTF">2016-08-05T13:34:22Z</dcterms:modified>
  <cp:category/>
  <cp:version/>
  <cp:contentType/>
  <cp:contentStatus/>
</cp:coreProperties>
</file>