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<sst xmlns="http://schemas.openxmlformats.org/spreadsheetml/2006/main" count="857" uniqueCount="303">
  <si>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Umzinyathi(DC24)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</si>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</sst>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55774979</v>
      </c>
      <c r="C6" s="19">
        <v>0</v>
      </c>
      <c r="D6" s="59">
        <v>54837868</v>
      </c>
      <c r="E6" s="60">
        <v>49534018</v>
      </c>
      <c r="F6" s="60">
        <v>-95057</v>
      </c>
      <c r="G6" s="60">
        <v>4140993</v>
      </c>
      <c r="H6" s="60">
        <v>4392513</v>
      </c>
      <c r="I6" s="60">
        <v>8438449</v>
      </c>
      <c r="J6" s="60">
        <v>4570082</v>
      </c>
      <c r="K6" s="60">
        <v>4716887</v>
      </c>
      <c r="L6" s="60">
        <v>4904296</v>
      </c>
      <c r="M6" s="60">
        <v>14191265</v>
      </c>
      <c r="N6" s="60">
        <v>3239135</v>
      </c>
      <c r="O6" s="60">
        <v>3806740</v>
      </c>
      <c r="P6" s="60">
        <v>3697557</v>
      </c>
      <c r="Q6" s="60">
        <v>10743432</v>
      </c>
      <c r="R6" s="60">
        <v>3002467</v>
      </c>
      <c r="S6" s="60">
        <v>2942757</v>
      </c>
      <c r="T6" s="60">
        <v>3389881</v>
      </c>
      <c r="U6" s="60">
        <v>9335105</v>
      </c>
      <c r="V6" s="60">
        <v>42708251</v>
      </c>
      <c r="W6" s="60">
        <v>54837864</v>
      </c>
      <c r="X6" s="60">
        <v>-12129613</v>
      </c>
      <c r="Y6" s="61">
        <v>-22.12</v>
      </c>
      <c r="Z6" s="62">
        <v>49534018</v>
      </c>
    </row>
    <row r="7" spans="1:26" ht="13.5">
      <c r="A7" s="58" t="s">
        <v>33</v>
      </c>
      <c r="B7" s="19">
        <v>7042660</v>
      </c>
      <c r="C7" s="19">
        <v>0</v>
      </c>
      <c r="D7" s="59">
        <v>4796463</v>
      </c>
      <c r="E7" s="60">
        <v>6554334</v>
      </c>
      <c r="F7" s="60">
        <v>76133</v>
      </c>
      <c r="G7" s="60">
        <v>760895</v>
      </c>
      <c r="H7" s="60">
        <v>225376</v>
      </c>
      <c r="I7" s="60">
        <v>1062404</v>
      </c>
      <c r="J7" s="60">
        <v>124187</v>
      </c>
      <c r="K7" s="60">
        <v>405741</v>
      </c>
      <c r="L7" s="60">
        <v>1684999</v>
      </c>
      <c r="M7" s="60">
        <v>2214927</v>
      </c>
      <c r="N7" s="60">
        <v>743491</v>
      </c>
      <c r="O7" s="60">
        <v>780267</v>
      </c>
      <c r="P7" s="60">
        <v>837096</v>
      </c>
      <c r="Q7" s="60">
        <v>2360854</v>
      </c>
      <c r="R7" s="60">
        <v>759500</v>
      </c>
      <c r="S7" s="60">
        <v>738917</v>
      </c>
      <c r="T7" s="60">
        <v>568325</v>
      </c>
      <c r="U7" s="60">
        <v>2066742</v>
      </c>
      <c r="V7" s="60">
        <v>7704927</v>
      </c>
      <c r="W7" s="60">
        <v>4796460</v>
      </c>
      <c r="X7" s="60">
        <v>2908467</v>
      </c>
      <c r="Y7" s="61">
        <v>60.64</v>
      </c>
      <c r="Z7" s="62">
        <v>6554334</v>
      </c>
    </row>
    <row r="8" spans="1:26" ht="13.5">
      <c r="A8" s="58" t="s">
        <v>34</v>
      </c>
      <c r="B8" s="19">
        <v>213523939</v>
      </c>
      <c r="C8" s="19">
        <v>0</v>
      </c>
      <c r="D8" s="59">
        <v>246498000</v>
      </c>
      <c r="E8" s="60">
        <v>312485149</v>
      </c>
      <c r="F8" s="60">
        <v>101895124</v>
      </c>
      <c r="G8" s="60">
        <v>7275934</v>
      </c>
      <c r="H8" s="60">
        <v>4519410</v>
      </c>
      <c r="I8" s="60">
        <v>113690468</v>
      </c>
      <c r="J8" s="60">
        <v>3120237</v>
      </c>
      <c r="K8" s="60">
        <v>80125000</v>
      </c>
      <c r="L8" s="60">
        <v>17222661</v>
      </c>
      <c r="M8" s="60">
        <v>100467898</v>
      </c>
      <c r="N8" s="60">
        <v>5387828</v>
      </c>
      <c r="O8" s="60">
        <v>4088600</v>
      </c>
      <c r="P8" s="60">
        <v>93434070</v>
      </c>
      <c r="Q8" s="60">
        <v>102910498</v>
      </c>
      <c r="R8" s="60">
        <v>2654245</v>
      </c>
      <c r="S8" s="60">
        <v>13020975</v>
      </c>
      <c r="T8" s="60">
        <v>3017610</v>
      </c>
      <c r="U8" s="60">
        <v>18692830</v>
      </c>
      <c r="V8" s="60">
        <v>335761694</v>
      </c>
      <c r="W8" s="60">
        <v>246498000</v>
      </c>
      <c r="X8" s="60">
        <v>89263694</v>
      </c>
      <c r="Y8" s="61">
        <v>36.21</v>
      </c>
      <c r="Z8" s="62">
        <v>312485149</v>
      </c>
    </row>
    <row r="9" spans="1:26" ht="13.5">
      <c r="A9" s="58" t="s">
        <v>35</v>
      </c>
      <c r="B9" s="19">
        <v>19523057</v>
      </c>
      <c r="C9" s="19">
        <v>0</v>
      </c>
      <c r="D9" s="59">
        <v>4531056</v>
      </c>
      <c r="E9" s="60">
        <v>20273067</v>
      </c>
      <c r="F9" s="60">
        <v>1628804</v>
      </c>
      <c r="G9" s="60">
        <v>1527884</v>
      </c>
      <c r="H9" s="60">
        <v>1686803</v>
      </c>
      <c r="I9" s="60">
        <v>4843491</v>
      </c>
      <c r="J9" s="60">
        <v>1719324</v>
      </c>
      <c r="K9" s="60">
        <v>1707150</v>
      </c>
      <c r="L9" s="60">
        <v>1871330</v>
      </c>
      <c r="M9" s="60">
        <v>5297804</v>
      </c>
      <c r="N9" s="60">
        <v>1716765</v>
      </c>
      <c r="O9" s="60">
        <v>1737278</v>
      </c>
      <c r="P9" s="60">
        <v>1781016</v>
      </c>
      <c r="Q9" s="60">
        <v>5235059</v>
      </c>
      <c r="R9" s="60">
        <v>1765566</v>
      </c>
      <c r="S9" s="60">
        <v>1760410</v>
      </c>
      <c r="T9" s="60">
        <v>1794703</v>
      </c>
      <c r="U9" s="60">
        <v>5320679</v>
      </c>
      <c r="V9" s="60">
        <v>20697033</v>
      </c>
      <c r="W9" s="60">
        <v>4531068</v>
      </c>
      <c r="X9" s="60">
        <v>16165965</v>
      </c>
      <c r="Y9" s="61">
        <v>356.78</v>
      </c>
      <c r="Z9" s="62">
        <v>20273067</v>
      </c>
    </row>
    <row r="10" spans="1:26" ht="25.5">
      <c r="A10" s="63" t="s">
        <v>278</v>
      </c>
      <c r="B10" s="64">
        <f>SUM(B5:B9)</f>
        <v>295864635</v>
      </c>
      <c r="C10" s="64">
        <f>SUM(C5:C9)</f>
        <v>0</v>
      </c>
      <c r="D10" s="65">
        <f aca="true" t="shared" si="0" ref="D10:Z10">SUM(D5:D9)</f>
        <v>310663387</v>
      </c>
      <c r="E10" s="66">
        <f t="shared" si="0"/>
        <v>388846568</v>
      </c>
      <c r="F10" s="66">
        <f t="shared" si="0"/>
        <v>103505004</v>
      </c>
      <c r="G10" s="66">
        <f t="shared" si="0"/>
        <v>13705706</v>
      </c>
      <c r="H10" s="66">
        <f t="shared" si="0"/>
        <v>10824102</v>
      </c>
      <c r="I10" s="66">
        <f t="shared" si="0"/>
        <v>128034812</v>
      </c>
      <c r="J10" s="66">
        <f t="shared" si="0"/>
        <v>9533830</v>
      </c>
      <c r="K10" s="66">
        <f t="shared" si="0"/>
        <v>86954778</v>
      </c>
      <c r="L10" s="66">
        <f t="shared" si="0"/>
        <v>25683286</v>
      </c>
      <c r="M10" s="66">
        <f t="shared" si="0"/>
        <v>122171894</v>
      </c>
      <c r="N10" s="66">
        <f t="shared" si="0"/>
        <v>11087219</v>
      </c>
      <c r="O10" s="66">
        <f t="shared" si="0"/>
        <v>10412885</v>
      </c>
      <c r="P10" s="66">
        <f t="shared" si="0"/>
        <v>99749739</v>
      </c>
      <c r="Q10" s="66">
        <f t="shared" si="0"/>
        <v>121249843</v>
      </c>
      <c r="R10" s="66">
        <f t="shared" si="0"/>
        <v>8181778</v>
      </c>
      <c r="S10" s="66">
        <f t="shared" si="0"/>
        <v>18463059</v>
      </c>
      <c r="T10" s="66">
        <f t="shared" si="0"/>
        <v>8770519</v>
      </c>
      <c r="U10" s="66">
        <f t="shared" si="0"/>
        <v>35415356</v>
      </c>
      <c r="V10" s="66">
        <f t="shared" si="0"/>
        <v>406871905</v>
      </c>
      <c r="W10" s="66">
        <f t="shared" si="0"/>
        <v>310663392</v>
      </c>
      <c r="X10" s="66">
        <f t="shared" si="0"/>
        <v>96208513</v>
      </c>
      <c r="Y10" s="67">
        <f>+IF(W10&lt;&gt;0,(X10/W10)*100,0)</f>
        <v>30.968731906461638</v>
      </c>
      <c r="Z10" s="68">
        <f t="shared" si="0"/>
        <v>388846568</v>
      </c>
    </row>
    <row r="11" spans="1:26" ht="13.5">
      <c r="A11" s="58" t="s">
        <v>37</v>
      </c>
      <c r="B11" s="19">
        <v>93563416</v>
      </c>
      <c r="C11" s="19">
        <v>0</v>
      </c>
      <c r="D11" s="59">
        <v>120582511</v>
      </c>
      <c r="E11" s="60">
        <v>107678839</v>
      </c>
      <c r="F11" s="60">
        <v>7351215</v>
      </c>
      <c r="G11" s="60">
        <v>7618025</v>
      </c>
      <c r="H11" s="60">
        <v>8977804</v>
      </c>
      <c r="I11" s="60">
        <v>23947044</v>
      </c>
      <c r="J11" s="60">
        <v>7965529</v>
      </c>
      <c r="K11" s="60">
        <v>12434640</v>
      </c>
      <c r="L11" s="60">
        <v>7957181</v>
      </c>
      <c r="M11" s="60">
        <v>28357350</v>
      </c>
      <c r="N11" s="60">
        <v>8251634</v>
      </c>
      <c r="O11" s="60">
        <v>8363046</v>
      </c>
      <c r="P11" s="60">
        <v>8342398</v>
      </c>
      <c r="Q11" s="60">
        <v>24957078</v>
      </c>
      <c r="R11" s="60">
        <v>8578445</v>
      </c>
      <c r="S11" s="60">
        <v>8448013</v>
      </c>
      <c r="T11" s="60">
        <v>7632597</v>
      </c>
      <c r="U11" s="60">
        <v>24659055</v>
      </c>
      <c r="V11" s="60">
        <v>101920527</v>
      </c>
      <c r="W11" s="60">
        <v>127528729</v>
      </c>
      <c r="X11" s="60">
        <v>-25608202</v>
      </c>
      <c r="Y11" s="61">
        <v>-20.08</v>
      </c>
      <c r="Z11" s="62">
        <v>107678839</v>
      </c>
    </row>
    <row r="12" spans="1:26" ht="13.5">
      <c r="A12" s="58" t="s">
        <v>38</v>
      </c>
      <c r="B12" s="19">
        <v>4037643</v>
      </c>
      <c r="C12" s="19">
        <v>0</v>
      </c>
      <c r="D12" s="59">
        <v>4021992</v>
      </c>
      <c r="E12" s="60">
        <v>4307638</v>
      </c>
      <c r="F12" s="60">
        <v>354806</v>
      </c>
      <c r="G12" s="60">
        <v>350239</v>
      </c>
      <c r="H12" s="60">
        <v>608720</v>
      </c>
      <c r="I12" s="60">
        <v>1313765</v>
      </c>
      <c r="J12" s="60">
        <v>285777</v>
      </c>
      <c r="K12" s="60">
        <v>297861</v>
      </c>
      <c r="L12" s="60">
        <v>301711</v>
      </c>
      <c r="M12" s="60">
        <v>885349</v>
      </c>
      <c r="N12" s="60">
        <v>306051</v>
      </c>
      <c r="O12" s="60">
        <v>333712</v>
      </c>
      <c r="P12" s="60">
        <v>440395</v>
      </c>
      <c r="Q12" s="60">
        <v>1080158</v>
      </c>
      <c r="R12" s="60">
        <v>328000</v>
      </c>
      <c r="S12" s="60">
        <v>340204</v>
      </c>
      <c r="T12" s="60">
        <v>298031</v>
      </c>
      <c r="U12" s="60">
        <v>966235</v>
      </c>
      <c r="V12" s="60">
        <v>4245507</v>
      </c>
      <c r="W12" s="60">
        <v>4021992</v>
      </c>
      <c r="X12" s="60">
        <v>223515</v>
      </c>
      <c r="Y12" s="61">
        <v>5.56</v>
      </c>
      <c r="Z12" s="62">
        <v>4307638</v>
      </c>
    </row>
    <row r="13" spans="1:26" ht="13.5">
      <c r="A13" s="58" t="s">
        <v>279</v>
      </c>
      <c r="B13" s="19">
        <v>56892697</v>
      </c>
      <c r="C13" s="19">
        <v>0</v>
      </c>
      <c r="D13" s="59">
        <v>61236849</v>
      </c>
      <c r="E13" s="60">
        <v>54758016</v>
      </c>
      <c r="F13" s="60">
        <v>0</v>
      </c>
      <c r="G13" s="60">
        <v>0</v>
      </c>
      <c r="H13" s="60">
        <v>0</v>
      </c>
      <c r="I13" s="60">
        <v>0</v>
      </c>
      <c r="J13" s="60">
        <v>423032</v>
      </c>
      <c r="K13" s="60">
        <v>424344</v>
      </c>
      <c r="L13" s="60">
        <v>26531630</v>
      </c>
      <c r="M13" s="60">
        <v>27379006</v>
      </c>
      <c r="N13" s="60">
        <v>472570</v>
      </c>
      <c r="O13" s="60">
        <v>415498</v>
      </c>
      <c r="P13" s="60">
        <v>376111</v>
      </c>
      <c r="Q13" s="60">
        <v>1264179</v>
      </c>
      <c r="R13" s="60">
        <v>0</v>
      </c>
      <c r="S13" s="60">
        <v>779653</v>
      </c>
      <c r="T13" s="60">
        <v>0</v>
      </c>
      <c r="U13" s="60">
        <v>779653</v>
      </c>
      <c r="V13" s="60">
        <v>29422838</v>
      </c>
      <c r="W13" s="60">
        <v>61236852</v>
      </c>
      <c r="X13" s="60">
        <v>-31814014</v>
      </c>
      <c r="Y13" s="61">
        <v>-51.95</v>
      </c>
      <c r="Z13" s="62">
        <v>54758016</v>
      </c>
    </row>
    <row r="14" spans="1:26" ht="13.5">
      <c r="A14" s="58" t="s">
        <v>40</v>
      </c>
      <c r="B14" s="19">
        <v>7812811</v>
      </c>
      <c r="C14" s="19">
        <v>0</v>
      </c>
      <c r="D14" s="59">
        <v>999650</v>
      </c>
      <c r="E14" s="60">
        <v>5161277</v>
      </c>
      <c r="F14" s="60">
        <v>0</v>
      </c>
      <c r="G14" s="60">
        <v>1939770</v>
      </c>
      <c r="H14" s="60">
        <v>210399</v>
      </c>
      <c r="I14" s="60">
        <v>2150169</v>
      </c>
      <c r="J14" s="60">
        <v>0</v>
      </c>
      <c r="K14" s="60">
        <v>20262</v>
      </c>
      <c r="L14" s="60">
        <v>0</v>
      </c>
      <c r="M14" s="60">
        <v>20262</v>
      </c>
      <c r="N14" s="60">
        <v>83417</v>
      </c>
      <c r="O14" s="60">
        <v>149586</v>
      </c>
      <c r="P14" s="60">
        <v>73593</v>
      </c>
      <c r="Q14" s="60">
        <v>306596</v>
      </c>
      <c r="R14" s="60">
        <v>0</v>
      </c>
      <c r="S14" s="60">
        <v>127640</v>
      </c>
      <c r="T14" s="60">
        <v>56195</v>
      </c>
      <c r="U14" s="60">
        <v>183835</v>
      </c>
      <c r="V14" s="60">
        <v>2660862</v>
      </c>
      <c r="W14" s="60">
        <v>1349328</v>
      </c>
      <c r="X14" s="60">
        <v>1311534</v>
      </c>
      <c r="Y14" s="61">
        <v>97.2</v>
      </c>
      <c r="Z14" s="62">
        <v>5161277</v>
      </c>
    </row>
    <row r="15" spans="1:26" ht="13.5">
      <c r="A15" s="58" t="s">
        <v>41</v>
      </c>
      <c r="B15" s="19">
        <v>14635980</v>
      </c>
      <c r="C15" s="19">
        <v>0</v>
      </c>
      <c r="D15" s="59">
        <v>16157339</v>
      </c>
      <c r="E15" s="60">
        <v>11657339</v>
      </c>
      <c r="F15" s="60">
        <v>0</v>
      </c>
      <c r="G15" s="60">
        <v>1003999</v>
      </c>
      <c r="H15" s="60">
        <v>0</v>
      </c>
      <c r="I15" s="60">
        <v>1003999</v>
      </c>
      <c r="J15" s="60">
        <v>928050</v>
      </c>
      <c r="K15" s="60">
        <v>1759946</v>
      </c>
      <c r="L15" s="60">
        <v>932470</v>
      </c>
      <c r="M15" s="60">
        <v>3620466</v>
      </c>
      <c r="N15" s="60">
        <v>1014037</v>
      </c>
      <c r="O15" s="60">
        <v>908670</v>
      </c>
      <c r="P15" s="60">
        <v>947999</v>
      </c>
      <c r="Q15" s="60">
        <v>2870706</v>
      </c>
      <c r="R15" s="60">
        <v>999640</v>
      </c>
      <c r="S15" s="60">
        <v>993325</v>
      </c>
      <c r="T15" s="60">
        <v>921459</v>
      </c>
      <c r="U15" s="60">
        <v>2914424</v>
      </c>
      <c r="V15" s="60">
        <v>10409595</v>
      </c>
      <c r="W15" s="60">
        <v>16157340</v>
      </c>
      <c r="X15" s="60">
        <v>-5747745</v>
      </c>
      <c r="Y15" s="61">
        <v>-35.57</v>
      </c>
      <c r="Z15" s="62">
        <v>11657339</v>
      </c>
    </row>
    <row r="16" spans="1:26" ht="13.5">
      <c r="A16" s="69" t="s">
        <v>42</v>
      </c>
      <c r="B16" s="19">
        <v>75459854</v>
      </c>
      <c r="C16" s="19">
        <v>0</v>
      </c>
      <c r="D16" s="59">
        <v>419762</v>
      </c>
      <c r="E16" s="60">
        <v>0</v>
      </c>
      <c r="F16" s="60">
        <v>0</v>
      </c>
      <c r="G16" s="60">
        <v>42081</v>
      </c>
      <c r="H16" s="60">
        <v>0</v>
      </c>
      <c r="I16" s="60">
        <v>42081</v>
      </c>
      <c r="J16" s="60">
        <v>0</v>
      </c>
      <c r="K16" s="60">
        <v>42301</v>
      </c>
      <c r="L16" s="60">
        <v>-84561</v>
      </c>
      <c r="M16" s="60">
        <v>-42260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-179</v>
      </c>
      <c r="W16" s="60">
        <v>419762</v>
      </c>
      <c r="X16" s="60">
        <v>-419941</v>
      </c>
      <c r="Y16" s="61">
        <v>-100.04</v>
      </c>
      <c r="Z16" s="62">
        <v>0</v>
      </c>
    </row>
    <row r="17" spans="1:26" ht="13.5">
      <c r="A17" s="58" t="s">
        <v>43</v>
      </c>
      <c r="B17" s="19">
        <v>212237060</v>
      </c>
      <c r="C17" s="19">
        <v>0</v>
      </c>
      <c r="D17" s="59">
        <v>201609213</v>
      </c>
      <c r="E17" s="60">
        <v>269660230</v>
      </c>
      <c r="F17" s="60">
        <v>5093968</v>
      </c>
      <c r="G17" s="60">
        <v>19463764</v>
      </c>
      <c r="H17" s="60">
        <v>9780528</v>
      </c>
      <c r="I17" s="60">
        <v>34338260</v>
      </c>
      <c r="J17" s="60">
        <v>23860110</v>
      </c>
      <c r="K17" s="60">
        <v>9974477</v>
      </c>
      <c r="L17" s="60">
        <v>55971305</v>
      </c>
      <c r="M17" s="60">
        <v>89805892</v>
      </c>
      <c r="N17" s="60">
        <v>20753943</v>
      </c>
      <c r="O17" s="60">
        <v>20087597</v>
      </c>
      <c r="P17" s="60">
        <v>18692808</v>
      </c>
      <c r="Q17" s="60">
        <v>59534348</v>
      </c>
      <c r="R17" s="60">
        <v>47567751</v>
      </c>
      <c r="S17" s="60">
        <v>33555332</v>
      </c>
      <c r="T17" s="60">
        <v>3551202</v>
      </c>
      <c r="U17" s="60">
        <v>84674285</v>
      </c>
      <c r="V17" s="60">
        <v>268352785</v>
      </c>
      <c r="W17" s="60">
        <v>220380834</v>
      </c>
      <c r="X17" s="60">
        <v>47971951</v>
      </c>
      <c r="Y17" s="61">
        <v>21.77</v>
      </c>
      <c r="Z17" s="62">
        <v>269660230</v>
      </c>
    </row>
    <row r="18" spans="1:26" ht="13.5">
      <c r="A18" s="70" t="s">
        <v>44</v>
      </c>
      <c r="B18" s="71">
        <f>SUM(B11:B17)</f>
        <v>464639461</v>
      </c>
      <c r="C18" s="71">
        <f>SUM(C11:C17)</f>
        <v>0</v>
      </c>
      <c r="D18" s="72">
        <f aca="true" t="shared" si="1" ref="D18:Z18">SUM(D11:D17)</f>
        <v>405027316</v>
      </c>
      <c r="E18" s="73">
        <f t="shared" si="1"/>
        <v>453223339</v>
      </c>
      <c r="F18" s="73">
        <f t="shared" si="1"/>
        <v>12799989</v>
      </c>
      <c r="G18" s="73">
        <f t="shared" si="1"/>
        <v>30417878</v>
      </c>
      <c r="H18" s="73">
        <f t="shared" si="1"/>
        <v>19577451</v>
      </c>
      <c r="I18" s="73">
        <f t="shared" si="1"/>
        <v>62795318</v>
      </c>
      <c r="J18" s="73">
        <f t="shared" si="1"/>
        <v>33462498</v>
      </c>
      <c r="K18" s="73">
        <f t="shared" si="1"/>
        <v>24953831</v>
      </c>
      <c r="L18" s="73">
        <f t="shared" si="1"/>
        <v>91609736</v>
      </c>
      <c r="M18" s="73">
        <f t="shared" si="1"/>
        <v>150026065</v>
      </c>
      <c r="N18" s="73">
        <f t="shared" si="1"/>
        <v>30881652</v>
      </c>
      <c r="O18" s="73">
        <f t="shared" si="1"/>
        <v>30258109</v>
      </c>
      <c r="P18" s="73">
        <f t="shared" si="1"/>
        <v>28873304</v>
      </c>
      <c r="Q18" s="73">
        <f t="shared" si="1"/>
        <v>90013065</v>
      </c>
      <c r="R18" s="73">
        <f t="shared" si="1"/>
        <v>57473836</v>
      </c>
      <c r="S18" s="73">
        <f t="shared" si="1"/>
        <v>44244167</v>
      </c>
      <c r="T18" s="73">
        <f t="shared" si="1"/>
        <v>12459484</v>
      </c>
      <c r="U18" s="73">
        <f t="shared" si="1"/>
        <v>114177487</v>
      </c>
      <c r="V18" s="73">
        <f t="shared" si="1"/>
        <v>417011935</v>
      </c>
      <c r="W18" s="73">
        <f t="shared" si="1"/>
        <v>431094837</v>
      </c>
      <c r="X18" s="73">
        <f t="shared" si="1"/>
        <v>-14082902</v>
      </c>
      <c r="Y18" s="67">
        <f>+IF(W18&lt;&gt;0,(X18/W18)*100,0)</f>
        <v>-3.266775844035451</v>
      </c>
      <c r="Z18" s="74">
        <f t="shared" si="1"/>
        <v>453223339</v>
      </c>
    </row>
    <row r="19" spans="1:26" ht="13.5">
      <c r="A19" s="70" t="s">
        <v>45</v>
      </c>
      <c r="B19" s="75">
        <f>+B10-B18</f>
        <v>-168774826</v>
      </c>
      <c r="C19" s="75">
        <f>+C10-C18</f>
        <v>0</v>
      </c>
      <c r="D19" s="76">
        <f aca="true" t="shared" si="2" ref="D19:Z19">+D10-D18</f>
        <v>-94363929</v>
      </c>
      <c r="E19" s="77">
        <f t="shared" si="2"/>
        <v>-64376771</v>
      </c>
      <c r="F19" s="77">
        <f t="shared" si="2"/>
        <v>90705015</v>
      </c>
      <c r="G19" s="77">
        <f t="shared" si="2"/>
        <v>-16712172</v>
      </c>
      <c r="H19" s="77">
        <f t="shared" si="2"/>
        <v>-8753349</v>
      </c>
      <c r="I19" s="77">
        <f t="shared" si="2"/>
        <v>65239494</v>
      </c>
      <c r="J19" s="77">
        <f t="shared" si="2"/>
        <v>-23928668</v>
      </c>
      <c r="K19" s="77">
        <f t="shared" si="2"/>
        <v>62000947</v>
      </c>
      <c r="L19" s="77">
        <f t="shared" si="2"/>
        <v>-65926450</v>
      </c>
      <c r="M19" s="77">
        <f t="shared" si="2"/>
        <v>-27854171</v>
      </c>
      <c r="N19" s="77">
        <f t="shared" si="2"/>
        <v>-19794433</v>
      </c>
      <c r="O19" s="77">
        <f t="shared" si="2"/>
        <v>-19845224</v>
      </c>
      <c r="P19" s="77">
        <f t="shared" si="2"/>
        <v>70876435</v>
      </c>
      <c r="Q19" s="77">
        <f t="shared" si="2"/>
        <v>31236778</v>
      </c>
      <c r="R19" s="77">
        <f t="shared" si="2"/>
        <v>-49292058</v>
      </c>
      <c r="S19" s="77">
        <f t="shared" si="2"/>
        <v>-25781108</v>
      </c>
      <c r="T19" s="77">
        <f t="shared" si="2"/>
        <v>-3688965</v>
      </c>
      <c r="U19" s="77">
        <f t="shared" si="2"/>
        <v>-78762131</v>
      </c>
      <c r="V19" s="77">
        <f t="shared" si="2"/>
        <v>-10140030</v>
      </c>
      <c r="W19" s="77">
        <f>IF(E10=E18,0,W10-W18)</f>
        <v>-120431445</v>
      </c>
      <c r="X19" s="77">
        <f t="shared" si="2"/>
        <v>110291415</v>
      </c>
      <c r="Y19" s="78">
        <f>+IF(W19&lt;&gt;0,(X19/W19)*100,0)</f>
        <v>-91.58024716883534</v>
      </c>
      <c r="Z19" s="79">
        <f t="shared" si="2"/>
        <v>-64376771</v>
      </c>
    </row>
    <row r="20" spans="1:26" ht="13.5">
      <c r="A20" s="58" t="s">
        <v>46</v>
      </c>
      <c r="B20" s="19">
        <v>280679662</v>
      </c>
      <c r="C20" s="19">
        <v>0</v>
      </c>
      <c r="D20" s="59">
        <v>419159000</v>
      </c>
      <c r="E20" s="60">
        <v>421509000</v>
      </c>
      <c r="F20" s="60">
        <v>25067754</v>
      </c>
      <c r="G20" s="60">
        <v>44411299</v>
      </c>
      <c r="H20" s="60">
        <v>33864994</v>
      </c>
      <c r="I20" s="60">
        <v>103344047</v>
      </c>
      <c r="J20" s="60">
        <v>16833138</v>
      </c>
      <c r="K20" s="60">
        <v>59057805</v>
      </c>
      <c r="L20" s="60">
        <v>59797676</v>
      </c>
      <c r="M20" s="60">
        <v>135688619</v>
      </c>
      <c r="N20" s="60">
        <v>9198029</v>
      </c>
      <c r="O20" s="60">
        <v>25970441</v>
      </c>
      <c r="P20" s="60">
        <v>38470556</v>
      </c>
      <c r="Q20" s="60">
        <v>73639026</v>
      </c>
      <c r="R20" s="60">
        <v>9891338</v>
      </c>
      <c r="S20" s="60">
        <v>14712998</v>
      </c>
      <c r="T20" s="60">
        <v>39952116</v>
      </c>
      <c r="U20" s="60">
        <v>64556452</v>
      </c>
      <c r="V20" s="60">
        <v>377228144</v>
      </c>
      <c r="W20" s="60">
        <v>419159000</v>
      </c>
      <c r="X20" s="60">
        <v>-41930856</v>
      </c>
      <c r="Y20" s="61">
        <v>-10</v>
      </c>
      <c r="Z20" s="62">
        <v>421509000</v>
      </c>
    </row>
    <row r="21" spans="1:26" ht="13.5">
      <c r="A21" s="58" t="s">
        <v>280</v>
      </c>
      <c r="B21" s="80">
        <v>0</v>
      </c>
      <c r="C21" s="80">
        <v>0</v>
      </c>
      <c r="D21" s="81">
        <v>5716000</v>
      </c>
      <c r="E21" s="82">
        <v>16036000</v>
      </c>
      <c r="F21" s="82">
        <v>0</v>
      </c>
      <c r="G21" s="82">
        <v>5500000</v>
      </c>
      <c r="H21" s="82">
        <v>0</v>
      </c>
      <c r="I21" s="82">
        <v>5500000</v>
      </c>
      <c r="J21" s="82">
        <v>19458</v>
      </c>
      <c r="K21" s="82">
        <v>7768</v>
      </c>
      <c r="L21" s="82">
        <v>349000</v>
      </c>
      <c r="M21" s="82">
        <v>376226</v>
      </c>
      <c r="N21" s="82">
        <v>525930</v>
      </c>
      <c r="O21" s="82">
        <v>0</v>
      </c>
      <c r="P21" s="82">
        <v>0</v>
      </c>
      <c r="Q21" s="82">
        <v>525930</v>
      </c>
      <c r="R21" s="82">
        <v>0</v>
      </c>
      <c r="S21" s="82">
        <v>0</v>
      </c>
      <c r="T21" s="82">
        <v>301000</v>
      </c>
      <c r="U21" s="82">
        <v>301000</v>
      </c>
      <c r="V21" s="82">
        <v>6703156</v>
      </c>
      <c r="W21" s="82">
        <v>8716000</v>
      </c>
      <c r="X21" s="82">
        <v>-2012844</v>
      </c>
      <c r="Y21" s="83">
        <v>-23.09</v>
      </c>
      <c r="Z21" s="84">
        <v>16036000</v>
      </c>
    </row>
    <row r="22" spans="1:26" ht="25.5">
      <c r="A22" s="85" t="s">
        <v>281</v>
      </c>
      <c r="B22" s="86">
        <f>SUM(B19:B21)</f>
        <v>111904836</v>
      </c>
      <c r="C22" s="86">
        <f>SUM(C19:C21)</f>
        <v>0</v>
      </c>
      <c r="D22" s="87">
        <f aca="true" t="shared" si="3" ref="D22:Z22">SUM(D19:D21)</f>
        <v>330511071</v>
      </c>
      <c r="E22" s="88">
        <f t="shared" si="3"/>
        <v>373168229</v>
      </c>
      <c r="F22" s="88">
        <f t="shared" si="3"/>
        <v>115772769</v>
      </c>
      <c r="G22" s="88">
        <f t="shared" si="3"/>
        <v>33199127</v>
      </c>
      <c r="H22" s="88">
        <f t="shared" si="3"/>
        <v>25111645</v>
      </c>
      <c r="I22" s="88">
        <f t="shared" si="3"/>
        <v>174083541</v>
      </c>
      <c r="J22" s="88">
        <f t="shared" si="3"/>
        <v>-7076072</v>
      </c>
      <c r="K22" s="88">
        <f t="shared" si="3"/>
        <v>121066520</v>
      </c>
      <c r="L22" s="88">
        <f t="shared" si="3"/>
        <v>-5779774</v>
      </c>
      <c r="M22" s="88">
        <f t="shared" si="3"/>
        <v>108210674</v>
      </c>
      <c r="N22" s="88">
        <f t="shared" si="3"/>
        <v>-10070474</v>
      </c>
      <c r="O22" s="88">
        <f t="shared" si="3"/>
        <v>6125217</v>
      </c>
      <c r="P22" s="88">
        <f t="shared" si="3"/>
        <v>109346991</v>
      </c>
      <c r="Q22" s="88">
        <f t="shared" si="3"/>
        <v>105401734</v>
      </c>
      <c r="R22" s="88">
        <f t="shared" si="3"/>
        <v>-39400720</v>
      </c>
      <c r="S22" s="88">
        <f t="shared" si="3"/>
        <v>-11068110</v>
      </c>
      <c r="T22" s="88">
        <f t="shared" si="3"/>
        <v>36564151</v>
      </c>
      <c r="U22" s="88">
        <f t="shared" si="3"/>
        <v>-13904679</v>
      </c>
      <c r="V22" s="88">
        <f t="shared" si="3"/>
        <v>373791270</v>
      </c>
      <c r="W22" s="88">
        <f t="shared" si="3"/>
        <v>307443555</v>
      </c>
      <c r="X22" s="88">
        <f t="shared" si="3"/>
        <v>66347715</v>
      </c>
      <c r="Y22" s="89">
        <f>+IF(W22&lt;&gt;0,(X22/W22)*100,0)</f>
        <v>21.580454012119397</v>
      </c>
      <c r="Z22" s="90">
        <f t="shared" si="3"/>
        <v>373168229</v>
      </c>
    </row>
    <row r="23" spans="1:26" ht="13.5">
      <c r="A23" s="91" t="s">
        <v>48</v>
      </c>
      <c r="B23" s="19">
        <v>25009417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136914253</v>
      </c>
      <c r="C24" s="75">
        <f>SUM(C22:C23)</f>
        <v>0</v>
      </c>
      <c r="D24" s="76">
        <f aca="true" t="shared" si="4" ref="D24:Z24">SUM(D22:D23)</f>
        <v>330511071</v>
      </c>
      <c r="E24" s="77">
        <f t="shared" si="4"/>
        <v>373168229</v>
      </c>
      <c r="F24" s="77">
        <f t="shared" si="4"/>
        <v>115772769</v>
      </c>
      <c r="G24" s="77">
        <f t="shared" si="4"/>
        <v>33199127</v>
      </c>
      <c r="H24" s="77">
        <f t="shared" si="4"/>
        <v>25111645</v>
      </c>
      <c r="I24" s="77">
        <f t="shared" si="4"/>
        <v>174083541</v>
      </c>
      <c r="J24" s="77">
        <f t="shared" si="4"/>
        <v>-7076072</v>
      </c>
      <c r="K24" s="77">
        <f t="shared" si="4"/>
        <v>121066520</v>
      </c>
      <c r="L24" s="77">
        <f t="shared" si="4"/>
        <v>-5779774</v>
      </c>
      <c r="M24" s="77">
        <f t="shared" si="4"/>
        <v>108210674</v>
      </c>
      <c r="N24" s="77">
        <f t="shared" si="4"/>
        <v>-10070474</v>
      </c>
      <c r="O24" s="77">
        <f t="shared" si="4"/>
        <v>6125217</v>
      </c>
      <c r="P24" s="77">
        <f t="shared" si="4"/>
        <v>109346991</v>
      </c>
      <c r="Q24" s="77">
        <f t="shared" si="4"/>
        <v>105401734</v>
      </c>
      <c r="R24" s="77">
        <f t="shared" si="4"/>
        <v>-39400720</v>
      </c>
      <c r="S24" s="77">
        <f t="shared" si="4"/>
        <v>-11068110</v>
      </c>
      <c r="T24" s="77">
        <f t="shared" si="4"/>
        <v>36564151</v>
      </c>
      <c r="U24" s="77">
        <f t="shared" si="4"/>
        <v>-13904679</v>
      </c>
      <c r="V24" s="77">
        <f t="shared" si="4"/>
        <v>373791270</v>
      </c>
      <c r="W24" s="77">
        <f t="shared" si="4"/>
        <v>307443555</v>
      </c>
      <c r="X24" s="77">
        <f t="shared" si="4"/>
        <v>66347715</v>
      </c>
      <c r="Y24" s="78">
        <f>+IF(W24&lt;&gt;0,(X24/W24)*100,0)</f>
        <v>21.580454012119397</v>
      </c>
      <c r="Z24" s="79">
        <f t="shared" si="4"/>
        <v>373168229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139448907</v>
      </c>
      <c r="C27" s="22">
        <v>0</v>
      </c>
      <c r="D27" s="99">
        <v>424875000</v>
      </c>
      <c r="E27" s="100">
        <v>440841033</v>
      </c>
      <c r="F27" s="100">
        <v>25067754</v>
      </c>
      <c r="G27" s="100">
        <v>49911299</v>
      </c>
      <c r="H27" s="100">
        <v>33864993</v>
      </c>
      <c r="I27" s="100">
        <v>108844046</v>
      </c>
      <c r="J27" s="100">
        <v>16833138</v>
      </c>
      <c r="K27" s="100">
        <v>52367503</v>
      </c>
      <c r="L27" s="100">
        <v>66864676</v>
      </c>
      <c r="M27" s="100">
        <v>136065317</v>
      </c>
      <c r="N27" s="100">
        <v>9214155</v>
      </c>
      <c r="O27" s="100">
        <v>26097371</v>
      </c>
      <c r="P27" s="100">
        <v>38480985</v>
      </c>
      <c r="Q27" s="100">
        <v>73792511</v>
      </c>
      <c r="R27" s="100">
        <v>9891338</v>
      </c>
      <c r="S27" s="100">
        <v>15139011</v>
      </c>
      <c r="T27" s="100">
        <v>40199116</v>
      </c>
      <c r="U27" s="100">
        <v>65229465</v>
      </c>
      <c r="V27" s="100">
        <v>383931339</v>
      </c>
      <c r="W27" s="100">
        <v>440841033</v>
      </c>
      <c r="X27" s="100">
        <v>-56909694</v>
      </c>
      <c r="Y27" s="101">
        <v>-12.91</v>
      </c>
      <c r="Z27" s="102">
        <v>440841033</v>
      </c>
    </row>
    <row r="28" spans="1:26" ht="13.5">
      <c r="A28" s="103" t="s">
        <v>46</v>
      </c>
      <c r="B28" s="19">
        <v>133782862</v>
      </c>
      <c r="C28" s="19">
        <v>0</v>
      </c>
      <c r="D28" s="59">
        <v>419159000</v>
      </c>
      <c r="E28" s="60">
        <v>421509000</v>
      </c>
      <c r="F28" s="60">
        <v>25067754</v>
      </c>
      <c r="G28" s="60">
        <v>44411299</v>
      </c>
      <c r="H28" s="60">
        <v>33864994</v>
      </c>
      <c r="I28" s="60">
        <v>103344047</v>
      </c>
      <c r="J28" s="60">
        <v>16833138</v>
      </c>
      <c r="K28" s="60">
        <v>52367503</v>
      </c>
      <c r="L28" s="60">
        <v>66488676</v>
      </c>
      <c r="M28" s="60">
        <v>135689317</v>
      </c>
      <c r="N28" s="60">
        <v>9198029</v>
      </c>
      <c r="O28" s="60">
        <v>22674408</v>
      </c>
      <c r="P28" s="60">
        <v>38470555</v>
      </c>
      <c r="Q28" s="60">
        <v>70342992</v>
      </c>
      <c r="R28" s="60">
        <v>9891338</v>
      </c>
      <c r="S28" s="60">
        <v>14712998</v>
      </c>
      <c r="T28" s="60">
        <v>39952116</v>
      </c>
      <c r="U28" s="60">
        <v>64556452</v>
      </c>
      <c r="V28" s="60">
        <v>373932808</v>
      </c>
      <c r="W28" s="60">
        <v>421509000</v>
      </c>
      <c r="X28" s="60">
        <v>-47576192</v>
      </c>
      <c r="Y28" s="61">
        <v>-11.29</v>
      </c>
      <c r="Z28" s="62">
        <v>421509000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3422963</v>
      </c>
      <c r="P29" s="60">
        <v>0</v>
      </c>
      <c r="Q29" s="60">
        <v>3422963</v>
      </c>
      <c r="R29" s="60">
        <v>0</v>
      </c>
      <c r="S29" s="60">
        <v>0</v>
      </c>
      <c r="T29" s="60">
        <v>0</v>
      </c>
      <c r="U29" s="60">
        <v>0</v>
      </c>
      <c r="V29" s="60">
        <v>3422963</v>
      </c>
      <c r="W29" s="60"/>
      <c r="X29" s="60">
        <v>3422963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5666045</v>
      </c>
      <c r="C31" s="19">
        <v>0</v>
      </c>
      <c r="D31" s="59">
        <v>5716000</v>
      </c>
      <c r="E31" s="60">
        <v>19332033</v>
      </c>
      <c r="F31" s="60">
        <v>0</v>
      </c>
      <c r="G31" s="60">
        <v>5500000</v>
      </c>
      <c r="H31" s="60">
        <v>0</v>
      </c>
      <c r="I31" s="60">
        <v>5500000</v>
      </c>
      <c r="J31" s="60">
        <v>0</v>
      </c>
      <c r="K31" s="60">
        <v>0</v>
      </c>
      <c r="L31" s="60">
        <v>376000</v>
      </c>
      <c r="M31" s="60">
        <v>376000</v>
      </c>
      <c r="N31" s="60">
        <v>16126</v>
      </c>
      <c r="O31" s="60">
        <v>0</v>
      </c>
      <c r="P31" s="60">
        <v>10430</v>
      </c>
      <c r="Q31" s="60">
        <v>26556</v>
      </c>
      <c r="R31" s="60">
        <v>0</v>
      </c>
      <c r="S31" s="60">
        <v>426013</v>
      </c>
      <c r="T31" s="60">
        <v>247000</v>
      </c>
      <c r="U31" s="60">
        <v>673013</v>
      </c>
      <c r="V31" s="60">
        <v>6575569</v>
      </c>
      <c r="W31" s="60">
        <v>19332033</v>
      </c>
      <c r="X31" s="60">
        <v>-12756464</v>
      </c>
      <c r="Y31" s="61">
        <v>-65.99</v>
      </c>
      <c r="Z31" s="62">
        <v>19332033</v>
      </c>
    </row>
    <row r="32" spans="1:26" ht="13.5">
      <c r="A32" s="70" t="s">
        <v>54</v>
      </c>
      <c r="B32" s="22">
        <f>SUM(B28:B31)</f>
        <v>139448907</v>
      </c>
      <c r="C32" s="22">
        <f>SUM(C28:C31)</f>
        <v>0</v>
      </c>
      <c r="D32" s="99">
        <f aca="true" t="shared" si="5" ref="D32:Z32">SUM(D28:D31)</f>
        <v>424875000</v>
      </c>
      <c r="E32" s="100">
        <f t="shared" si="5"/>
        <v>440841033</v>
      </c>
      <c r="F32" s="100">
        <f t="shared" si="5"/>
        <v>25067754</v>
      </c>
      <c r="G32" s="100">
        <f t="shared" si="5"/>
        <v>49911299</v>
      </c>
      <c r="H32" s="100">
        <f t="shared" si="5"/>
        <v>33864994</v>
      </c>
      <c r="I32" s="100">
        <f t="shared" si="5"/>
        <v>108844047</v>
      </c>
      <c r="J32" s="100">
        <f t="shared" si="5"/>
        <v>16833138</v>
      </c>
      <c r="K32" s="100">
        <f t="shared" si="5"/>
        <v>52367503</v>
      </c>
      <c r="L32" s="100">
        <f t="shared" si="5"/>
        <v>66864676</v>
      </c>
      <c r="M32" s="100">
        <f t="shared" si="5"/>
        <v>136065317</v>
      </c>
      <c r="N32" s="100">
        <f t="shared" si="5"/>
        <v>9214155</v>
      </c>
      <c r="O32" s="100">
        <f t="shared" si="5"/>
        <v>26097371</v>
      </c>
      <c r="P32" s="100">
        <f t="shared" si="5"/>
        <v>38480985</v>
      </c>
      <c r="Q32" s="100">
        <f t="shared" si="5"/>
        <v>73792511</v>
      </c>
      <c r="R32" s="100">
        <f t="shared" si="5"/>
        <v>9891338</v>
      </c>
      <c r="S32" s="100">
        <f t="shared" si="5"/>
        <v>15139011</v>
      </c>
      <c r="T32" s="100">
        <f t="shared" si="5"/>
        <v>40199116</v>
      </c>
      <c r="U32" s="100">
        <f t="shared" si="5"/>
        <v>65229465</v>
      </c>
      <c r="V32" s="100">
        <f t="shared" si="5"/>
        <v>383931340</v>
      </c>
      <c r="W32" s="100">
        <f t="shared" si="5"/>
        <v>440841033</v>
      </c>
      <c r="X32" s="100">
        <f t="shared" si="5"/>
        <v>-56909693</v>
      </c>
      <c r="Y32" s="101">
        <f>+IF(W32&lt;&gt;0,(X32/W32)*100,0)</f>
        <v>-12.909345714195346</v>
      </c>
      <c r="Z32" s="102">
        <f t="shared" si="5"/>
        <v>440841033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124636526</v>
      </c>
      <c r="C35" s="19">
        <v>0</v>
      </c>
      <c r="D35" s="59">
        <v>127332509</v>
      </c>
      <c r="E35" s="60">
        <v>110809159</v>
      </c>
      <c r="F35" s="60">
        <v>234587304</v>
      </c>
      <c r="G35" s="60">
        <v>221749266</v>
      </c>
      <c r="H35" s="60">
        <v>174480765</v>
      </c>
      <c r="I35" s="60">
        <v>174480765</v>
      </c>
      <c r="J35" s="60">
        <v>157108754</v>
      </c>
      <c r="K35" s="60">
        <v>260461074</v>
      </c>
      <c r="L35" s="60">
        <v>235411284</v>
      </c>
      <c r="M35" s="60">
        <v>235411284</v>
      </c>
      <c r="N35" s="60">
        <v>265306520</v>
      </c>
      <c r="O35" s="60">
        <v>218978572</v>
      </c>
      <c r="P35" s="60">
        <v>288631982</v>
      </c>
      <c r="Q35" s="60">
        <v>288631982</v>
      </c>
      <c r="R35" s="60">
        <v>205273229</v>
      </c>
      <c r="S35" s="60">
        <v>166486987</v>
      </c>
      <c r="T35" s="60">
        <v>133864525</v>
      </c>
      <c r="U35" s="60">
        <v>133864525</v>
      </c>
      <c r="V35" s="60">
        <v>133864525</v>
      </c>
      <c r="W35" s="60">
        <v>110809159</v>
      </c>
      <c r="X35" s="60">
        <v>23055366</v>
      </c>
      <c r="Y35" s="61">
        <v>20.81</v>
      </c>
      <c r="Z35" s="62">
        <v>110809159</v>
      </c>
    </row>
    <row r="36" spans="1:26" ht="13.5">
      <c r="A36" s="58" t="s">
        <v>57</v>
      </c>
      <c r="B36" s="19">
        <v>1798990497</v>
      </c>
      <c r="C36" s="19">
        <v>0</v>
      </c>
      <c r="D36" s="59">
        <v>1870900332</v>
      </c>
      <c r="E36" s="60">
        <v>1870900332</v>
      </c>
      <c r="F36" s="60">
        <v>1483470406</v>
      </c>
      <c r="G36" s="60">
        <v>1845696601</v>
      </c>
      <c r="H36" s="60">
        <v>1845696601</v>
      </c>
      <c r="I36" s="60">
        <v>1845696601</v>
      </c>
      <c r="J36" s="60">
        <v>1845438168</v>
      </c>
      <c r="K36" s="60">
        <v>1798519094</v>
      </c>
      <c r="L36" s="60">
        <v>1772207201</v>
      </c>
      <c r="M36" s="60">
        <v>1772207201</v>
      </c>
      <c r="N36" s="60">
        <v>1777250758</v>
      </c>
      <c r="O36" s="60">
        <v>1776962189</v>
      </c>
      <c r="P36" s="60">
        <v>1776596507</v>
      </c>
      <c r="Q36" s="60">
        <v>1776596507</v>
      </c>
      <c r="R36" s="60">
        <v>1776596507</v>
      </c>
      <c r="S36" s="60">
        <v>1776242867</v>
      </c>
      <c r="T36" s="60">
        <v>1776242866</v>
      </c>
      <c r="U36" s="60">
        <v>1776242866</v>
      </c>
      <c r="V36" s="60">
        <v>1776242866</v>
      </c>
      <c r="W36" s="60">
        <v>1870900332</v>
      </c>
      <c r="X36" s="60">
        <v>-94657466</v>
      </c>
      <c r="Y36" s="61">
        <v>-5.06</v>
      </c>
      <c r="Z36" s="62">
        <v>1870900332</v>
      </c>
    </row>
    <row r="37" spans="1:26" ht="13.5">
      <c r="A37" s="58" t="s">
        <v>58</v>
      </c>
      <c r="B37" s="19">
        <v>152996889</v>
      </c>
      <c r="C37" s="19">
        <v>0</v>
      </c>
      <c r="D37" s="59">
        <v>10302216</v>
      </c>
      <c r="E37" s="60">
        <v>14612851</v>
      </c>
      <c r="F37" s="60">
        <v>155664110</v>
      </c>
      <c r="G37" s="60">
        <v>177534530</v>
      </c>
      <c r="H37" s="60">
        <v>138486159</v>
      </c>
      <c r="I37" s="60">
        <v>138486159</v>
      </c>
      <c r="J37" s="60">
        <v>95264999</v>
      </c>
      <c r="K37" s="60">
        <v>130906740</v>
      </c>
      <c r="L37" s="60">
        <v>121839957</v>
      </c>
      <c r="M37" s="60">
        <v>121839957</v>
      </c>
      <c r="N37" s="60">
        <v>170700386</v>
      </c>
      <c r="O37" s="60">
        <v>140679256</v>
      </c>
      <c r="P37" s="60">
        <v>135502223</v>
      </c>
      <c r="Q37" s="60">
        <v>135502223</v>
      </c>
      <c r="R37" s="60">
        <v>104198340</v>
      </c>
      <c r="S37" s="60">
        <v>88349380</v>
      </c>
      <c r="T37" s="60">
        <v>62448424</v>
      </c>
      <c r="U37" s="60">
        <v>62448424</v>
      </c>
      <c r="V37" s="60">
        <v>62448424</v>
      </c>
      <c r="W37" s="60">
        <v>14612851</v>
      </c>
      <c r="X37" s="60">
        <v>47835573</v>
      </c>
      <c r="Y37" s="61">
        <v>327.35</v>
      </c>
      <c r="Z37" s="62">
        <v>14612851</v>
      </c>
    </row>
    <row r="38" spans="1:26" ht="13.5">
      <c r="A38" s="58" t="s">
        <v>59</v>
      </c>
      <c r="B38" s="19">
        <v>83752806</v>
      </c>
      <c r="C38" s="19">
        <v>0</v>
      </c>
      <c r="D38" s="59">
        <v>22051003</v>
      </c>
      <c r="E38" s="60">
        <v>22051003</v>
      </c>
      <c r="F38" s="60">
        <v>129389306</v>
      </c>
      <c r="G38" s="60">
        <v>85484159</v>
      </c>
      <c r="H38" s="60">
        <v>85463457</v>
      </c>
      <c r="I38" s="60">
        <v>85463457</v>
      </c>
      <c r="J38" s="60">
        <v>85444183</v>
      </c>
      <c r="K38" s="60">
        <v>85418937</v>
      </c>
      <c r="L38" s="60">
        <v>85394601</v>
      </c>
      <c r="M38" s="60">
        <v>85394601</v>
      </c>
      <c r="N38" s="60">
        <v>85366302</v>
      </c>
      <c r="O38" s="60">
        <v>85342160</v>
      </c>
      <c r="P38" s="60">
        <v>85318019</v>
      </c>
      <c r="Q38" s="60">
        <v>85318019</v>
      </c>
      <c r="R38" s="60">
        <v>85294171</v>
      </c>
      <c r="S38" s="60">
        <v>85270070</v>
      </c>
      <c r="T38" s="60">
        <v>85245970</v>
      </c>
      <c r="U38" s="60">
        <v>85245970</v>
      </c>
      <c r="V38" s="60">
        <v>85245970</v>
      </c>
      <c r="W38" s="60">
        <v>22051003</v>
      </c>
      <c r="X38" s="60">
        <v>63194967</v>
      </c>
      <c r="Y38" s="61">
        <v>286.59</v>
      </c>
      <c r="Z38" s="62">
        <v>22051003</v>
      </c>
    </row>
    <row r="39" spans="1:26" ht="13.5">
      <c r="A39" s="58" t="s">
        <v>60</v>
      </c>
      <c r="B39" s="19">
        <v>1686877328</v>
      </c>
      <c r="C39" s="19">
        <v>0</v>
      </c>
      <c r="D39" s="59">
        <v>1965879622</v>
      </c>
      <c r="E39" s="60">
        <v>1945045637</v>
      </c>
      <c r="F39" s="60">
        <v>1433004294</v>
      </c>
      <c r="G39" s="60">
        <v>1804427178</v>
      </c>
      <c r="H39" s="60">
        <v>1796227750</v>
      </c>
      <c r="I39" s="60">
        <v>1796227750</v>
      </c>
      <c r="J39" s="60">
        <v>1821837740</v>
      </c>
      <c r="K39" s="60">
        <v>1842654491</v>
      </c>
      <c r="L39" s="60">
        <v>1800383927</v>
      </c>
      <c r="M39" s="60">
        <v>1800383927</v>
      </c>
      <c r="N39" s="60">
        <v>1786490590</v>
      </c>
      <c r="O39" s="60">
        <v>1769919345</v>
      </c>
      <c r="P39" s="60">
        <v>1844408247</v>
      </c>
      <c r="Q39" s="60">
        <v>1844408247</v>
      </c>
      <c r="R39" s="60">
        <v>1792377225</v>
      </c>
      <c r="S39" s="60">
        <v>1769110404</v>
      </c>
      <c r="T39" s="60">
        <v>1762412997</v>
      </c>
      <c r="U39" s="60">
        <v>1762412997</v>
      </c>
      <c r="V39" s="60">
        <v>1762412997</v>
      </c>
      <c r="W39" s="60">
        <v>1945045637</v>
      </c>
      <c r="X39" s="60">
        <v>-182632640</v>
      </c>
      <c r="Y39" s="61">
        <v>-9.39</v>
      </c>
      <c r="Z39" s="62">
        <v>1945045637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79620243</v>
      </c>
      <c r="C42" s="19">
        <v>0</v>
      </c>
      <c r="D42" s="59">
        <v>436363552</v>
      </c>
      <c r="E42" s="60">
        <v>406159849</v>
      </c>
      <c r="F42" s="60">
        <v>72922602</v>
      </c>
      <c r="G42" s="60">
        <v>78668718</v>
      </c>
      <c r="H42" s="60">
        <v>23450427</v>
      </c>
      <c r="I42" s="60">
        <v>175041747</v>
      </c>
      <c r="J42" s="60">
        <v>14968450</v>
      </c>
      <c r="K42" s="60">
        <v>174787858</v>
      </c>
      <c r="L42" s="60">
        <v>-105478653</v>
      </c>
      <c r="M42" s="60">
        <v>84277655</v>
      </c>
      <c r="N42" s="60">
        <v>42776134</v>
      </c>
      <c r="O42" s="60">
        <v>12749941</v>
      </c>
      <c r="P42" s="60">
        <v>115485626</v>
      </c>
      <c r="Q42" s="60">
        <v>171011701</v>
      </c>
      <c r="R42" s="60">
        <v>-58843734</v>
      </c>
      <c r="S42" s="60">
        <v>17199319</v>
      </c>
      <c r="T42" s="60">
        <v>22113822</v>
      </c>
      <c r="U42" s="60">
        <v>-19530593</v>
      </c>
      <c r="V42" s="60">
        <v>410800510</v>
      </c>
      <c r="W42" s="60">
        <v>406159849</v>
      </c>
      <c r="X42" s="60">
        <v>4640661</v>
      </c>
      <c r="Y42" s="61">
        <v>1.14</v>
      </c>
      <c r="Z42" s="62">
        <v>406159849</v>
      </c>
    </row>
    <row r="43" spans="1:26" ht="13.5">
      <c r="A43" s="58" t="s">
        <v>63</v>
      </c>
      <c r="B43" s="19">
        <v>-125862369</v>
      </c>
      <c r="C43" s="19">
        <v>0</v>
      </c>
      <c r="D43" s="59">
        <v>-424875004</v>
      </c>
      <c r="E43" s="60">
        <v>-437544996</v>
      </c>
      <c r="F43" s="60">
        <v>-22304725</v>
      </c>
      <c r="G43" s="60">
        <v>-49911299</v>
      </c>
      <c r="H43" s="60">
        <v>-33864994</v>
      </c>
      <c r="I43" s="60">
        <v>-106081018</v>
      </c>
      <c r="J43" s="60">
        <v>-16996196</v>
      </c>
      <c r="K43" s="60">
        <v>-59057805</v>
      </c>
      <c r="L43" s="60">
        <v>-11329676</v>
      </c>
      <c r="M43" s="60">
        <v>-87383677</v>
      </c>
      <c r="N43" s="60">
        <v>-9723959</v>
      </c>
      <c r="O43" s="60">
        <v>-26097371</v>
      </c>
      <c r="P43" s="60">
        <v>-38480985</v>
      </c>
      <c r="Q43" s="60">
        <v>-74302315</v>
      </c>
      <c r="R43" s="60">
        <v>-9891338</v>
      </c>
      <c r="S43" s="60">
        <v>-15139011</v>
      </c>
      <c r="T43" s="60">
        <v>-39952116</v>
      </c>
      <c r="U43" s="60">
        <v>-64982465</v>
      </c>
      <c r="V43" s="60">
        <v>-332749475</v>
      </c>
      <c r="W43" s="60">
        <v>-437544996</v>
      </c>
      <c r="X43" s="60">
        <v>104795521</v>
      </c>
      <c r="Y43" s="61">
        <v>-23.95</v>
      </c>
      <c r="Z43" s="62">
        <v>-437544996</v>
      </c>
    </row>
    <row r="44" spans="1:26" ht="13.5">
      <c r="A44" s="58" t="s">
        <v>64</v>
      </c>
      <c r="B44" s="19">
        <v>2660990</v>
      </c>
      <c r="C44" s="19">
        <v>0</v>
      </c>
      <c r="D44" s="59">
        <v>-35990694</v>
      </c>
      <c r="E44" s="60">
        <v>-10553136</v>
      </c>
      <c r="F44" s="60">
        <v>0</v>
      </c>
      <c r="G44" s="60">
        <v>-75782102</v>
      </c>
      <c r="H44" s="60">
        <v>0</v>
      </c>
      <c r="I44" s="60">
        <v>-75782102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-1415469</v>
      </c>
      <c r="P44" s="60">
        <v>-825468</v>
      </c>
      <c r="Q44" s="60">
        <v>-2240937</v>
      </c>
      <c r="R44" s="60">
        <v>0</v>
      </c>
      <c r="S44" s="60">
        <v>-1438002</v>
      </c>
      <c r="T44" s="60">
        <v>-726140</v>
      </c>
      <c r="U44" s="60">
        <v>-2164142</v>
      </c>
      <c r="V44" s="60">
        <v>-80187181</v>
      </c>
      <c r="W44" s="60">
        <v>-10553136</v>
      </c>
      <c r="X44" s="60">
        <v>-69634045</v>
      </c>
      <c r="Y44" s="61">
        <v>659.84</v>
      </c>
      <c r="Z44" s="62">
        <v>-10553136</v>
      </c>
    </row>
    <row r="45" spans="1:26" ht="13.5">
      <c r="A45" s="70" t="s">
        <v>65</v>
      </c>
      <c r="B45" s="22">
        <v>57974481</v>
      </c>
      <c r="C45" s="22">
        <v>0</v>
      </c>
      <c r="D45" s="99">
        <v>-19426860</v>
      </c>
      <c r="E45" s="100">
        <v>16036199</v>
      </c>
      <c r="F45" s="100">
        <v>62352639</v>
      </c>
      <c r="G45" s="100">
        <v>15327956</v>
      </c>
      <c r="H45" s="100">
        <v>4913389</v>
      </c>
      <c r="I45" s="100">
        <v>4913389</v>
      </c>
      <c r="J45" s="100">
        <v>2885643</v>
      </c>
      <c r="K45" s="100">
        <v>118615696</v>
      </c>
      <c r="L45" s="100">
        <v>1807367</v>
      </c>
      <c r="M45" s="100">
        <v>1807367</v>
      </c>
      <c r="N45" s="100">
        <v>34859542</v>
      </c>
      <c r="O45" s="100">
        <v>20096643</v>
      </c>
      <c r="P45" s="100">
        <v>96275816</v>
      </c>
      <c r="Q45" s="100">
        <v>34859542</v>
      </c>
      <c r="R45" s="100">
        <v>27540744</v>
      </c>
      <c r="S45" s="100">
        <v>28163050</v>
      </c>
      <c r="T45" s="100">
        <v>9598616</v>
      </c>
      <c r="U45" s="100">
        <v>9598616</v>
      </c>
      <c r="V45" s="100">
        <v>9598616</v>
      </c>
      <c r="W45" s="100">
        <v>16036199</v>
      </c>
      <c r="X45" s="100">
        <v>-6437583</v>
      </c>
      <c r="Y45" s="101">
        <v>-40.14</v>
      </c>
      <c r="Z45" s="102">
        <v>16036199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5747418</v>
      </c>
      <c r="C49" s="52">
        <v>0</v>
      </c>
      <c r="D49" s="129">
        <v>5551894</v>
      </c>
      <c r="E49" s="54">
        <v>5038516</v>
      </c>
      <c r="F49" s="54">
        <v>0</v>
      </c>
      <c r="G49" s="54">
        <v>0</v>
      </c>
      <c r="H49" s="54">
        <v>0</v>
      </c>
      <c r="I49" s="54">
        <v>4697116</v>
      </c>
      <c r="J49" s="54">
        <v>0</v>
      </c>
      <c r="K49" s="54">
        <v>0</v>
      </c>
      <c r="L49" s="54">
        <v>0</v>
      </c>
      <c r="M49" s="54">
        <v>4883410</v>
      </c>
      <c r="N49" s="54">
        <v>0</v>
      </c>
      <c r="O49" s="54">
        <v>0</v>
      </c>
      <c r="P49" s="54">
        <v>0</v>
      </c>
      <c r="Q49" s="54">
        <v>6346593</v>
      </c>
      <c r="R49" s="54">
        <v>0</v>
      </c>
      <c r="S49" s="54">
        <v>0</v>
      </c>
      <c r="T49" s="54">
        <v>0</v>
      </c>
      <c r="U49" s="54">
        <v>29428299</v>
      </c>
      <c r="V49" s="54">
        <v>228559186</v>
      </c>
      <c r="W49" s="54">
        <v>290252432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6838542</v>
      </c>
      <c r="C51" s="52">
        <v>0</v>
      </c>
      <c r="D51" s="129">
        <v>45000</v>
      </c>
      <c r="E51" s="54">
        <v>1000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7463485</v>
      </c>
      <c r="W51" s="54">
        <v>14348028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43.66198617979649</v>
      </c>
      <c r="C58" s="5">
        <f>IF(C67=0,0,+(C76/C67)*100)</f>
        <v>0</v>
      </c>
      <c r="D58" s="6">
        <f aca="true" t="shared" si="6" ref="D58:Z58">IF(D67=0,0,+(D76/D67)*100)</f>
        <v>62.6532521448226</v>
      </c>
      <c r="E58" s="7">
        <f t="shared" si="6"/>
        <v>45.77517360994932</v>
      </c>
      <c r="F58" s="7">
        <f t="shared" si="6"/>
        <v>156.80469777719827</v>
      </c>
      <c r="G58" s="7">
        <f t="shared" si="6"/>
        <v>35.213679269252005</v>
      </c>
      <c r="H58" s="7">
        <f t="shared" si="6"/>
        <v>35.3915370586559</v>
      </c>
      <c r="I58" s="7">
        <f t="shared" si="6"/>
        <v>48.881297665874364</v>
      </c>
      <c r="J58" s="7">
        <f t="shared" si="6"/>
        <v>30.69921712791806</v>
      </c>
      <c r="K58" s="7">
        <f t="shared" si="6"/>
        <v>38.12630567819927</v>
      </c>
      <c r="L58" s="7">
        <f t="shared" si="6"/>
        <v>44.16369573394074</v>
      </c>
      <c r="M58" s="7">
        <f t="shared" si="6"/>
        <v>37.82346841712423</v>
      </c>
      <c r="N58" s="7">
        <f t="shared" si="6"/>
        <v>36.51820262507183</v>
      </c>
      <c r="O58" s="7">
        <f t="shared" si="6"/>
        <v>29.772164595902762</v>
      </c>
      <c r="P58" s="7">
        <f t="shared" si="6"/>
        <v>37.54541266040771</v>
      </c>
      <c r="Q58" s="7">
        <f t="shared" si="6"/>
        <v>34.52368167598881</v>
      </c>
      <c r="R58" s="7">
        <f t="shared" si="6"/>
        <v>39.14124492141807</v>
      </c>
      <c r="S58" s="7">
        <f t="shared" si="6"/>
        <v>48.73480040003494</v>
      </c>
      <c r="T58" s="7">
        <f t="shared" si="6"/>
        <v>31.197097475341167</v>
      </c>
      <c r="U58" s="7">
        <f t="shared" si="6"/>
        <v>39.39766258023131</v>
      </c>
      <c r="V58" s="7">
        <f t="shared" si="6"/>
        <v>39.667544876449696</v>
      </c>
      <c r="W58" s="7">
        <f t="shared" si="6"/>
        <v>53.57349503930959</v>
      </c>
      <c r="X58" s="7">
        <f t="shared" si="6"/>
        <v>0</v>
      </c>
      <c r="Y58" s="7">
        <f t="shared" si="6"/>
        <v>0</v>
      </c>
      <c r="Z58" s="8">
        <f t="shared" si="6"/>
        <v>45.77517360994932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56.70824188028829</v>
      </c>
      <c r="C60" s="12">
        <f t="shared" si="7"/>
        <v>0</v>
      </c>
      <c r="D60" s="3">
        <f t="shared" si="7"/>
        <v>59.99999124692448</v>
      </c>
      <c r="E60" s="13">
        <f t="shared" si="7"/>
        <v>55.65838006519075</v>
      </c>
      <c r="F60" s="13">
        <f t="shared" si="7"/>
        <v>-2332.932871855834</v>
      </c>
      <c r="G60" s="13">
        <f t="shared" si="7"/>
        <v>43.02359361631377</v>
      </c>
      <c r="H60" s="13">
        <f t="shared" si="7"/>
        <v>45.83103112045428</v>
      </c>
      <c r="I60" s="13">
        <f t="shared" si="7"/>
        <v>71.2495151656424</v>
      </c>
      <c r="J60" s="13">
        <f t="shared" si="7"/>
        <v>37.36922007088713</v>
      </c>
      <c r="K60" s="13">
        <f t="shared" si="7"/>
        <v>48.651239684139135</v>
      </c>
      <c r="L60" s="13">
        <f t="shared" si="7"/>
        <v>49.265419542376726</v>
      </c>
      <c r="M60" s="13">
        <f t="shared" si="7"/>
        <v>45.230287786183965</v>
      </c>
      <c r="N60" s="13">
        <f t="shared" si="7"/>
        <v>50.19852522355506</v>
      </c>
      <c r="O60" s="13">
        <f t="shared" si="7"/>
        <v>38.16656771936092</v>
      </c>
      <c r="P60" s="13">
        <f t="shared" si="7"/>
        <v>52.93284187370202</v>
      </c>
      <c r="Q60" s="13">
        <f t="shared" si="7"/>
        <v>46.876286832736504</v>
      </c>
      <c r="R60" s="13">
        <f t="shared" si="7"/>
        <v>50.36315136852462</v>
      </c>
      <c r="S60" s="13">
        <f t="shared" si="7"/>
        <v>73.39498300403329</v>
      </c>
      <c r="T60" s="13">
        <f t="shared" si="7"/>
        <v>43.41069789765481</v>
      </c>
      <c r="U60" s="13">
        <f t="shared" si="7"/>
        <v>55.09894104029895</v>
      </c>
      <c r="V60" s="13">
        <f t="shared" si="7"/>
        <v>52.9423927943104</v>
      </c>
      <c r="W60" s="13">
        <f t="shared" si="7"/>
        <v>50.27517483175493</v>
      </c>
      <c r="X60" s="13">
        <f t="shared" si="7"/>
        <v>0</v>
      </c>
      <c r="Y60" s="13">
        <f t="shared" si="7"/>
        <v>0</v>
      </c>
      <c r="Z60" s="14">
        <f t="shared" si="7"/>
        <v>55.65838006519075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58.71572274732691</v>
      </c>
      <c r="C62" s="12">
        <f t="shared" si="7"/>
        <v>0</v>
      </c>
      <c r="D62" s="3">
        <f t="shared" si="7"/>
        <v>59.999988948970675</v>
      </c>
      <c r="E62" s="13">
        <f t="shared" si="7"/>
        <v>54.187581875098225</v>
      </c>
      <c r="F62" s="13">
        <f t="shared" si="7"/>
        <v>-1891.1327098875695</v>
      </c>
      <c r="G62" s="13">
        <f t="shared" si="7"/>
        <v>38.25733338718626</v>
      </c>
      <c r="H62" s="13">
        <f t="shared" si="7"/>
        <v>45.73879503111048</v>
      </c>
      <c r="I62" s="13">
        <f t="shared" si="7"/>
        <v>69.89056884900836</v>
      </c>
      <c r="J62" s="13">
        <f t="shared" si="7"/>
        <v>35.86758451734216</v>
      </c>
      <c r="K62" s="13">
        <f t="shared" si="7"/>
        <v>55.07152994443172</v>
      </c>
      <c r="L62" s="13">
        <f t="shared" si="7"/>
        <v>45.75263385701194</v>
      </c>
      <c r="M62" s="13">
        <f t="shared" si="7"/>
        <v>45.7229575502575</v>
      </c>
      <c r="N62" s="13">
        <f t="shared" si="7"/>
        <v>44.7525564344974</v>
      </c>
      <c r="O62" s="13">
        <f t="shared" si="7"/>
        <v>34.5003365099964</v>
      </c>
      <c r="P62" s="13">
        <f t="shared" si="7"/>
        <v>57.03888333989463</v>
      </c>
      <c r="Q62" s="13">
        <f t="shared" si="7"/>
        <v>45.35482875927074</v>
      </c>
      <c r="R62" s="13">
        <f t="shared" si="7"/>
        <v>33.965388397246805</v>
      </c>
      <c r="S62" s="13">
        <f t="shared" si="7"/>
        <v>75.28457583167881</v>
      </c>
      <c r="T62" s="13">
        <f t="shared" si="7"/>
        <v>39.160001939012055</v>
      </c>
      <c r="U62" s="13">
        <f t="shared" si="7"/>
        <v>49.23217901959707</v>
      </c>
      <c r="V62" s="13">
        <f t="shared" si="7"/>
        <v>51.07014405287378</v>
      </c>
      <c r="W62" s="13">
        <f t="shared" si="7"/>
        <v>49.034747754706906</v>
      </c>
      <c r="X62" s="13">
        <f t="shared" si="7"/>
        <v>0</v>
      </c>
      <c r="Y62" s="13">
        <f t="shared" si="7"/>
        <v>0</v>
      </c>
      <c r="Z62" s="14">
        <f t="shared" si="7"/>
        <v>54.187581875098225</v>
      </c>
    </row>
    <row r="63" spans="1:26" ht="13.5">
      <c r="A63" s="39" t="s">
        <v>105</v>
      </c>
      <c r="B63" s="12">
        <f t="shared" si="7"/>
        <v>49.081898670495626</v>
      </c>
      <c r="C63" s="12">
        <f t="shared" si="7"/>
        <v>0</v>
      </c>
      <c r="D63" s="3">
        <f t="shared" si="7"/>
        <v>60</v>
      </c>
      <c r="E63" s="13">
        <f t="shared" si="7"/>
        <v>61.30959671967846</v>
      </c>
      <c r="F63" s="13">
        <f t="shared" si="7"/>
        <v>369756.6371681416</v>
      </c>
      <c r="G63" s="13">
        <f t="shared" si="7"/>
        <v>61.530125908824</v>
      </c>
      <c r="H63" s="13">
        <f t="shared" si="7"/>
        <v>46.15302821480715</v>
      </c>
      <c r="I63" s="13">
        <f t="shared" si="7"/>
        <v>76.16975723543536</v>
      </c>
      <c r="J63" s="13">
        <f t="shared" si="7"/>
        <v>43.17720177452082</v>
      </c>
      <c r="K63" s="13">
        <f t="shared" si="7"/>
        <v>21.501993635000183</v>
      </c>
      <c r="L63" s="13">
        <f t="shared" si="7"/>
        <v>70.1419237929399</v>
      </c>
      <c r="M63" s="13">
        <f t="shared" si="7"/>
        <v>42.978278048671335</v>
      </c>
      <c r="N63" s="13">
        <f t="shared" si="7"/>
        <v>68.23231886276363</v>
      </c>
      <c r="O63" s="13">
        <f t="shared" si="7"/>
        <v>53.28573851384638</v>
      </c>
      <c r="P63" s="13">
        <f t="shared" si="7"/>
        <v>36.04109846703658</v>
      </c>
      <c r="Q63" s="13">
        <f t="shared" si="7"/>
        <v>52.72679056338022</v>
      </c>
      <c r="R63" s="13">
        <f t="shared" si="7"/>
        <v>102.89925890870701</v>
      </c>
      <c r="S63" s="13">
        <f t="shared" si="7"/>
        <v>65.58022485087312</v>
      </c>
      <c r="T63" s="13">
        <f t="shared" si="7"/>
        <v>58.9331880581613</v>
      </c>
      <c r="U63" s="13">
        <f t="shared" si="7"/>
        <v>76.39893033114397</v>
      </c>
      <c r="V63" s="13">
        <f t="shared" si="7"/>
        <v>60.360512031513636</v>
      </c>
      <c r="W63" s="13">
        <f t="shared" si="7"/>
        <v>55.00005261773217</v>
      </c>
      <c r="X63" s="13">
        <f t="shared" si="7"/>
        <v>0</v>
      </c>
      <c r="Y63" s="13">
        <f t="shared" si="7"/>
        <v>0</v>
      </c>
      <c r="Z63" s="14">
        <f t="shared" si="7"/>
        <v>61.30959671967846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100.00005133609898</v>
      </c>
      <c r="E66" s="16">
        <f t="shared" si="7"/>
        <v>20.285096522877108</v>
      </c>
      <c r="F66" s="16">
        <f t="shared" si="7"/>
        <v>5.087312169854864</v>
      </c>
      <c r="G66" s="16">
        <f t="shared" si="7"/>
        <v>13.753692698476739</v>
      </c>
      <c r="H66" s="16">
        <f t="shared" si="7"/>
        <v>6.811801954527323</v>
      </c>
      <c r="I66" s="16">
        <f t="shared" si="7"/>
        <v>8.47543834561937</v>
      </c>
      <c r="J66" s="16">
        <f t="shared" si="7"/>
        <v>11.469831605057273</v>
      </c>
      <c r="K66" s="16">
        <f t="shared" si="7"/>
        <v>8.117096842635931</v>
      </c>
      <c r="L66" s="16">
        <f t="shared" si="7"/>
        <v>29.51326980223384</v>
      </c>
      <c r="M66" s="16">
        <f t="shared" si="7"/>
        <v>16.577319170869252</v>
      </c>
      <c r="N66" s="16">
        <f t="shared" si="7"/>
        <v>10.068100381956652</v>
      </c>
      <c r="O66" s="16">
        <f t="shared" si="7"/>
        <v>11.06618649951355</v>
      </c>
      <c r="P66" s="16">
        <f t="shared" si="7"/>
        <v>4.671292872330591</v>
      </c>
      <c r="Q66" s="16">
        <f t="shared" si="7"/>
        <v>8.575171552117725</v>
      </c>
      <c r="R66" s="16">
        <f t="shared" si="7"/>
        <v>19.74427835778578</v>
      </c>
      <c r="S66" s="16">
        <f t="shared" si="7"/>
        <v>6.441175030713891</v>
      </c>
      <c r="T66" s="16">
        <f t="shared" si="7"/>
        <v>7.755203031171193</v>
      </c>
      <c r="U66" s="16">
        <f t="shared" si="7"/>
        <v>11.313486731238921</v>
      </c>
      <c r="V66" s="16">
        <f t="shared" si="7"/>
        <v>11.252321551293452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20.285096522877108</v>
      </c>
    </row>
    <row r="67" spans="1:26" ht="13.5" hidden="1">
      <c r="A67" s="41" t="s">
        <v>286</v>
      </c>
      <c r="B67" s="24">
        <v>72440612</v>
      </c>
      <c r="C67" s="24"/>
      <c r="D67" s="25">
        <v>58733762</v>
      </c>
      <c r="E67" s="26">
        <v>68739724</v>
      </c>
      <c r="F67" s="26">
        <v>1464863</v>
      </c>
      <c r="G67" s="26">
        <v>5648021</v>
      </c>
      <c r="H67" s="26">
        <v>5996993</v>
      </c>
      <c r="I67" s="26">
        <v>13109877</v>
      </c>
      <c r="J67" s="26">
        <v>6155284</v>
      </c>
      <c r="K67" s="26">
        <v>6371210</v>
      </c>
      <c r="L67" s="26">
        <v>6612121</v>
      </c>
      <c r="M67" s="26">
        <v>19138615</v>
      </c>
      <c r="N67" s="26">
        <v>4914456</v>
      </c>
      <c r="O67" s="26">
        <v>5515034</v>
      </c>
      <c r="P67" s="26">
        <v>5428277</v>
      </c>
      <c r="Q67" s="26">
        <v>15857767</v>
      </c>
      <c r="R67" s="26">
        <v>4739512</v>
      </c>
      <c r="S67" s="26">
        <v>4658593</v>
      </c>
      <c r="T67" s="26">
        <v>5156063</v>
      </c>
      <c r="U67" s="26">
        <v>14554168</v>
      </c>
      <c r="V67" s="26">
        <v>62660427</v>
      </c>
      <c r="W67" s="26">
        <v>58733760</v>
      </c>
      <c r="X67" s="26"/>
      <c r="Y67" s="25"/>
      <c r="Z67" s="27">
        <v>68739724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55774979</v>
      </c>
      <c r="C69" s="19"/>
      <c r="D69" s="20">
        <v>54837868</v>
      </c>
      <c r="E69" s="21">
        <v>49534018</v>
      </c>
      <c r="F69" s="21">
        <v>-95057</v>
      </c>
      <c r="G69" s="21">
        <v>4140993</v>
      </c>
      <c r="H69" s="21">
        <v>4392513</v>
      </c>
      <c r="I69" s="21">
        <v>8438449</v>
      </c>
      <c r="J69" s="21">
        <v>4570082</v>
      </c>
      <c r="K69" s="21">
        <v>4716887</v>
      </c>
      <c r="L69" s="21">
        <v>4904296</v>
      </c>
      <c r="M69" s="21">
        <v>14191265</v>
      </c>
      <c r="N69" s="21">
        <v>3239135</v>
      </c>
      <c r="O69" s="21">
        <v>3806740</v>
      </c>
      <c r="P69" s="21">
        <v>3697557</v>
      </c>
      <c r="Q69" s="21">
        <v>10743432</v>
      </c>
      <c r="R69" s="21">
        <v>3002467</v>
      </c>
      <c r="S69" s="21">
        <v>2942757</v>
      </c>
      <c r="T69" s="21">
        <v>3389881</v>
      </c>
      <c r="U69" s="21">
        <v>9335105</v>
      </c>
      <c r="V69" s="21">
        <v>42708251</v>
      </c>
      <c r="W69" s="21">
        <v>54837864</v>
      </c>
      <c r="X69" s="21"/>
      <c r="Y69" s="20"/>
      <c r="Z69" s="23">
        <v>49534018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44152678</v>
      </c>
      <c r="C71" s="19"/>
      <c r="D71" s="20">
        <v>43434868</v>
      </c>
      <c r="E71" s="21">
        <v>39304533</v>
      </c>
      <c r="F71" s="21">
        <v>-95170</v>
      </c>
      <c r="G71" s="21">
        <v>3292919</v>
      </c>
      <c r="H71" s="21">
        <v>3414445</v>
      </c>
      <c r="I71" s="21">
        <v>6612194</v>
      </c>
      <c r="J71" s="21">
        <v>3631237</v>
      </c>
      <c r="K71" s="21">
        <v>3814766</v>
      </c>
      <c r="L71" s="21">
        <v>4197931</v>
      </c>
      <c r="M71" s="21">
        <v>11643934</v>
      </c>
      <c r="N71" s="21">
        <v>2487840</v>
      </c>
      <c r="O71" s="21">
        <v>3063802</v>
      </c>
      <c r="P71" s="21">
        <v>2974513</v>
      </c>
      <c r="Q71" s="21">
        <v>8526155</v>
      </c>
      <c r="R71" s="21">
        <v>2288250</v>
      </c>
      <c r="S71" s="21">
        <v>2369755</v>
      </c>
      <c r="T71" s="21">
        <v>2661149</v>
      </c>
      <c r="U71" s="21">
        <v>7319154</v>
      </c>
      <c r="V71" s="21">
        <v>34101437</v>
      </c>
      <c r="W71" s="21">
        <v>43434864</v>
      </c>
      <c r="X71" s="21"/>
      <c r="Y71" s="20"/>
      <c r="Z71" s="23">
        <v>39304533</v>
      </c>
    </row>
    <row r="72" spans="1:26" ht="13.5" hidden="1">
      <c r="A72" s="39" t="s">
        <v>105</v>
      </c>
      <c r="B72" s="19">
        <v>11622301</v>
      </c>
      <c r="C72" s="19"/>
      <c r="D72" s="20">
        <v>11403000</v>
      </c>
      <c r="E72" s="21">
        <v>10229485</v>
      </c>
      <c r="F72" s="21">
        <v>113</v>
      </c>
      <c r="G72" s="21">
        <v>848074</v>
      </c>
      <c r="H72" s="21">
        <v>978068</v>
      </c>
      <c r="I72" s="21">
        <v>1826255</v>
      </c>
      <c r="J72" s="21">
        <v>938845</v>
      </c>
      <c r="K72" s="21">
        <v>902121</v>
      </c>
      <c r="L72" s="21">
        <v>706365</v>
      </c>
      <c r="M72" s="21">
        <v>2547331</v>
      </c>
      <c r="N72" s="21">
        <v>751295</v>
      </c>
      <c r="O72" s="21">
        <v>742938</v>
      </c>
      <c r="P72" s="21">
        <v>723044</v>
      </c>
      <c r="Q72" s="21">
        <v>2217277</v>
      </c>
      <c r="R72" s="21">
        <v>714217</v>
      </c>
      <c r="S72" s="21">
        <v>573002</v>
      </c>
      <c r="T72" s="21">
        <v>728732</v>
      </c>
      <c r="U72" s="21">
        <v>2015951</v>
      </c>
      <c r="V72" s="21">
        <v>8606814</v>
      </c>
      <c r="W72" s="21">
        <v>11403000</v>
      </c>
      <c r="X72" s="21"/>
      <c r="Y72" s="20"/>
      <c r="Z72" s="23">
        <v>10229485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16665633</v>
      </c>
      <c r="C75" s="28"/>
      <c r="D75" s="29">
        <v>3895894</v>
      </c>
      <c r="E75" s="30">
        <v>19205706</v>
      </c>
      <c r="F75" s="30">
        <v>1559920</v>
      </c>
      <c r="G75" s="30">
        <v>1507028</v>
      </c>
      <c r="H75" s="30">
        <v>1604480</v>
      </c>
      <c r="I75" s="30">
        <v>4671428</v>
      </c>
      <c r="J75" s="30">
        <v>1585202</v>
      </c>
      <c r="K75" s="30">
        <v>1654323</v>
      </c>
      <c r="L75" s="30">
        <v>1707825</v>
      </c>
      <c r="M75" s="30">
        <v>4947350</v>
      </c>
      <c r="N75" s="30">
        <v>1675321</v>
      </c>
      <c r="O75" s="30">
        <v>1708294</v>
      </c>
      <c r="P75" s="30">
        <v>1730720</v>
      </c>
      <c r="Q75" s="30">
        <v>5114335</v>
      </c>
      <c r="R75" s="30">
        <v>1737045</v>
      </c>
      <c r="S75" s="30">
        <v>1715836</v>
      </c>
      <c r="T75" s="30">
        <v>1766182</v>
      </c>
      <c r="U75" s="30">
        <v>5219063</v>
      </c>
      <c r="V75" s="30">
        <v>19952176</v>
      </c>
      <c r="W75" s="30">
        <v>3895896</v>
      </c>
      <c r="X75" s="30"/>
      <c r="Y75" s="29"/>
      <c r="Z75" s="31">
        <v>19205706</v>
      </c>
    </row>
    <row r="76" spans="1:26" ht="13.5" hidden="1">
      <c r="A76" s="42" t="s">
        <v>287</v>
      </c>
      <c r="B76" s="32">
        <v>31629010</v>
      </c>
      <c r="C76" s="32"/>
      <c r="D76" s="33">
        <v>36798612</v>
      </c>
      <c r="E76" s="34">
        <v>31465728</v>
      </c>
      <c r="F76" s="34">
        <v>2296974</v>
      </c>
      <c r="G76" s="34">
        <v>1988876</v>
      </c>
      <c r="H76" s="34">
        <v>2122428</v>
      </c>
      <c r="I76" s="34">
        <v>6408278</v>
      </c>
      <c r="J76" s="34">
        <v>1889624</v>
      </c>
      <c r="K76" s="34">
        <v>2429107</v>
      </c>
      <c r="L76" s="34">
        <v>2920157</v>
      </c>
      <c r="M76" s="34">
        <v>7238888</v>
      </c>
      <c r="N76" s="34">
        <v>1794671</v>
      </c>
      <c r="O76" s="34">
        <v>1641945</v>
      </c>
      <c r="P76" s="34">
        <v>2038069</v>
      </c>
      <c r="Q76" s="34">
        <v>5474685</v>
      </c>
      <c r="R76" s="34">
        <v>1855104</v>
      </c>
      <c r="S76" s="34">
        <v>2270356</v>
      </c>
      <c r="T76" s="34">
        <v>1608542</v>
      </c>
      <c r="U76" s="34">
        <v>5734002</v>
      </c>
      <c r="V76" s="34">
        <v>24855853</v>
      </c>
      <c r="W76" s="34">
        <v>31465728</v>
      </c>
      <c r="X76" s="34"/>
      <c r="Y76" s="33"/>
      <c r="Z76" s="35">
        <v>31465728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31629010</v>
      </c>
      <c r="C78" s="19"/>
      <c r="D78" s="20">
        <v>32902716</v>
      </c>
      <c r="E78" s="21">
        <v>27569832</v>
      </c>
      <c r="F78" s="21">
        <v>2217616</v>
      </c>
      <c r="G78" s="21">
        <v>1781604</v>
      </c>
      <c r="H78" s="21">
        <v>2013134</v>
      </c>
      <c r="I78" s="21">
        <v>6012354</v>
      </c>
      <c r="J78" s="21">
        <v>1707804</v>
      </c>
      <c r="K78" s="21">
        <v>2294824</v>
      </c>
      <c r="L78" s="21">
        <v>2416122</v>
      </c>
      <c r="M78" s="21">
        <v>6418750</v>
      </c>
      <c r="N78" s="21">
        <v>1625998</v>
      </c>
      <c r="O78" s="21">
        <v>1452902</v>
      </c>
      <c r="P78" s="21">
        <v>1957222</v>
      </c>
      <c r="Q78" s="21">
        <v>5036122</v>
      </c>
      <c r="R78" s="21">
        <v>1512137</v>
      </c>
      <c r="S78" s="21">
        <v>2159836</v>
      </c>
      <c r="T78" s="21">
        <v>1471571</v>
      </c>
      <c r="U78" s="21">
        <v>5143544</v>
      </c>
      <c r="V78" s="21">
        <v>22610770</v>
      </c>
      <c r="W78" s="21">
        <v>27569832</v>
      </c>
      <c r="X78" s="21"/>
      <c r="Y78" s="20"/>
      <c r="Z78" s="23">
        <v>27569832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25924564</v>
      </c>
      <c r="C80" s="19"/>
      <c r="D80" s="20">
        <v>26060916</v>
      </c>
      <c r="E80" s="21">
        <v>21298176</v>
      </c>
      <c r="F80" s="21">
        <v>1799791</v>
      </c>
      <c r="G80" s="21">
        <v>1259783</v>
      </c>
      <c r="H80" s="21">
        <v>1561726</v>
      </c>
      <c r="I80" s="21">
        <v>4621300</v>
      </c>
      <c r="J80" s="21">
        <v>1302437</v>
      </c>
      <c r="K80" s="21">
        <v>2100850</v>
      </c>
      <c r="L80" s="21">
        <v>1920664</v>
      </c>
      <c r="M80" s="21">
        <v>5323951</v>
      </c>
      <c r="N80" s="21">
        <v>1113372</v>
      </c>
      <c r="O80" s="21">
        <v>1057022</v>
      </c>
      <c r="P80" s="21">
        <v>1696629</v>
      </c>
      <c r="Q80" s="21">
        <v>3867023</v>
      </c>
      <c r="R80" s="21">
        <v>777213</v>
      </c>
      <c r="S80" s="21">
        <v>1784060</v>
      </c>
      <c r="T80" s="21">
        <v>1042106</v>
      </c>
      <c r="U80" s="21">
        <v>3603379</v>
      </c>
      <c r="V80" s="21">
        <v>17415653</v>
      </c>
      <c r="W80" s="21">
        <v>21298176</v>
      </c>
      <c r="X80" s="21"/>
      <c r="Y80" s="20"/>
      <c r="Z80" s="23">
        <v>21298176</v>
      </c>
    </row>
    <row r="81" spans="1:26" ht="13.5" hidden="1">
      <c r="A81" s="39" t="s">
        <v>105</v>
      </c>
      <c r="B81" s="19">
        <v>5704446</v>
      </c>
      <c r="C81" s="19"/>
      <c r="D81" s="20">
        <v>6841800</v>
      </c>
      <c r="E81" s="21">
        <v>6271656</v>
      </c>
      <c r="F81" s="21">
        <v>417825</v>
      </c>
      <c r="G81" s="21">
        <v>521821</v>
      </c>
      <c r="H81" s="21">
        <v>451408</v>
      </c>
      <c r="I81" s="21">
        <v>1391054</v>
      </c>
      <c r="J81" s="21">
        <v>405367</v>
      </c>
      <c r="K81" s="21">
        <v>193974</v>
      </c>
      <c r="L81" s="21">
        <v>495458</v>
      </c>
      <c r="M81" s="21">
        <v>1094799</v>
      </c>
      <c r="N81" s="21">
        <v>512626</v>
      </c>
      <c r="O81" s="21">
        <v>395880</v>
      </c>
      <c r="P81" s="21">
        <v>260593</v>
      </c>
      <c r="Q81" s="21">
        <v>1169099</v>
      </c>
      <c r="R81" s="21">
        <v>734924</v>
      </c>
      <c r="S81" s="21">
        <v>375776</v>
      </c>
      <c r="T81" s="21">
        <v>429465</v>
      </c>
      <c r="U81" s="21">
        <v>1540165</v>
      </c>
      <c r="V81" s="21">
        <v>5195117</v>
      </c>
      <c r="W81" s="21">
        <v>6271656</v>
      </c>
      <c r="X81" s="21"/>
      <c r="Y81" s="20"/>
      <c r="Z81" s="23">
        <v>6271656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3895896</v>
      </c>
      <c r="E84" s="30">
        <v>3895896</v>
      </c>
      <c r="F84" s="30">
        <v>79358</v>
      </c>
      <c r="G84" s="30">
        <v>207272</v>
      </c>
      <c r="H84" s="30">
        <v>109294</v>
      </c>
      <c r="I84" s="30">
        <v>395924</v>
      </c>
      <c r="J84" s="30">
        <v>181820</v>
      </c>
      <c r="K84" s="30">
        <v>134283</v>
      </c>
      <c r="L84" s="30">
        <v>504035</v>
      </c>
      <c r="M84" s="30">
        <v>820138</v>
      </c>
      <c r="N84" s="30">
        <v>168673</v>
      </c>
      <c r="O84" s="30">
        <v>189043</v>
      </c>
      <c r="P84" s="30">
        <v>80847</v>
      </c>
      <c r="Q84" s="30">
        <v>438563</v>
      </c>
      <c r="R84" s="30">
        <v>342967</v>
      </c>
      <c r="S84" s="30">
        <v>110520</v>
      </c>
      <c r="T84" s="30">
        <v>136971</v>
      </c>
      <c r="U84" s="30">
        <v>590458</v>
      </c>
      <c r="V84" s="30">
        <v>2245083</v>
      </c>
      <c r="W84" s="30">
        <v>3895896</v>
      </c>
      <c r="X84" s="30"/>
      <c r="Y84" s="29"/>
      <c r="Z84" s="31">
        <v>3895896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6830224</v>
      </c>
      <c r="F5" s="358">
        <f t="shared" si="0"/>
        <v>6830224</v>
      </c>
      <c r="G5" s="358">
        <f t="shared" si="0"/>
        <v>426770</v>
      </c>
      <c r="H5" s="356">
        <f t="shared" si="0"/>
        <v>100273</v>
      </c>
      <c r="I5" s="356">
        <f t="shared" si="0"/>
        <v>503391</v>
      </c>
      <c r="J5" s="358">
        <f t="shared" si="0"/>
        <v>1030434</v>
      </c>
      <c r="K5" s="358">
        <f t="shared" si="0"/>
        <v>96899</v>
      </c>
      <c r="L5" s="356">
        <f t="shared" si="0"/>
        <v>901688</v>
      </c>
      <c r="M5" s="356">
        <f t="shared" si="0"/>
        <v>533149</v>
      </c>
      <c r="N5" s="358">
        <f t="shared" si="0"/>
        <v>1531736</v>
      </c>
      <c r="O5" s="358">
        <f t="shared" si="0"/>
        <v>532617</v>
      </c>
      <c r="P5" s="356">
        <f t="shared" si="0"/>
        <v>525929</v>
      </c>
      <c r="Q5" s="356">
        <f t="shared" si="0"/>
        <v>461379</v>
      </c>
      <c r="R5" s="358">
        <f t="shared" si="0"/>
        <v>1519925</v>
      </c>
      <c r="S5" s="358">
        <f t="shared" si="0"/>
        <v>426300</v>
      </c>
      <c r="T5" s="356">
        <f t="shared" si="0"/>
        <v>251422</v>
      </c>
      <c r="U5" s="356">
        <f t="shared" si="0"/>
        <v>77467</v>
      </c>
      <c r="V5" s="358">
        <f t="shared" si="0"/>
        <v>755189</v>
      </c>
      <c r="W5" s="358">
        <f t="shared" si="0"/>
        <v>4837284</v>
      </c>
      <c r="X5" s="356">
        <f t="shared" si="0"/>
        <v>6830224</v>
      </c>
      <c r="Y5" s="358">
        <f t="shared" si="0"/>
        <v>-1992940</v>
      </c>
      <c r="Z5" s="359">
        <f>+IF(X5&lt;&gt;0,+(Y5/X5)*100,0)</f>
        <v>-29.17825242627475</v>
      </c>
      <c r="AA5" s="360">
        <f>+AA6+AA8+AA11+AA13+AA15</f>
        <v>6830224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2928357</v>
      </c>
      <c r="F11" s="364">
        <f t="shared" si="3"/>
        <v>2928357</v>
      </c>
      <c r="G11" s="364">
        <f t="shared" si="3"/>
        <v>0</v>
      </c>
      <c r="H11" s="362">
        <f t="shared" si="3"/>
        <v>83473</v>
      </c>
      <c r="I11" s="362">
        <f t="shared" si="3"/>
        <v>75979</v>
      </c>
      <c r="J11" s="364">
        <f t="shared" si="3"/>
        <v>159452</v>
      </c>
      <c r="K11" s="364">
        <f t="shared" si="3"/>
        <v>96899</v>
      </c>
      <c r="L11" s="362">
        <f t="shared" si="3"/>
        <v>67400</v>
      </c>
      <c r="M11" s="362">
        <f t="shared" si="3"/>
        <v>105309</v>
      </c>
      <c r="N11" s="364">
        <f t="shared" si="3"/>
        <v>269608</v>
      </c>
      <c r="O11" s="364">
        <f t="shared" si="3"/>
        <v>105205</v>
      </c>
      <c r="P11" s="362">
        <f t="shared" si="3"/>
        <v>98089</v>
      </c>
      <c r="Q11" s="362">
        <f t="shared" si="3"/>
        <v>49573</v>
      </c>
      <c r="R11" s="364">
        <f t="shared" si="3"/>
        <v>252867</v>
      </c>
      <c r="S11" s="364">
        <f t="shared" si="3"/>
        <v>0</v>
      </c>
      <c r="T11" s="362">
        <f t="shared" si="3"/>
        <v>251422</v>
      </c>
      <c r="U11" s="362">
        <f t="shared" si="3"/>
        <v>77467</v>
      </c>
      <c r="V11" s="364">
        <f t="shared" si="3"/>
        <v>328889</v>
      </c>
      <c r="W11" s="364">
        <f t="shared" si="3"/>
        <v>1010816</v>
      </c>
      <c r="X11" s="362">
        <f t="shared" si="3"/>
        <v>2928357</v>
      </c>
      <c r="Y11" s="364">
        <f t="shared" si="3"/>
        <v>-1917541</v>
      </c>
      <c r="Z11" s="365">
        <f>+IF(X11&lt;&gt;0,+(Y11/X11)*100,0)</f>
        <v>-65.48180430186619</v>
      </c>
      <c r="AA11" s="366">
        <f t="shared" si="3"/>
        <v>2928357</v>
      </c>
    </row>
    <row r="12" spans="1:27" ht="13.5">
      <c r="A12" s="291" t="s">
        <v>232</v>
      </c>
      <c r="B12" s="136"/>
      <c r="C12" s="60"/>
      <c r="D12" s="340"/>
      <c r="E12" s="60">
        <v>2928357</v>
      </c>
      <c r="F12" s="59">
        <v>2928357</v>
      </c>
      <c r="G12" s="59"/>
      <c r="H12" s="60">
        <v>83473</v>
      </c>
      <c r="I12" s="60">
        <v>75979</v>
      </c>
      <c r="J12" s="59">
        <v>159452</v>
      </c>
      <c r="K12" s="59">
        <v>96899</v>
      </c>
      <c r="L12" s="60">
        <v>67400</v>
      </c>
      <c r="M12" s="60">
        <v>105309</v>
      </c>
      <c r="N12" s="59">
        <v>269608</v>
      </c>
      <c r="O12" s="59">
        <v>105205</v>
      </c>
      <c r="P12" s="60">
        <v>98089</v>
      </c>
      <c r="Q12" s="60">
        <v>49573</v>
      </c>
      <c r="R12" s="59">
        <v>252867</v>
      </c>
      <c r="S12" s="59"/>
      <c r="T12" s="60">
        <v>251422</v>
      </c>
      <c r="U12" s="60">
        <v>77467</v>
      </c>
      <c r="V12" s="59">
        <v>328889</v>
      </c>
      <c r="W12" s="59">
        <v>1010816</v>
      </c>
      <c r="X12" s="60">
        <v>2928357</v>
      </c>
      <c r="Y12" s="59">
        <v>-1917541</v>
      </c>
      <c r="Z12" s="61">
        <v>-65.48</v>
      </c>
      <c r="AA12" s="62">
        <v>2928357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3901867</v>
      </c>
      <c r="F13" s="342">
        <f t="shared" si="4"/>
        <v>3901867</v>
      </c>
      <c r="G13" s="342">
        <f t="shared" si="4"/>
        <v>426770</v>
      </c>
      <c r="H13" s="275">
        <f t="shared" si="4"/>
        <v>16800</v>
      </c>
      <c r="I13" s="275">
        <f t="shared" si="4"/>
        <v>427412</v>
      </c>
      <c r="J13" s="342">
        <f t="shared" si="4"/>
        <v>870982</v>
      </c>
      <c r="K13" s="342">
        <f t="shared" si="4"/>
        <v>0</v>
      </c>
      <c r="L13" s="275">
        <f t="shared" si="4"/>
        <v>834288</v>
      </c>
      <c r="M13" s="275">
        <f t="shared" si="4"/>
        <v>427840</v>
      </c>
      <c r="N13" s="342">
        <f t="shared" si="4"/>
        <v>1262128</v>
      </c>
      <c r="O13" s="342">
        <f t="shared" si="4"/>
        <v>427412</v>
      </c>
      <c r="P13" s="275">
        <f t="shared" si="4"/>
        <v>427840</v>
      </c>
      <c r="Q13" s="275">
        <f t="shared" si="4"/>
        <v>411806</v>
      </c>
      <c r="R13" s="342">
        <f t="shared" si="4"/>
        <v>1267058</v>
      </c>
      <c r="S13" s="342">
        <f t="shared" si="4"/>
        <v>426300</v>
      </c>
      <c r="T13" s="275">
        <f t="shared" si="4"/>
        <v>0</v>
      </c>
      <c r="U13" s="275">
        <f t="shared" si="4"/>
        <v>0</v>
      </c>
      <c r="V13" s="342">
        <f t="shared" si="4"/>
        <v>426300</v>
      </c>
      <c r="W13" s="342">
        <f t="shared" si="4"/>
        <v>3826468</v>
      </c>
      <c r="X13" s="275">
        <f t="shared" si="4"/>
        <v>3901867</v>
      </c>
      <c r="Y13" s="342">
        <f t="shared" si="4"/>
        <v>-75399</v>
      </c>
      <c r="Z13" s="335">
        <f>+IF(X13&lt;&gt;0,+(Y13/X13)*100,0)</f>
        <v>-1.9323826260608061</v>
      </c>
      <c r="AA13" s="273">
        <f t="shared" si="4"/>
        <v>3901867</v>
      </c>
    </row>
    <row r="14" spans="1:27" ht="13.5">
      <c r="A14" s="291" t="s">
        <v>233</v>
      </c>
      <c r="B14" s="136"/>
      <c r="C14" s="60"/>
      <c r="D14" s="340"/>
      <c r="E14" s="60">
        <v>3901867</v>
      </c>
      <c r="F14" s="59">
        <v>3901867</v>
      </c>
      <c r="G14" s="59">
        <v>426770</v>
      </c>
      <c r="H14" s="60">
        <v>16800</v>
      </c>
      <c r="I14" s="60">
        <v>427412</v>
      </c>
      <c r="J14" s="59">
        <v>870982</v>
      </c>
      <c r="K14" s="59"/>
      <c r="L14" s="60">
        <v>834288</v>
      </c>
      <c r="M14" s="60">
        <v>427840</v>
      </c>
      <c r="N14" s="59">
        <v>1262128</v>
      </c>
      <c r="O14" s="59">
        <v>427412</v>
      </c>
      <c r="P14" s="60">
        <v>427840</v>
      </c>
      <c r="Q14" s="60">
        <v>411806</v>
      </c>
      <c r="R14" s="59">
        <v>1267058</v>
      </c>
      <c r="S14" s="59">
        <v>426300</v>
      </c>
      <c r="T14" s="60"/>
      <c r="U14" s="60"/>
      <c r="V14" s="59">
        <v>426300</v>
      </c>
      <c r="W14" s="59">
        <v>3826468</v>
      </c>
      <c r="X14" s="60">
        <v>3901867</v>
      </c>
      <c r="Y14" s="59">
        <v>-75399</v>
      </c>
      <c r="Z14" s="61">
        <v>-1.93</v>
      </c>
      <c r="AA14" s="62">
        <v>3901867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3658199</v>
      </c>
      <c r="F40" s="345">
        <f t="shared" si="9"/>
        <v>3514863</v>
      </c>
      <c r="G40" s="345">
        <f t="shared" si="9"/>
        <v>230141</v>
      </c>
      <c r="H40" s="343">
        <f t="shared" si="9"/>
        <v>378620</v>
      </c>
      <c r="I40" s="343">
        <f t="shared" si="9"/>
        <v>310476</v>
      </c>
      <c r="J40" s="345">
        <f t="shared" si="9"/>
        <v>919237</v>
      </c>
      <c r="K40" s="345">
        <f t="shared" si="9"/>
        <v>482991</v>
      </c>
      <c r="L40" s="343">
        <f t="shared" si="9"/>
        <v>403428</v>
      </c>
      <c r="M40" s="343">
        <f t="shared" si="9"/>
        <v>274591</v>
      </c>
      <c r="N40" s="345">
        <f t="shared" si="9"/>
        <v>1161010</v>
      </c>
      <c r="O40" s="345">
        <f t="shared" si="9"/>
        <v>237142</v>
      </c>
      <c r="P40" s="343">
        <f t="shared" si="9"/>
        <v>353375</v>
      </c>
      <c r="Q40" s="343">
        <f t="shared" si="9"/>
        <v>267758</v>
      </c>
      <c r="R40" s="345">
        <f t="shared" si="9"/>
        <v>858275</v>
      </c>
      <c r="S40" s="345">
        <f t="shared" si="9"/>
        <v>401545</v>
      </c>
      <c r="T40" s="343">
        <f t="shared" si="9"/>
        <v>372616</v>
      </c>
      <c r="U40" s="343">
        <f t="shared" si="9"/>
        <v>19670</v>
      </c>
      <c r="V40" s="345">
        <f t="shared" si="9"/>
        <v>793831</v>
      </c>
      <c r="W40" s="345">
        <f t="shared" si="9"/>
        <v>3732353</v>
      </c>
      <c r="X40" s="343">
        <f t="shared" si="9"/>
        <v>3514863</v>
      </c>
      <c r="Y40" s="345">
        <f t="shared" si="9"/>
        <v>217490</v>
      </c>
      <c r="Z40" s="336">
        <f>+IF(X40&lt;&gt;0,+(Y40/X40)*100,0)</f>
        <v>6.187723390641399</v>
      </c>
      <c r="AA40" s="350">
        <f>SUM(AA41:AA49)</f>
        <v>3514863</v>
      </c>
    </row>
    <row r="41" spans="1:27" ht="13.5">
      <c r="A41" s="361" t="s">
        <v>248</v>
      </c>
      <c r="B41" s="142"/>
      <c r="C41" s="362"/>
      <c r="D41" s="363"/>
      <c r="E41" s="362">
        <v>3570743</v>
      </c>
      <c r="F41" s="364">
        <v>3254311</v>
      </c>
      <c r="G41" s="364">
        <v>229446</v>
      </c>
      <c r="H41" s="362">
        <v>349423</v>
      </c>
      <c r="I41" s="362">
        <v>277949</v>
      </c>
      <c r="J41" s="364">
        <v>856818</v>
      </c>
      <c r="K41" s="364">
        <v>429629</v>
      </c>
      <c r="L41" s="362">
        <v>400814</v>
      </c>
      <c r="M41" s="362">
        <v>252700</v>
      </c>
      <c r="N41" s="364">
        <v>1083143</v>
      </c>
      <c r="O41" s="364">
        <v>220603</v>
      </c>
      <c r="P41" s="362">
        <v>349686</v>
      </c>
      <c r="Q41" s="362">
        <v>205264</v>
      </c>
      <c r="R41" s="364">
        <v>775553</v>
      </c>
      <c r="S41" s="364">
        <v>389659</v>
      </c>
      <c r="T41" s="362">
        <v>361663</v>
      </c>
      <c r="U41" s="362">
        <v>7757</v>
      </c>
      <c r="V41" s="364">
        <v>759079</v>
      </c>
      <c r="W41" s="364">
        <v>3474593</v>
      </c>
      <c r="X41" s="362">
        <v>3254311</v>
      </c>
      <c r="Y41" s="364">
        <v>220282</v>
      </c>
      <c r="Z41" s="365">
        <v>6.77</v>
      </c>
      <c r="AA41" s="366">
        <v>3254311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>
        <v>28826</v>
      </c>
      <c r="I43" s="305">
        <v>32527</v>
      </c>
      <c r="J43" s="370">
        <v>61353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61353</v>
      </c>
      <c r="X43" s="305"/>
      <c r="Y43" s="370">
        <v>61353</v>
      </c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20960</v>
      </c>
      <c r="F44" s="53">
        <v>124639</v>
      </c>
      <c r="G44" s="53">
        <v>695</v>
      </c>
      <c r="H44" s="54">
        <v>371</v>
      </c>
      <c r="I44" s="54"/>
      <c r="J44" s="53">
        <v>1066</v>
      </c>
      <c r="K44" s="53">
        <v>2625</v>
      </c>
      <c r="L44" s="54">
        <v>593</v>
      </c>
      <c r="M44" s="54">
        <v>11750</v>
      </c>
      <c r="N44" s="53">
        <v>14968</v>
      </c>
      <c r="O44" s="53">
        <v>6989</v>
      </c>
      <c r="P44" s="54"/>
      <c r="Q44" s="54">
        <v>54065</v>
      </c>
      <c r="R44" s="53">
        <v>61054</v>
      </c>
      <c r="S44" s="53">
        <v>588</v>
      </c>
      <c r="T44" s="54">
        <v>483</v>
      </c>
      <c r="U44" s="54">
        <v>1773</v>
      </c>
      <c r="V44" s="53">
        <v>2844</v>
      </c>
      <c r="W44" s="53">
        <v>79932</v>
      </c>
      <c r="X44" s="54">
        <v>124639</v>
      </c>
      <c r="Y44" s="53">
        <v>-44707</v>
      </c>
      <c r="Z44" s="94">
        <v>-35.87</v>
      </c>
      <c r="AA44" s="95">
        <v>124639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63947</v>
      </c>
      <c r="F47" s="53">
        <v>123364</v>
      </c>
      <c r="G47" s="53"/>
      <c r="H47" s="54"/>
      <c r="I47" s="54"/>
      <c r="J47" s="53"/>
      <c r="K47" s="53">
        <v>50737</v>
      </c>
      <c r="L47" s="54">
        <v>2021</v>
      </c>
      <c r="M47" s="54">
        <v>10141</v>
      </c>
      <c r="N47" s="53">
        <v>62899</v>
      </c>
      <c r="O47" s="53">
        <v>9550</v>
      </c>
      <c r="P47" s="54">
        <v>3689</v>
      </c>
      <c r="Q47" s="54">
        <v>8429</v>
      </c>
      <c r="R47" s="53">
        <v>21668</v>
      </c>
      <c r="S47" s="53">
        <v>11298</v>
      </c>
      <c r="T47" s="54">
        <v>10470</v>
      </c>
      <c r="U47" s="54">
        <v>10140</v>
      </c>
      <c r="V47" s="53">
        <v>31908</v>
      </c>
      <c r="W47" s="53">
        <v>116475</v>
      </c>
      <c r="X47" s="54">
        <v>123364</v>
      </c>
      <c r="Y47" s="53">
        <v>-6889</v>
      </c>
      <c r="Z47" s="94">
        <v>-5.58</v>
      </c>
      <c r="AA47" s="95">
        <v>123364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2549</v>
      </c>
      <c r="F49" s="53">
        <v>12549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12549</v>
      </c>
      <c r="Y49" s="53">
        <v>-12549</v>
      </c>
      <c r="Z49" s="94">
        <v>-100</v>
      </c>
      <c r="AA49" s="95">
        <v>12549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1029203</v>
      </c>
      <c r="F57" s="345">
        <f t="shared" si="13"/>
        <v>1029203</v>
      </c>
      <c r="G57" s="345">
        <f t="shared" si="13"/>
        <v>42913</v>
      </c>
      <c r="H57" s="343">
        <f t="shared" si="13"/>
        <v>66491</v>
      </c>
      <c r="I57" s="343">
        <f t="shared" si="13"/>
        <v>49991</v>
      </c>
      <c r="J57" s="345">
        <f t="shared" si="13"/>
        <v>159395</v>
      </c>
      <c r="K57" s="345">
        <f t="shared" si="13"/>
        <v>49991</v>
      </c>
      <c r="L57" s="343">
        <f t="shared" si="13"/>
        <v>49991</v>
      </c>
      <c r="M57" s="343">
        <f t="shared" si="13"/>
        <v>49991</v>
      </c>
      <c r="N57" s="345">
        <f t="shared" si="13"/>
        <v>149973</v>
      </c>
      <c r="O57" s="345">
        <f t="shared" si="13"/>
        <v>59991</v>
      </c>
      <c r="P57" s="343">
        <f t="shared" si="13"/>
        <v>49991</v>
      </c>
      <c r="Q57" s="343">
        <f t="shared" si="13"/>
        <v>49991</v>
      </c>
      <c r="R57" s="345">
        <f t="shared" si="13"/>
        <v>159973</v>
      </c>
      <c r="S57" s="345">
        <f t="shared" si="13"/>
        <v>49991</v>
      </c>
      <c r="T57" s="343">
        <f t="shared" si="13"/>
        <v>49991</v>
      </c>
      <c r="U57" s="343">
        <f t="shared" si="13"/>
        <v>49991</v>
      </c>
      <c r="V57" s="345">
        <f t="shared" si="13"/>
        <v>149973</v>
      </c>
      <c r="W57" s="345">
        <f t="shared" si="13"/>
        <v>619314</v>
      </c>
      <c r="X57" s="343">
        <f t="shared" si="13"/>
        <v>1029203</v>
      </c>
      <c r="Y57" s="345">
        <f t="shared" si="13"/>
        <v>-409889</v>
      </c>
      <c r="Z57" s="336">
        <f>+IF(X57&lt;&gt;0,+(Y57/X57)*100,0)</f>
        <v>-39.825865256902674</v>
      </c>
      <c r="AA57" s="350">
        <f t="shared" si="13"/>
        <v>1029203</v>
      </c>
    </row>
    <row r="58" spans="1:27" ht="13.5">
      <c r="A58" s="361" t="s">
        <v>217</v>
      </c>
      <c r="B58" s="136"/>
      <c r="C58" s="60"/>
      <c r="D58" s="340"/>
      <c r="E58" s="60">
        <v>1029203</v>
      </c>
      <c r="F58" s="59">
        <v>1029203</v>
      </c>
      <c r="G58" s="59">
        <v>42913</v>
      </c>
      <c r="H58" s="60">
        <v>66491</v>
      </c>
      <c r="I58" s="60">
        <v>49991</v>
      </c>
      <c r="J58" s="59">
        <v>159395</v>
      </c>
      <c r="K58" s="59">
        <v>49991</v>
      </c>
      <c r="L58" s="60">
        <v>49991</v>
      </c>
      <c r="M58" s="60">
        <v>49991</v>
      </c>
      <c r="N58" s="59">
        <v>149973</v>
      </c>
      <c r="O58" s="59">
        <v>59991</v>
      </c>
      <c r="P58" s="60">
        <v>49991</v>
      </c>
      <c r="Q58" s="60">
        <v>49991</v>
      </c>
      <c r="R58" s="59">
        <v>159973</v>
      </c>
      <c r="S58" s="59">
        <v>49991</v>
      </c>
      <c r="T58" s="60">
        <v>49991</v>
      </c>
      <c r="U58" s="60">
        <v>49991</v>
      </c>
      <c r="V58" s="59">
        <v>149973</v>
      </c>
      <c r="W58" s="59">
        <v>619314</v>
      </c>
      <c r="X58" s="60">
        <v>1029203</v>
      </c>
      <c r="Y58" s="59">
        <v>-409889</v>
      </c>
      <c r="Z58" s="61">
        <v>-39.83</v>
      </c>
      <c r="AA58" s="62">
        <v>1029203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11517626</v>
      </c>
      <c r="F60" s="264">
        <f t="shared" si="14"/>
        <v>11374290</v>
      </c>
      <c r="G60" s="264">
        <f t="shared" si="14"/>
        <v>699824</v>
      </c>
      <c r="H60" s="219">
        <f t="shared" si="14"/>
        <v>545384</v>
      </c>
      <c r="I60" s="219">
        <f t="shared" si="14"/>
        <v>863858</v>
      </c>
      <c r="J60" s="264">
        <f t="shared" si="14"/>
        <v>2109066</v>
      </c>
      <c r="K60" s="264">
        <f t="shared" si="14"/>
        <v>629881</v>
      </c>
      <c r="L60" s="219">
        <f t="shared" si="14"/>
        <v>1355107</v>
      </c>
      <c r="M60" s="219">
        <f t="shared" si="14"/>
        <v>857731</v>
      </c>
      <c r="N60" s="264">
        <f t="shared" si="14"/>
        <v>2842719</v>
      </c>
      <c r="O60" s="264">
        <f t="shared" si="14"/>
        <v>829750</v>
      </c>
      <c r="P60" s="219">
        <f t="shared" si="14"/>
        <v>929295</v>
      </c>
      <c r="Q60" s="219">
        <f t="shared" si="14"/>
        <v>779128</v>
      </c>
      <c r="R60" s="264">
        <f t="shared" si="14"/>
        <v>2538173</v>
      </c>
      <c r="S60" s="264">
        <f t="shared" si="14"/>
        <v>877836</v>
      </c>
      <c r="T60" s="219">
        <f t="shared" si="14"/>
        <v>674029</v>
      </c>
      <c r="U60" s="219">
        <f t="shared" si="14"/>
        <v>147128</v>
      </c>
      <c r="V60" s="264">
        <f t="shared" si="14"/>
        <v>1698993</v>
      </c>
      <c r="W60" s="264">
        <f t="shared" si="14"/>
        <v>9188951</v>
      </c>
      <c r="X60" s="219">
        <f t="shared" si="14"/>
        <v>11374290</v>
      </c>
      <c r="Y60" s="264">
        <f t="shared" si="14"/>
        <v>-2185339</v>
      </c>
      <c r="Z60" s="337">
        <f>+IF(X60&lt;&gt;0,+(Y60/X60)*100,0)</f>
        <v>-19.212970655750823</v>
      </c>
      <c r="AA60" s="232">
        <f>+AA57+AA54+AA51+AA40+AA37+AA34+AA22+AA5</f>
        <v>11374290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117525618</v>
      </c>
      <c r="D5" s="153">
        <f>SUM(D6:D8)</f>
        <v>0</v>
      </c>
      <c r="E5" s="154">
        <f t="shared" si="0"/>
        <v>60432046</v>
      </c>
      <c r="F5" s="100">
        <f t="shared" si="0"/>
        <v>88825354</v>
      </c>
      <c r="G5" s="100">
        <f t="shared" si="0"/>
        <v>53894531</v>
      </c>
      <c r="H5" s="100">
        <f t="shared" si="0"/>
        <v>13189728</v>
      </c>
      <c r="I5" s="100">
        <f t="shared" si="0"/>
        <v>4759828</v>
      </c>
      <c r="J5" s="100">
        <f t="shared" si="0"/>
        <v>71844087</v>
      </c>
      <c r="K5" s="100">
        <f t="shared" si="0"/>
        <v>3317697</v>
      </c>
      <c r="L5" s="100">
        <f t="shared" si="0"/>
        <v>18071029</v>
      </c>
      <c r="M5" s="100">
        <f t="shared" si="0"/>
        <v>2534024</v>
      </c>
      <c r="N5" s="100">
        <f t="shared" si="0"/>
        <v>23922750</v>
      </c>
      <c r="O5" s="100">
        <f t="shared" si="0"/>
        <v>1338226</v>
      </c>
      <c r="P5" s="100">
        <f t="shared" si="0"/>
        <v>809251</v>
      </c>
      <c r="Q5" s="100">
        <f t="shared" si="0"/>
        <v>14150594</v>
      </c>
      <c r="R5" s="100">
        <f t="shared" si="0"/>
        <v>16298071</v>
      </c>
      <c r="S5" s="100">
        <f t="shared" si="0"/>
        <v>831163</v>
      </c>
      <c r="T5" s="100">
        <f t="shared" si="0"/>
        <v>836010</v>
      </c>
      <c r="U5" s="100">
        <f t="shared" si="0"/>
        <v>1213375</v>
      </c>
      <c r="V5" s="100">
        <f t="shared" si="0"/>
        <v>2880548</v>
      </c>
      <c r="W5" s="100">
        <f t="shared" si="0"/>
        <v>114945456</v>
      </c>
      <c r="X5" s="100">
        <f t="shared" si="0"/>
        <v>131386529</v>
      </c>
      <c r="Y5" s="100">
        <f t="shared" si="0"/>
        <v>-16441073</v>
      </c>
      <c r="Z5" s="137">
        <f>+IF(X5&lt;&gt;0,+(Y5/X5)*100,0)</f>
        <v>-12.513514989044271</v>
      </c>
      <c r="AA5" s="153">
        <f>SUM(AA6:AA8)</f>
        <v>88825354</v>
      </c>
    </row>
    <row r="6" spans="1:27" ht="13.5">
      <c r="A6" s="138" t="s">
        <v>75</v>
      </c>
      <c r="B6" s="136"/>
      <c r="C6" s="155">
        <v>80717520</v>
      </c>
      <c r="D6" s="155"/>
      <c r="E6" s="156">
        <v>27550000</v>
      </c>
      <c r="F6" s="60">
        <v>47880590</v>
      </c>
      <c r="G6" s="60">
        <v>39060840</v>
      </c>
      <c r="H6" s="60"/>
      <c r="I6" s="60"/>
      <c r="J6" s="60">
        <v>39060840</v>
      </c>
      <c r="K6" s="60"/>
      <c r="L6" s="60">
        <v>8813750</v>
      </c>
      <c r="M6" s="60"/>
      <c r="N6" s="60">
        <v>8813750</v>
      </c>
      <c r="O6" s="60"/>
      <c r="P6" s="60"/>
      <c r="Q6" s="60">
        <v>6610230</v>
      </c>
      <c r="R6" s="60">
        <v>6610230</v>
      </c>
      <c r="S6" s="60"/>
      <c r="T6" s="60"/>
      <c r="U6" s="60"/>
      <c r="V6" s="60"/>
      <c r="W6" s="60">
        <v>54484820</v>
      </c>
      <c r="X6" s="60">
        <v>98504480</v>
      </c>
      <c r="Y6" s="60">
        <v>-44019660</v>
      </c>
      <c r="Z6" s="140">
        <v>-44.69</v>
      </c>
      <c r="AA6" s="155">
        <v>47880590</v>
      </c>
    </row>
    <row r="7" spans="1:27" ht="13.5">
      <c r="A7" s="138" t="s">
        <v>76</v>
      </c>
      <c r="B7" s="136"/>
      <c r="C7" s="157">
        <v>36315252</v>
      </c>
      <c r="D7" s="157"/>
      <c r="E7" s="158">
        <v>32536463</v>
      </c>
      <c r="F7" s="159">
        <v>34366980</v>
      </c>
      <c r="G7" s="159">
        <v>14752001</v>
      </c>
      <c r="H7" s="159">
        <v>7668872</v>
      </c>
      <c r="I7" s="159">
        <v>4743207</v>
      </c>
      <c r="J7" s="159">
        <v>27164080</v>
      </c>
      <c r="K7" s="159">
        <v>3270219</v>
      </c>
      <c r="L7" s="159">
        <v>9221491</v>
      </c>
      <c r="M7" s="159">
        <v>2044437</v>
      </c>
      <c r="N7" s="159">
        <v>14536147</v>
      </c>
      <c r="O7" s="159">
        <v>910957</v>
      </c>
      <c r="P7" s="159">
        <v>781232</v>
      </c>
      <c r="Q7" s="159">
        <v>7511843</v>
      </c>
      <c r="R7" s="159">
        <v>9204032</v>
      </c>
      <c r="S7" s="159">
        <v>802642</v>
      </c>
      <c r="T7" s="159">
        <v>807489</v>
      </c>
      <c r="U7" s="159">
        <v>1184854</v>
      </c>
      <c r="V7" s="159">
        <v>2794985</v>
      </c>
      <c r="W7" s="159">
        <v>53699244</v>
      </c>
      <c r="X7" s="159">
        <v>32536461</v>
      </c>
      <c r="Y7" s="159">
        <v>21162783</v>
      </c>
      <c r="Z7" s="141">
        <v>65.04</v>
      </c>
      <c r="AA7" s="157">
        <v>34366980</v>
      </c>
    </row>
    <row r="8" spans="1:27" ht="13.5">
      <c r="A8" s="138" t="s">
        <v>77</v>
      </c>
      <c r="B8" s="136"/>
      <c r="C8" s="155">
        <v>492846</v>
      </c>
      <c r="D8" s="155"/>
      <c r="E8" s="156">
        <v>345583</v>
      </c>
      <c r="F8" s="60">
        <v>6577784</v>
      </c>
      <c r="G8" s="60">
        <v>81690</v>
      </c>
      <c r="H8" s="60">
        <v>5520856</v>
      </c>
      <c r="I8" s="60">
        <v>16621</v>
      </c>
      <c r="J8" s="60">
        <v>5619167</v>
      </c>
      <c r="K8" s="60">
        <v>47478</v>
      </c>
      <c r="L8" s="60">
        <v>35788</v>
      </c>
      <c r="M8" s="60">
        <v>489587</v>
      </c>
      <c r="N8" s="60">
        <v>572853</v>
      </c>
      <c r="O8" s="60">
        <v>427269</v>
      </c>
      <c r="P8" s="60">
        <v>28019</v>
      </c>
      <c r="Q8" s="60">
        <v>28521</v>
      </c>
      <c r="R8" s="60">
        <v>483809</v>
      </c>
      <c r="S8" s="60">
        <v>28521</v>
      </c>
      <c r="T8" s="60">
        <v>28521</v>
      </c>
      <c r="U8" s="60">
        <v>28521</v>
      </c>
      <c r="V8" s="60">
        <v>85563</v>
      </c>
      <c r="W8" s="60">
        <v>6761392</v>
      </c>
      <c r="X8" s="60">
        <v>345588</v>
      </c>
      <c r="Y8" s="60">
        <v>6415804</v>
      </c>
      <c r="Z8" s="140">
        <v>1856.49</v>
      </c>
      <c r="AA8" s="155">
        <v>6577784</v>
      </c>
    </row>
    <row r="9" spans="1:27" ht="13.5">
      <c r="A9" s="135" t="s">
        <v>78</v>
      </c>
      <c r="B9" s="136"/>
      <c r="C9" s="153">
        <f aca="true" t="shared" si="1" ref="C9:Y9">SUM(C10:C14)</f>
        <v>11009</v>
      </c>
      <c r="D9" s="153">
        <f>SUM(D10:D14)</f>
        <v>0</v>
      </c>
      <c r="E9" s="154">
        <f t="shared" si="1"/>
        <v>250000</v>
      </c>
      <c r="F9" s="100">
        <f t="shared" si="1"/>
        <v>396009</v>
      </c>
      <c r="G9" s="100">
        <f t="shared" si="1"/>
        <v>0</v>
      </c>
      <c r="H9" s="100">
        <f t="shared" si="1"/>
        <v>2632</v>
      </c>
      <c r="I9" s="100">
        <f t="shared" si="1"/>
        <v>65702</v>
      </c>
      <c r="J9" s="100">
        <f t="shared" si="1"/>
        <v>68334</v>
      </c>
      <c r="K9" s="100">
        <f t="shared" si="1"/>
        <v>80307</v>
      </c>
      <c r="L9" s="100">
        <f t="shared" si="1"/>
        <v>0</v>
      </c>
      <c r="M9" s="100">
        <f t="shared" si="1"/>
        <v>0</v>
      </c>
      <c r="N9" s="100">
        <f t="shared" si="1"/>
        <v>80307</v>
      </c>
      <c r="O9" s="100">
        <f t="shared" si="1"/>
        <v>18930</v>
      </c>
      <c r="P9" s="100">
        <f t="shared" si="1"/>
        <v>0</v>
      </c>
      <c r="Q9" s="100">
        <f t="shared" si="1"/>
        <v>0</v>
      </c>
      <c r="R9" s="100">
        <f t="shared" si="1"/>
        <v>18930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167571</v>
      </c>
      <c r="X9" s="100">
        <f t="shared" si="1"/>
        <v>250000</v>
      </c>
      <c r="Y9" s="100">
        <f t="shared" si="1"/>
        <v>-82429</v>
      </c>
      <c r="Z9" s="137">
        <f>+IF(X9&lt;&gt;0,+(Y9/X9)*100,0)</f>
        <v>-32.9716</v>
      </c>
      <c r="AA9" s="153">
        <f>SUM(AA10:AA14)</f>
        <v>396009</v>
      </c>
    </row>
    <row r="10" spans="1:27" ht="13.5">
      <c r="A10" s="138" t="s">
        <v>79</v>
      </c>
      <c r="B10" s="136"/>
      <c r="C10" s="155">
        <v>11009</v>
      </c>
      <c r="D10" s="155"/>
      <c r="E10" s="156">
        <v>250000</v>
      </c>
      <c r="F10" s="60">
        <v>396009</v>
      </c>
      <c r="G10" s="60"/>
      <c r="H10" s="60">
        <v>2632</v>
      </c>
      <c r="I10" s="60">
        <v>65702</v>
      </c>
      <c r="J10" s="60">
        <v>68334</v>
      </c>
      <c r="K10" s="60">
        <v>80307</v>
      </c>
      <c r="L10" s="60"/>
      <c r="M10" s="60"/>
      <c r="N10" s="60">
        <v>80307</v>
      </c>
      <c r="O10" s="60">
        <v>18930</v>
      </c>
      <c r="P10" s="60"/>
      <c r="Q10" s="60"/>
      <c r="R10" s="60">
        <v>18930</v>
      </c>
      <c r="S10" s="60"/>
      <c r="T10" s="60"/>
      <c r="U10" s="60"/>
      <c r="V10" s="60"/>
      <c r="W10" s="60">
        <v>167571</v>
      </c>
      <c r="X10" s="60">
        <v>250000</v>
      </c>
      <c r="Y10" s="60">
        <v>-82429</v>
      </c>
      <c r="Z10" s="140">
        <v>-32.97</v>
      </c>
      <c r="AA10" s="155">
        <v>396009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5263</v>
      </c>
      <c r="D15" s="153">
        <f>SUM(D16:D18)</f>
        <v>0</v>
      </c>
      <c r="E15" s="154">
        <f t="shared" si="2"/>
        <v>1190000</v>
      </c>
      <c r="F15" s="100">
        <f t="shared" si="2"/>
        <v>1206000</v>
      </c>
      <c r="G15" s="100">
        <f t="shared" si="2"/>
        <v>0</v>
      </c>
      <c r="H15" s="100">
        <f t="shared" si="2"/>
        <v>297825</v>
      </c>
      <c r="I15" s="100">
        <f t="shared" si="2"/>
        <v>0</v>
      </c>
      <c r="J15" s="100">
        <f t="shared" si="2"/>
        <v>297825</v>
      </c>
      <c r="K15" s="100">
        <f t="shared" si="2"/>
        <v>0</v>
      </c>
      <c r="L15" s="100">
        <f t="shared" si="2"/>
        <v>0</v>
      </c>
      <c r="M15" s="100">
        <f t="shared" si="2"/>
        <v>689046</v>
      </c>
      <c r="N15" s="100">
        <f t="shared" si="2"/>
        <v>689046</v>
      </c>
      <c r="O15" s="100">
        <f t="shared" si="2"/>
        <v>113960</v>
      </c>
      <c r="P15" s="100">
        <f t="shared" si="2"/>
        <v>0</v>
      </c>
      <c r="Q15" s="100">
        <f t="shared" si="2"/>
        <v>195000</v>
      </c>
      <c r="R15" s="100">
        <f t="shared" si="2"/>
        <v>308960</v>
      </c>
      <c r="S15" s="100">
        <f t="shared" si="2"/>
        <v>384401</v>
      </c>
      <c r="T15" s="100">
        <f t="shared" si="2"/>
        <v>96208</v>
      </c>
      <c r="U15" s="100">
        <f t="shared" si="2"/>
        <v>44105</v>
      </c>
      <c r="V15" s="100">
        <f t="shared" si="2"/>
        <v>524714</v>
      </c>
      <c r="W15" s="100">
        <f t="shared" si="2"/>
        <v>1820545</v>
      </c>
      <c r="X15" s="100">
        <f t="shared" si="2"/>
        <v>1190000</v>
      </c>
      <c r="Y15" s="100">
        <f t="shared" si="2"/>
        <v>630545</v>
      </c>
      <c r="Z15" s="137">
        <f>+IF(X15&lt;&gt;0,+(Y15/X15)*100,0)</f>
        <v>52.98697478991596</v>
      </c>
      <c r="AA15" s="153">
        <f>SUM(AA16:AA18)</f>
        <v>1206000</v>
      </c>
    </row>
    <row r="16" spans="1:27" ht="13.5">
      <c r="A16" s="138" t="s">
        <v>85</v>
      </c>
      <c r="B16" s="136"/>
      <c r="C16" s="155">
        <v>5263</v>
      </c>
      <c r="D16" s="155"/>
      <c r="E16" s="156">
        <v>1190000</v>
      </c>
      <c r="F16" s="60">
        <v>1206000</v>
      </c>
      <c r="G16" s="60"/>
      <c r="H16" s="60">
        <v>297825</v>
      </c>
      <c r="I16" s="60"/>
      <c r="J16" s="60">
        <v>297825</v>
      </c>
      <c r="K16" s="60"/>
      <c r="L16" s="60"/>
      <c r="M16" s="60">
        <v>689046</v>
      </c>
      <c r="N16" s="60">
        <v>689046</v>
      </c>
      <c r="O16" s="60">
        <v>113960</v>
      </c>
      <c r="P16" s="60"/>
      <c r="Q16" s="60">
        <v>195000</v>
      </c>
      <c r="R16" s="60">
        <v>308960</v>
      </c>
      <c r="S16" s="60">
        <v>384401</v>
      </c>
      <c r="T16" s="60">
        <v>96208</v>
      </c>
      <c r="U16" s="60">
        <v>44105</v>
      </c>
      <c r="V16" s="60">
        <v>524714</v>
      </c>
      <c r="W16" s="60">
        <v>1820545</v>
      </c>
      <c r="X16" s="60">
        <v>1190000</v>
      </c>
      <c r="Y16" s="60">
        <v>630545</v>
      </c>
      <c r="Z16" s="140">
        <v>52.99</v>
      </c>
      <c r="AA16" s="155">
        <v>1206000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459002407</v>
      </c>
      <c r="D19" s="153">
        <f>SUM(D20:D23)</f>
        <v>0</v>
      </c>
      <c r="E19" s="154">
        <f t="shared" si="3"/>
        <v>673666341</v>
      </c>
      <c r="F19" s="100">
        <f t="shared" si="3"/>
        <v>735964205</v>
      </c>
      <c r="G19" s="100">
        <f t="shared" si="3"/>
        <v>74678227</v>
      </c>
      <c r="H19" s="100">
        <f t="shared" si="3"/>
        <v>50126820</v>
      </c>
      <c r="I19" s="100">
        <f t="shared" si="3"/>
        <v>39863566</v>
      </c>
      <c r="J19" s="100">
        <f t="shared" si="3"/>
        <v>164668613</v>
      </c>
      <c r="K19" s="100">
        <f t="shared" si="3"/>
        <v>22988422</v>
      </c>
      <c r="L19" s="100">
        <f t="shared" si="3"/>
        <v>127949322</v>
      </c>
      <c r="M19" s="100">
        <f t="shared" si="3"/>
        <v>82606892</v>
      </c>
      <c r="N19" s="100">
        <f t="shared" si="3"/>
        <v>233544636</v>
      </c>
      <c r="O19" s="100">
        <f t="shared" si="3"/>
        <v>19340062</v>
      </c>
      <c r="P19" s="100">
        <f t="shared" si="3"/>
        <v>35574075</v>
      </c>
      <c r="Q19" s="100">
        <f t="shared" si="3"/>
        <v>123874701</v>
      </c>
      <c r="R19" s="100">
        <f t="shared" si="3"/>
        <v>178788838</v>
      </c>
      <c r="S19" s="100">
        <f t="shared" si="3"/>
        <v>16857552</v>
      </c>
      <c r="T19" s="100">
        <f t="shared" si="3"/>
        <v>32243839</v>
      </c>
      <c r="U19" s="100">
        <f t="shared" si="3"/>
        <v>47766155</v>
      </c>
      <c r="V19" s="100">
        <f t="shared" si="3"/>
        <v>96867546</v>
      </c>
      <c r="W19" s="100">
        <f t="shared" si="3"/>
        <v>673869633</v>
      </c>
      <c r="X19" s="100">
        <f t="shared" si="3"/>
        <v>177836859</v>
      </c>
      <c r="Y19" s="100">
        <f t="shared" si="3"/>
        <v>496032774</v>
      </c>
      <c r="Z19" s="137">
        <f>+IF(X19&lt;&gt;0,+(Y19/X19)*100,0)</f>
        <v>278.9257394610192</v>
      </c>
      <c r="AA19" s="153">
        <f>SUM(AA20:AA23)</f>
        <v>735964205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447120922</v>
      </c>
      <c r="D21" s="155"/>
      <c r="E21" s="156">
        <v>658539762</v>
      </c>
      <c r="F21" s="60">
        <v>704517022</v>
      </c>
      <c r="G21" s="60">
        <v>74607384</v>
      </c>
      <c r="H21" s="60">
        <v>49211246</v>
      </c>
      <c r="I21" s="60">
        <v>38883919</v>
      </c>
      <c r="J21" s="60">
        <v>162702549</v>
      </c>
      <c r="K21" s="60">
        <v>22049577</v>
      </c>
      <c r="L21" s="60">
        <v>127024394</v>
      </c>
      <c r="M21" s="60">
        <v>81171543</v>
      </c>
      <c r="N21" s="60">
        <v>230245514</v>
      </c>
      <c r="O21" s="60">
        <v>18361123</v>
      </c>
      <c r="P21" s="60">
        <v>34651527</v>
      </c>
      <c r="Q21" s="60">
        <v>121439453</v>
      </c>
      <c r="R21" s="60">
        <v>174452103</v>
      </c>
      <c r="S21" s="60">
        <v>13916633</v>
      </c>
      <c r="T21" s="60">
        <v>27856282</v>
      </c>
      <c r="U21" s="60">
        <v>46401015</v>
      </c>
      <c r="V21" s="60">
        <v>88173930</v>
      </c>
      <c r="W21" s="60">
        <v>655574096</v>
      </c>
      <c r="X21" s="60">
        <v>174113280</v>
      </c>
      <c r="Y21" s="60">
        <v>481460816</v>
      </c>
      <c r="Z21" s="140">
        <v>276.52</v>
      </c>
      <c r="AA21" s="155">
        <v>704517022</v>
      </c>
    </row>
    <row r="22" spans="1:27" ht="13.5">
      <c r="A22" s="138" t="s">
        <v>91</v>
      </c>
      <c r="B22" s="136"/>
      <c r="C22" s="157">
        <v>11881485</v>
      </c>
      <c r="D22" s="157"/>
      <c r="E22" s="158">
        <v>15126579</v>
      </c>
      <c r="F22" s="159">
        <v>31447183</v>
      </c>
      <c r="G22" s="159">
        <v>70843</v>
      </c>
      <c r="H22" s="159">
        <v>915574</v>
      </c>
      <c r="I22" s="159">
        <v>979647</v>
      </c>
      <c r="J22" s="159">
        <v>1966064</v>
      </c>
      <c r="K22" s="159">
        <v>938845</v>
      </c>
      <c r="L22" s="159">
        <v>924928</v>
      </c>
      <c r="M22" s="159">
        <v>1435349</v>
      </c>
      <c r="N22" s="159">
        <v>3299122</v>
      </c>
      <c r="O22" s="159">
        <v>978939</v>
      </c>
      <c r="P22" s="159">
        <v>922548</v>
      </c>
      <c r="Q22" s="159">
        <v>2435248</v>
      </c>
      <c r="R22" s="159">
        <v>4336735</v>
      </c>
      <c r="S22" s="159">
        <v>2940919</v>
      </c>
      <c r="T22" s="159">
        <v>4387557</v>
      </c>
      <c r="U22" s="159">
        <v>1365140</v>
      </c>
      <c r="V22" s="159">
        <v>8693616</v>
      </c>
      <c r="W22" s="159">
        <v>18295537</v>
      </c>
      <c r="X22" s="159">
        <v>3723579</v>
      </c>
      <c r="Y22" s="159">
        <v>14571958</v>
      </c>
      <c r="Z22" s="141">
        <v>391.34</v>
      </c>
      <c r="AA22" s="157">
        <v>31447183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576544297</v>
      </c>
      <c r="D25" s="168">
        <f>+D5+D9+D15+D19+D24</f>
        <v>0</v>
      </c>
      <c r="E25" s="169">
        <f t="shared" si="4"/>
        <v>735538387</v>
      </c>
      <c r="F25" s="73">
        <f t="shared" si="4"/>
        <v>826391568</v>
      </c>
      <c r="G25" s="73">
        <f t="shared" si="4"/>
        <v>128572758</v>
      </c>
      <c r="H25" s="73">
        <f t="shared" si="4"/>
        <v>63617005</v>
      </c>
      <c r="I25" s="73">
        <f t="shared" si="4"/>
        <v>44689096</v>
      </c>
      <c r="J25" s="73">
        <f t="shared" si="4"/>
        <v>236878859</v>
      </c>
      <c r="K25" s="73">
        <f t="shared" si="4"/>
        <v>26386426</v>
      </c>
      <c r="L25" s="73">
        <f t="shared" si="4"/>
        <v>146020351</v>
      </c>
      <c r="M25" s="73">
        <f t="shared" si="4"/>
        <v>85829962</v>
      </c>
      <c r="N25" s="73">
        <f t="shared" si="4"/>
        <v>258236739</v>
      </c>
      <c r="O25" s="73">
        <f t="shared" si="4"/>
        <v>20811178</v>
      </c>
      <c r="P25" s="73">
        <f t="shared" si="4"/>
        <v>36383326</v>
      </c>
      <c r="Q25" s="73">
        <f t="shared" si="4"/>
        <v>138220295</v>
      </c>
      <c r="R25" s="73">
        <f t="shared" si="4"/>
        <v>195414799</v>
      </c>
      <c r="S25" s="73">
        <f t="shared" si="4"/>
        <v>18073116</v>
      </c>
      <c r="T25" s="73">
        <f t="shared" si="4"/>
        <v>33176057</v>
      </c>
      <c r="U25" s="73">
        <f t="shared" si="4"/>
        <v>49023635</v>
      </c>
      <c r="V25" s="73">
        <f t="shared" si="4"/>
        <v>100272808</v>
      </c>
      <c r="W25" s="73">
        <f t="shared" si="4"/>
        <v>790803205</v>
      </c>
      <c r="X25" s="73">
        <f t="shared" si="4"/>
        <v>310663388</v>
      </c>
      <c r="Y25" s="73">
        <f t="shared" si="4"/>
        <v>480139817</v>
      </c>
      <c r="Z25" s="170">
        <f>+IF(X25&lt;&gt;0,+(Y25/X25)*100,0)</f>
        <v>154.55307433909786</v>
      </c>
      <c r="AA25" s="168">
        <f>+AA5+AA9+AA15+AA19+AA24</f>
        <v>826391568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79223843</v>
      </c>
      <c r="D28" s="153">
        <f>SUM(D29:D31)</f>
        <v>0</v>
      </c>
      <c r="E28" s="154">
        <f t="shared" si="5"/>
        <v>89819005</v>
      </c>
      <c r="F28" s="100">
        <f t="shared" si="5"/>
        <v>71186584</v>
      </c>
      <c r="G28" s="100">
        <f t="shared" si="5"/>
        <v>5489975</v>
      </c>
      <c r="H28" s="100">
        <f t="shared" si="5"/>
        <v>6927461</v>
      </c>
      <c r="I28" s="100">
        <f t="shared" si="5"/>
        <v>6541974</v>
      </c>
      <c r="J28" s="100">
        <f t="shared" si="5"/>
        <v>18959410</v>
      </c>
      <c r="K28" s="100">
        <f t="shared" si="5"/>
        <v>5488045</v>
      </c>
      <c r="L28" s="100">
        <f t="shared" si="5"/>
        <v>6718640</v>
      </c>
      <c r="M28" s="100">
        <f t="shared" si="5"/>
        <v>5981808</v>
      </c>
      <c r="N28" s="100">
        <f t="shared" si="5"/>
        <v>18188493</v>
      </c>
      <c r="O28" s="100">
        <f t="shared" si="5"/>
        <v>4925749</v>
      </c>
      <c r="P28" s="100">
        <f t="shared" si="5"/>
        <v>4977968</v>
      </c>
      <c r="Q28" s="100">
        <f t="shared" si="5"/>
        <v>4986135</v>
      </c>
      <c r="R28" s="100">
        <f t="shared" si="5"/>
        <v>14889852</v>
      </c>
      <c r="S28" s="100">
        <f t="shared" si="5"/>
        <v>4416248</v>
      </c>
      <c r="T28" s="100">
        <f t="shared" si="5"/>
        <v>5752134</v>
      </c>
      <c r="U28" s="100">
        <f t="shared" si="5"/>
        <v>5245615</v>
      </c>
      <c r="V28" s="100">
        <f t="shared" si="5"/>
        <v>15413997</v>
      </c>
      <c r="W28" s="100">
        <f t="shared" si="5"/>
        <v>67451752</v>
      </c>
      <c r="X28" s="100">
        <f t="shared" si="5"/>
        <v>94928606</v>
      </c>
      <c r="Y28" s="100">
        <f t="shared" si="5"/>
        <v>-27476854</v>
      </c>
      <c r="Z28" s="137">
        <f>+IF(X28&lt;&gt;0,+(Y28/X28)*100,0)</f>
        <v>-28.9447566521729</v>
      </c>
      <c r="AA28" s="153">
        <f>SUM(AA29:AA31)</f>
        <v>71186584</v>
      </c>
    </row>
    <row r="29" spans="1:27" ht="13.5">
      <c r="A29" s="138" t="s">
        <v>75</v>
      </c>
      <c r="B29" s="136"/>
      <c r="C29" s="155">
        <v>16127411</v>
      </c>
      <c r="D29" s="155"/>
      <c r="E29" s="156">
        <v>21967387</v>
      </c>
      <c r="F29" s="60">
        <v>13065725</v>
      </c>
      <c r="G29" s="60">
        <v>964532</v>
      </c>
      <c r="H29" s="60">
        <v>1017024</v>
      </c>
      <c r="I29" s="60">
        <v>1655945</v>
      </c>
      <c r="J29" s="60">
        <v>3637501</v>
      </c>
      <c r="K29" s="60">
        <v>1146466</v>
      </c>
      <c r="L29" s="60">
        <v>1055743</v>
      </c>
      <c r="M29" s="60">
        <v>868526</v>
      </c>
      <c r="N29" s="60">
        <v>3070735</v>
      </c>
      <c r="O29" s="60">
        <v>906494</v>
      </c>
      <c r="P29" s="60">
        <v>1311916</v>
      </c>
      <c r="Q29" s="60">
        <v>1029888</v>
      </c>
      <c r="R29" s="60">
        <v>3248298</v>
      </c>
      <c r="S29" s="60">
        <v>1077510</v>
      </c>
      <c r="T29" s="60">
        <v>1482531</v>
      </c>
      <c r="U29" s="60">
        <v>1342882</v>
      </c>
      <c r="V29" s="60">
        <v>3902923</v>
      </c>
      <c r="W29" s="60">
        <v>13859457</v>
      </c>
      <c r="X29" s="60">
        <v>22899127</v>
      </c>
      <c r="Y29" s="60">
        <v>-9039670</v>
      </c>
      <c r="Z29" s="140">
        <v>-39.48</v>
      </c>
      <c r="AA29" s="155">
        <v>13065725</v>
      </c>
    </row>
    <row r="30" spans="1:27" ht="13.5">
      <c r="A30" s="138" t="s">
        <v>76</v>
      </c>
      <c r="B30" s="136"/>
      <c r="C30" s="157">
        <v>28644566</v>
      </c>
      <c r="D30" s="157"/>
      <c r="E30" s="158">
        <v>34087304</v>
      </c>
      <c r="F30" s="159">
        <v>25634158</v>
      </c>
      <c r="G30" s="159">
        <v>1249521</v>
      </c>
      <c r="H30" s="159">
        <v>3399893</v>
      </c>
      <c r="I30" s="159">
        <v>2685577</v>
      </c>
      <c r="J30" s="159">
        <v>7334991</v>
      </c>
      <c r="K30" s="159">
        <v>1653879</v>
      </c>
      <c r="L30" s="159">
        <v>2516255</v>
      </c>
      <c r="M30" s="159">
        <v>2199571</v>
      </c>
      <c r="N30" s="159">
        <v>6369705</v>
      </c>
      <c r="O30" s="159">
        <v>1308961</v>
      </c>
      <c r="P30" s="159">
        <v>1445966</v>
      </c>
      <c r="Q30" s="159">
        <v>1377141</v>
      </c>
      <c r="R30" s="159">
        <v>4132068</v>
      </c>
      <c r="S30" s="159">
        <v>1282668</v>
      </c>
      <c r="T30" s="159">
        <v>1536836</v>
      </c>
      <c r="U30" s="159">
        <v>1593099</v>
      </c>
      <c r="V30" s="159">
        <v>4412603</v>
      </c>
      <c r="W30" s="159">
        <v>22249367</v>
      </c>
      <c r="X30" s="159">
        <v>42417991</v>
      </c>
      <c r="Y30" s="159">
        <v>-20168624</v>
      </c>
      <c r="Z30" s="141">
        <v>-47.55</v>
      </c>
      <c r="AA30" s="157">
        <v>25634158</v>
      </c>
    </row>
    <row r="31" spans="1:27" ht="13.5">
      <c r="A31" s="138" t="s">
        <v>77</v>
      </c>
      <c r="B31" s="136"/>
      <c r="C31" s="155">
        <v>34451866</v>
      </c>
      <c r="D31" s="155"/>
      <c r="E31" s="156">
        <v>33764314</v>
      </c>
      <c r="F31" s="60">
        <v>32486701</v>
      </c>
      <c r="G31" s="60">
        <v>3275922</v>
      </c>
      <c r="H31" s="60">
        <v>2510544</v>
      </c>
      <c r="I31" s="60">
        <v>2200452</v>
      </c>
      <c r="J31" s="60">
        <v>7986918</v>
      </c>
      <c r="K31" s="60">
        <v>2687700</v>
      </c>
      <c r="L31" s="60">
        <v>3146642</v>
      </c>
      <c r="M31" s="60">
        <v>2913711</v>
      </c>
      <c r="N31" s="60">
        <v>8748053</v>
      </c>
      <c r="O31" s="60">
        <v>2710294</v>
      </c>
      <c r="P31" s="60">
        <v>2220086</v>
      </c>
      <c r="Q31" s="60">
        <v>2579106</v>
      </c>
      <c r="R31" s="60">
        <v>7509486</v>
      </c>
      <c r="S31" s="60">
        <v>2056070</v>
      </c>
      <c r="T31" s="60">
        <v>2732767</v>
      </c>
      <c r="U31" s="60">
        <v>2309634</v>
      </c>
      <c r="V31" s="60">
        <v>7098471</v>
      </c>
      <c r="W31" s="60">
        <v>31342928</v>
      </c>
      <c r="X31" s="60">
        <v>29611488</v>
      </c>
      <c r="Y31" s="60">
        <v>1731440</v>
      </c>
      <c r="Z31" s="140">
        <v>5.85</v>
      </c>
      <c r="AA31" s="155">
        <v>32486701</v>
      </c>
    </row>
    <row r="32" spans="1:27" ht="13.5">
      <c r="A32" s="135" t="s">
        <v>78</v>
      </c>
      <c r="B32" s="136"/>
      <c r="C32" s="153">
        <f aca="true" t="shared" si="6" ref="C32:Y32">SUM(C33:C37)</f>
        <v>27251662</v>
      </c>
      <c r="D32" s="153">
        <f>SUM(D33:D37)</f>
        <v>0</v>
      </c>
      <c r="E32" s="154">
        <f t="shared" si="6"/>
        <v>23708405</v>
      </c>
      <c r="F32" s="100">
        <f t="shared" si="6"/>
        <v>24779076</v>
      </c>
      <c r="G32" s="100">
        <f t="shared" si="6"/>
        <v>1487091</v>
      </c>
      <c r="H32" s="100">
        <f t="shared" si="6"/>
        <v>2422306</v>
      </c>
      <c r="I32" s="100">
        <f t="shared" si="6"/>
        <v>2324115</v>
      </c>
      <c r="J32" s="100">
        <f t="shared" si="6"/>
        <v>6233512</v>
      </c>
      <c r="K32" s="100">
        <f t="shared" si="6"/>
        <v>2098588</v>
      </c>
      <c r="L32" s="100">
        <f t="shared" si="6"/>
        <v>2637279</v>
      </c>
      <c r="M32" s="100">
        <f t="shared" si="6"/>
        <v>2558350</v>
      </c>
      <c r="N32" s="100">
        <f t="shared" si="6"/>
        <v>7294217</v>
      </c>
      <c r="O32" s="100">
        <f t="shared" si="6"/>
        <v>2120511</v>
      </c>
      <c r="P32" s="100">
        <f t="shared" si="6"/>
        <v>1765135</v>
      </c>
      <c r="Q32" s="100">
        <f t="shared" si="6"/>
        <v>1725964</v>
      </c>
      <c r="R32" s="100">
        <f t="shared" si="6"/>
        <v>5611610</v>
      </c>
      <c r="S32" s="100">
        <f t="shared" si="6"/>
        <v>1632376</v>
      </c>
      <c r="T32" s="100">
        <f t="shared" si="6"/>
        <v>1470796</v>
      </c>
      <c r="U32" s="100">
        <f t="shared" si="6"/>
        <v>1702276</v>
      </c>
      <c r="V32" s="100">
        <f t="shared" si="6"/>
        <v>4805448</v>
      </c>
      <c r="W32" s="100">
        <f t="shared" si="6"/>
        <v>23944787</v>
      </c>
      <c r="X32" s="100">
        <f t="shared" si="6"/>
        <v>35439020</v>
      </c>
      <c r="Y32" s="100">
        <f t="shared" si="6"/>
        <v>-11494233</v>
      </c>
      <c r="Z32" s="137">
        <f>+IF(X32&lt;&gt;0,+(Y32/X32)*100,0)</f>
        <v>-32.43383423130775</v>
      </c>
      <c r="AA32" s="153">
        <f>SUM(AA33:AA37)</f>
        <v>24779076</v>
      </c>
    </row>
    <row r="33" spans="1:27" ht="13.5">
      <c r="A33" s="138" t="s">
        <v>79</v>
      </c>
      <c r="B33" s="136"/>
      <c r="C33" s="155">
        <v>27251662</v>
      </c>
      <c r="D33" s="155"/>
      <c r="E33" s="156">
        <v>23708405</v>
      </c>
      <c r="F33" s="60">
        <v>24779076</v>
      </c>
      <c r="G33" s="60">
        <v>1487091</v>
      </c>
      <c r="H33" s="60">
        <v>2422306</v>
      </c>
      <c r="I33" s="60">
        <v>2324115</v>
      </c>
      <c r="J33" s="60">
        <v>6233512</v>
      </c>
      <c r="K33" s="60">
        <v>2098588</v>
      </c>
      <c r="L33" s="60">
        <v>2637279</v>
      </c>
      <c r="M33" s="60">
        <v>2558350</v>
      </c>
      <c r="N33" s="60">
        <v>7294217</v>
      </c>
      <c r="O33" s="60">
        <v>2120511</v>
      </c>
      <c r="P33" s="60">
        <v>1765135</v>
      </c>
      <c r="Q33" s="60">
        <v>1725964</v>
      </c>
      <c r="R33" s="60">
        <v>5611610</v>
      </c>
      <c r="S33" s="60">
        <v>1632376</v>
      </c>
      <c r="T33" s="60">
        <v>1470796</v>
      </c>
      <c r="U33" s="60">
        <v>1702276</v>
      </c>
      <c r="V33" s="60">
        <v>4805448</v>
      </c>
      <c r="W33" s="60">
        <v>23944787</v>
      </c>
      <c r="X33" s="60">
        <v>35439020</v>
      </c>
      <c r="Y33" s="60">
        <v>-11494233</v>
      </c>
      <c r="Z33" s="140">
        <v>-32.43</v>
      </c>
      <c r="AA33" s="155">
        <v>24779076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10640603</v>
      </c>
      <c r="D38" s="153">
        <f>SUM(D39:D41)</f>
        <v>0</v>
      </c>
      <c r="E38" s="154">
        <f t="shared" si="7"/>
        <v>17699489</v>
      </c>
      <c r="F38" s="100">
        <f t="shared" si="7"/>
        <v>15478106</v>
      </c>
      <c r="G38" s="100">
        <f t="shared" si="7"/>
        <v>547089</v>
      </c>
      <c r="H38" s="100">
        <f t="shared" si="7"/>
        <v>851869</v>
      </c>
      <c r="I38" s="100">
        <f t="shared" si="7"/>
        <v>956754</v>
      </c>
      <c r="J38" s="100">
        <f t="shared" si="7"/>
        <v>2355712</v>
      </c>
      <c r="K38" s="100">
        <f t="shared" si="7"/>
        <v>1118020</v>
      </c>
      <c r="L38" s="100">
        <f t="shared" si="7"/>
        <v>865553</v>
      </c>
      <c r="M38" s="100">
        <f t="shared" si="7"/>
        <v>1534626</v>
      </c>
      <c r="N38" s="100">
        <f t="shared" si="7"/>
        <v>3518199</v>
      </c>
      <c r="O38" s="100">
        <f t="shared" si="7"/>
        <v>647600</v>
      </c>
      <c r="P38" s="100">
        <f t="shared" si="7"/>
        <v>716640</v>
      </c>
      <c r="Q38" s="100">
        <f t="shared" si="7"/>
        <v>1382735</v>
      </c>
      <c r="R38" s="100">
        <f t="shared" si="7"/>
        <v>2746975</v>
      </c>
      <c r="S38" s="100">
        <f t="shared" si="7"/>
        <v>1749228</v>
      </c>
      <c r="T38" s="100">
        <f t="shared" si="7"/>
        <v>1259796</v>
      </c>
      <c r="U38" s="100">
        <f t="shared" si="7"/>
        <v>1870888</v>
      </c>
      <c r="V38" s="100">
        <f t="shared" si="7"/>
        <v>4879912</v>
      </c>
      <c r="W38" s="100">
        <f t="shared" si="7"/>
        <v>13500798</v>
      </c>
      <c r="X38" s="100">
        <f t="shared" si="7"/>
        <v>19623783</v>
      </c>
      <c r="Y38" s="100">
        <f t="shared" si="7"/>
        <v>-6122985</v>
      </c>
      <c r="Z38" s="137">
        <f>+IF(X38&lt;&gt;0,+(Y38/X38)*100,0)</f>
        <v>-31.20185847958062</v>
      </c>
      <c r="AA38" s="153">
        <f>SUM(AA39:AA41)</f>
        <v>15478106</v>
      </c>
    </row>
    <row r="39" spans="1:27" ht="13.5">
      <c r="A39" s="138" t="s">
        <v>85</v>
      </c>
      <c r="B39" s="136"/>
      <c r="C39" s="155">
        <v>10640603</v>
      </c>
      <c r="D39" s="155"/>
      <c r="E39" s="156">
        <v>17699489</v>
      </c>
      <c r="F39" s="60">
        <v>15478106</v>
      </c>
      <c r="G39" s="60">
        <v>547089</v>
      </c>
      <c r="H39" s="60">
        <v>851869</v>
      </c>
      <c r="I39" s="60">
        <v>956754</v>
      </c>
      <c r="J39" s="60">
        <v>2355712</v>
      </c>
      <c r="K39" s="60">
        <v>1118020</v>
      </c>
      <c r="L39" s="60">
        <v>865553</v>
      </c>
      <c r="M39" s="60">
        <v>1534626</v>
      </c>
      <c r="N39" s="60">
        <v>3518199</v>
      </c>
      <c r="O39" s="60">
        <v>647600</v>
      </c>
      <c r="P39" s="60">
        <v>716640</v>
      </c>
      <c r="Q39" s="60">
        <v>1382735</v>
      </c>
      <c r="R39" s="60">
        <v>2746975</v>
      </c>
      <c r="S39" s="60">
        <v>1749228</v>
      </c>
      <c r="T39" s="60">
        <v>1259796</v>
      </c>
      <c r="U39" s="60">
        <v>1870888</v>
      </c>
      <c r="V39" s="60">
        <v>4879912</v>
      </c>
      <c r="W39" s="60">
        <v>13500798</v>
      </c>
      <c r="X39" s="60">
        <v>19623783</v>
      </c>
      <c r="Y39" s="60">
        <v>-6122985</v>
      </c>
      <c r="Z39" s="140">
        <v>-31.2</v>
      </c>
      <c r="AA39" s="155">
        <v>15478106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347523353</v>
      </c>
      <c r="D42" s="153">
        <f>SUM(D43:D46)</f>
        <v>0</v>
      </c>
      <c r="E42" s="154">
        <f t="shared" si="8"/>
        <v>273800417</v>
      </c>
      <c r="F42" s="100">
        <f t="shared" si="8"/>
        <v>341779573</v>
      </c>
      <c r="G42" s="100">
        <f t="shared" si="8"/>
        <v>5275834</v>
      </c>
      <c r="H42" s="100">
        <f t="shared" si="8"/>
        <v>20216242</v>
      </c>
      <c r="I42" s="100">
        <f t="shared" si="8"/>
        <v>9754608</v>
      </c>
      <c r="J42" s="100">
        <f t="shared" si="8"/>
        <v>35246684</v>
      </c>
      <c r="K42" s="100">
        <f t="shared" si="8"/>
        <v>24757845</v>
      </c>
      <c r="L42" s="100">
        <f t="shared" si="8"/>
        <v>14732359</v>
      </c>
      <c r="M42" s="100">
        <f t="shared" si="8"/>
        <v>81534952</v>
      </c>
      <c r="N42" s="100">
        <f t="shared" si="8"/>
        <v>121025156</v>
      </c>
      <c r="O42" s="100">
        <f t="shared" si="8"/>
        <v>23187792</v>
      </c>
      <c r="P42" s="100">
        <f t="shared" si="8"/>
        <v>22798366</v>
      </c>
      <c r="Q42" s="100">
        <f t="shared" si="8"/>
        <v>20778470</v>
      </c>
      <c r="R42" s="100">
        <f t="shared" si="8"/>
        <v>66764628</v>
      </c>
      <c r="S42" s="100">
        <f t="shared" si="8"/>
        <v>49675984</v>
      </c>
      <c r="T42" s="100">
        <f t="shared" si="8"/>
        <v>35761441</v>
      </c>
      <c r="U42" s="100">
        <f t="shared" si="8"/>
        <v>3640705</v>
      </c>
      <c r="V42" s="100">
        <f t="shared" si="8"/>
        <v>89078130</v>
      </c>
      <c r="W42" s="100">
        <f t="shared" si="8"/>
        <v>312114598</v>
      </c>
      <c r="X42" s="100">
        <f t="shared" si="8"/>
        <v>281103435</v>
      </c>
      <c r="Y42" s="100">
        <f t="shared" si="8"/>
        <v>31011163</v>
      </c>
      <c r="Z42" s="137">
        <f>+IF(X42&lt;&gt;0,+(Y42/X42)*100,0)</f>
        <v>11.031940253593842</v>
      </c>
      <c r="AA42" s="153">
        <f>SUM(AA43:AA46)</f>
        <v>341779573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330550957</v>
      </c>
      <c r="D44" s="155"/>
      <c r="E44" s="156">
        <v>257071937</v>
      </c>
      <c r="F44" s="60">
        <v>307314155</v>
      </c>
      <c r="G44" s="60">
        <v>4132338</v>
      </c>
      <c r="H44" s="60">
        <v>19065013</v>
      </c>
      <c r="I44" s="60">
        <v>8693001</v>
      </c>
      <c r="J44" s="60">
        <v>31890352</v>
      </c>
      <c r="K44" s="60">
        <v>23708814</v>
      </c>
      <c r="L44" s="60">
        <v>13151585</v>
      </c>
      <c r="M44" s="60">
        <v>79838022</v>
      </c>
      <c r="N44" s="60">
        <v>116698421</v>
      </c>
      <c r="O44" s="60">
        <v>22238096</v>
      </c>
      <c r="P44" s="60">
        <v>21528096</v>
      </c>
      <c r="Q44" s="60">
        <v>18218736</v>
      </c>
      <c r="R44" s="60">
        <v>61984928</v>
      </c>
      <c r="S44" s="60">
        <v>46568114</v>
      </c>
      <c r="T44" s="60">
        <v>31246968</v>
      </c>
      <c r="U44" s="60">
        <v>1795113</v>
      </c>
      <c r="V44" s="60">
        <v>79610195</v>
      </c>
      <c r="W44" s="60">
        <v>290183896</v>
      </c>
      <c r="X44" s="60">
        <v>260959536</v>
      </c>
      <c r="Y44" s="60">
        <v>29224360</v>
      </c>
      <c r="Z44" s="140">
        <v>11.2</v>
      </c>
      <c r="AA44" s="155">
        <v>307314155</v>
      </c>
    </row>
    <row r="45" spans="1:27" ht="13.5">
      <c r="A45" s="138" t="s">
        <v>91</v>
      </c>
      <c r="B45" s="136"/>
      <c r="C45" s="157">
        <v>16972396</v>
      </c>
      <c r="D45" s="157"/>
      <c r="E45" s="158">
        <v>16728480</v>
      </c>
      <c r="F45" s="159">
        <v>34465418</v>
      </c>
      <c r="G45" s="159">
        <v>1143496</v>
      </c>
      <c r="H45" s="159">
        <v>1151229</v>
      </c>
      <c r="I45" s="159">
        <v>1061607</v>
      </c>
      <c r="J45" s="159">
        <v>3356332</v>
      </c>
      <c r="K45" s="159">
        <v>1049031</v>
      </c>
      <c r="L45" s="159">
        <v>1580774</v>
      </c>
      <c r="M45" s="159">
        <v>1696930</v>
      </c>
      <c r="N45" s="159">
        <v>4326735</v>
      </c>
      <c r="O45" s="159">
        <v>949696</v>
      </c>
      <c r="P45" s="159">
        <v>1270270</v>
      </c>
      <c r="Q45" s="159">
        <v>2559734</v>
      </c>
      <c r="R45" s="159">
        <v>4779700</v>
      </c>
      <c r="S45" s="159">
        <v>3107870</v>
      </c>
      <c r="T45" s="159">
        <v>4514473</v>
      </c>
      <c r="U45" s="159">
        <v>1845592</v>
      </c>
      <c r="V45" s="159">
        <v>9467935</v>
      </c>
      <c r="W45" s="159">
        <v>21930702</v>
      </c>
      <c r="X45" s="159">
        <v>20143899</v>
      </c>
      <c r="Y45" s="159">
        <v>1786803</v>
      </c>
      <c r="Z45" s="141">
        <v>8.87</v>
      </c>
      <c r="AA45" s="157">
        <v>34465418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464639461</v>
      </c>
      <c r="D48" s="168">
        <f>+D28+D32+D38+D42+D47</f>
        <v>0</v>
      </c>
      <c r="E48" s="169">
        <f t="shared" si="9"/>
        <v>405027316</v>
      </c>
      <c r="F48" s="73">
        <f t="shared" si="9"/>
        <v>453223339</v>
      </c>
      <c r="G48" s="73">
        <f t="shared" si="9"/>
        <v>12799989</v>
      </c>
      <c r="H48" s="73">
        <f t="shared" si="9"/>
        <v>30417878</v>
      </c>
      <c r="I48" s="73">
        <f t="shared" si="9"/>
        <v>19577451</v>
      </c>
      <c r="J48" s="73">
        <f t="shared" si="9"/>
        <v>62795318</v>
      </c>
      <c r="K48" s="73">
        <f t="shared" si="9"/>
        <v>33462498</v>
      </c>
      <c r="L48" s="73">
        <f t="shared" si="9"/>
        <v>24953831</v>
      </c>
      <c r="M48" s="73">
        <f t="shared" si="9"/>
        <v>91609736</v>
      </c>
      <c r="N48" s="73">
        <f t="shared" si="9"/>
        <v>150026065</v>
      </c>
      <c r="O48" s="73">
        <f t="shared" si="9"/>
        <v>30881652</v>
      </c>
      <c r="P48" s="73">
        <f t="shared" si="9"/>
        <v>30258109</v>
      </c>
      <c r="Q48" s="73">
        <f t="shared" si="9"/>
        <v>28873304</v>
      </c>
      <c r="R48" s="73">
        <f t="shared" si="9"/>
        <v>90013065</v>
      </c>
      <c r="S48" s="73">
        <f t="shared" si="9"/>
        <v>57473836</v>
      </c>
      <c r="T48" s="73">
        <f t="shared" si="9"/>
        <v>44244167</v>
      </c>
      <c r="U48" s="73">
        <f t="shared" si="9"/>
        <v>12459484</v>
      </c>
      <c r="V48" s="73">
        <f t="shared" si="9"/>
        <v>114177487</v>
      </c>
      <c r="W48" s="73">
        <f t="shared" si="9"/>
        <v>417011935</v>
      </c>
      <c r="X48" s="73">
        <f t="shared" si="9"/>
        <v>431094844</v>
      </c>
      <c r="Y48" s="73">
        <f t="shared" si="9"/>
        <v>-14082909</v>
      </c>
      <c r="Z48" s="170">
        <f>+IF(X48&lt;&gt;0,+(Y48/X48)*100,0)</f>
        <v>-3.2667774147630495</v>
      </c>
      <c r="AA48" s="168">
        <f>+AA28+AA32+AA38+AA42+AA47</f>
        <v>453223339</v>
      </c>
    </row>
    <row r="49" spans="1:27" ht="13.5">
      <c r="A49" s="148" t="s">
        <v>49</v>
      </c>
      <c r="B49" s="149"/>
      <c r="C49" s="171">
        <f aca="true" t="shared" si="10" ref="C49:Y49">+C25-C48</f>
        <v>111904836</v>
      </c>
      <c r="D49" s="171">
        <f>+D25-D48</f>
        <v>0</v>
      </c>
      <c r="E49" s="172">
        <f t="shared" si="10"/>
        <v>330511071</v>
      </c>
      <c r="F49" s="173">
        <f t="shared" si="10"/>
        <v>373168229</v>
      </c>
      <c r="G49" s="173">
        <f t="shared" si="10"/>
        <v>115772769</v>
      </c>
      <c r="H49" s="173">
        <f t="shared" si="10"/>
        <v>33199127</v>
      </c>
      <c r="I49" s="173">
        <f t="shared" si="10"/>
        <v>25111645</v>
      </c>
      <c r="J49" s="173">
        <f t="shared" si="10"/>
        <v>174083541</v>
      </c>
      <c r="K49" s="173">
        <f t="shared" si="10"/>
        <v>-7076072</v>
      </c>
      <c r="L49" s="173">
        <f t="shared" si="10"/>
        <v>121066520</v>
      </c>
      <c r="M49" s="173">
        <f t="shared" si="10"/>
        <v>-5779774</v>
      </c>
      <c r="N49" s="173">
        <f t="shared" si="10"/>
        <v>108210674</v>
      </c>
      <c r="O49" s="173">
        <f t="shared" si="10"/>
        <v>-10070474</v>
      </c>
      <c r="P49" s="173">
        <f t="shared" si="10"/>
        <v>6125217</v>
      </c>
      <c r="Q49" s="173">
        <f t="shared" si="10"/>
        <v>109346991</v>
      </c>
      <c r="R49" s="173">
        <f t="shared" si="10"/>
        <v>105401734</v>
      </c>
      <c r="S49" s="173">
        <f t="shared" si="10"/>
        <v>-39400720</v>
      </c>
      <c r="T49" s="173">
        <f t="shared" si="10"/>
        <v>-11068110</v>
      </c>
      <c r="U49" s="173">
        <f t="shared" si="10"/>
        <v>36564151</v>
      </c>
      <c r="V49" s="173">
        <f t="shared" si="10"/>
        <v>-13904679</v>
      </c>
      <c r="W49" s="173">
        <f t="shared" si="10"/>
        <v>373791270</v>
      </c>
      <c r="X49" s="173">
        <f>IF(F25=F48,0,X25-X48)</f>
        <v>-120431456</v>
      </c>
      <c r="Y49" s="173">
        <f t="shared" si="10"/>
        <v>494222726</v>
      </c>
      <c r="Z49" s="174">
        <f>+IF(X49&lt;&gt;0,+(Y49/X49)*100,0)</f>
        <v>-410.37677564904635</v>
      </c>
      <c r="AA49" s="171">
        <f>+AA25-AA48</f>
        <v>373168229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44152678</v>
      </c>
      <c r="D8" s="155">
        <v>0</v>
      </c>
      <c r="E8" s="156">
        <v>43434868</v>
      </c>
      <c r="F8" s="60">
        <v>39304533</v>
      </c>
      <c r="G8" s="60">
        <v>-95170</v>
      </c>
      <c r="H8" s="60">
        <v>3292919</v>
      </c>
      <c r="I8" s="60">
        <v>3414445</v>
      </c>
      <c r="J8" s="60">
        <v>6612194</v>
      </c>
      <c r="K8" s="60">
        <v>3631237</v>
      </c>
      <c r="L8" s="60">
        <v>3814766</v>
      </c>
      <c r="M8" s="60">
        <v>4197931</v>
      </c>
      <c r="N8" s="60">
        <v>11643934</v>
      </c>
      <c r="O8" s="60">
        <v>2487840</v>
      </c>
      <c r="P8" s="60">
        <v>3063802</v>
      </c>
      <c r="Q8" s="60">
        <v>2974513</v>
      </c>
      <c r="R8" s="60">
        <v>8526155</v>
      </c>
      <c r="S8" s="60">
        <v>2288250</v>
      </c>
      <c r="T8" s="60">
        <v>2369755</v>
      </c>
      <c r="U8" s="60">
        <v>2661149</v>
      </c>
      <c r="V8" s="60">
        <v>7319154</v>
      </c>
      <c r="W8" s="60">
        <v>34101437</v>
      </c>
      <c r="X8" s="60">
        <v>43434864</v>
      </c>
      <c r="Y8" s="60">
        <v>-9333427</v>
      </c>
      <c r="Z8" s="140">
        <v>-21.49</v>
      </c>
      <c r="AA8" s="155">
        <v>39304533</v>
      </c>
    </row>
    <row r="9" spans="1:27" ht="13.5">
      <c r="A9" s="183" t="s">
        <v>105</v>
      </c>
      <c r="B9" s="182"/>
      <c r="C9" s="155">
        <v>11622301</v>
      </c>
      <c r="D9" s="155">
        <v>0</v>
      </c>
      <c r="E9" s="156">
        <v>11403000</v>
      </c>
      <c r="F9" s="60">
        <v>10229485</v>
      </c>
      <c r="G9" s="60">
        <v>113</v>
      </c>
      <c r="H9" s="60">
        <v>848074</v>
      </c>
      <c r="I9" s="60">
        <v>978068</v>
      </c>
      <c r="J9" s="60">
        <v>1826255</v>
      </c>
      <c r="K9" s="60">
        <v>938845</v>
      </c>
      <c r="L9" s="60">
        <v>902121</v>
      </c>
      <c r="M9" s="60">
        <v>706365</v>
      </c>
      <c r="N9" s="60">
        <v>2547331</v>
      </c>
      <c r="O9" s="60">
        <v>751295</v>
      </c>
      <c r="P9" s="60">
        <v>742938</v>
      </c>
      <c r="Q9" s="60">
        <v>723044</v>
      </c>
      <c r="R9" s="60">
        <v>2217277</v>
      </c>
      <c r="S9" s="60">
        <v>714217</v>
      </c>
      <c r="T9" s="60">
        <v>573002</v>
      </c>
      <c r="U9" s="60">
        <v>728732</v>
      </c>
      <c r="V9" s="60">
        <v>2015951</v>
      </c>
      <c r="W9" s="60">
        <v>8606814</v>
      </c>
      <c r="X9" s="60">
        <v>11403000</v>
      </c>
      <c r="Y9" s="60">
        <v>-2796186</v>
      </c>
      <c r="Z9" s="140">
        <v>-24.52</v>
      </c>
      <c r="AA9" s="155">
        <v>10229485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332688</v>
      </c>
      <c r="D12" s="155">
        <v>0</v>
      </c>
      <c r="E12" s="156">
        <v>345583</v>
      </c>
      <c r="F12" s="60">
        <v>605978</v>
      </c>
      <c r="G12" s="60">
        <v>68884</v>
      </c>
      <c r="H12" s="60">
        <v>20856</v>
      </c>
      <c r="I12" s="60">
        <v>16621</v>
      </c>
      <c r="J12" s="60">
        <v>106361</v>
      </c>
      <c r="K12" s="60">
        <v>28020</v>
      </c>
      <c r="L12" s="60">
        <v>28020</v>
      </c>
      <c r="M12" s="60">
        <v>140587</v>
      </c>
      <c r="N12" s="60">
        <v>196627</v>
      </c>
      <c r="O12" s="60">
        <v>28269</v>
      </c>
      <c r="P12" s="60">
        <v>28019</v>
      </c>
      <c r="Q12" s="60">
        <v>28521</v>
      </c>
      <c r="R12" s="60">
        <v>84809</v>
      </c>
      <c r="S12" s="60">
        <v>28521</v>
      </c>
      <c r="T12" s="60">
        <v>28521</v>
      </c>
      <c r="U12" s="60">
        <v>28521</v>
      </c>
      <c r="V12" s="60">
        <v>85563</v>
      </c>
      <c r="W12" s="60">
        <v>473360</v>
      </c>
      <c r="X12" s="60">
        <v>345588</v>
      </c>
      <c r="Y12" s="60">
        <v>127772</v>
      </c>
      <c r="Z12" s="140">
        <v>36.97</v>
      </c>
      <c r="AA12" s="155">
        <v>605978</v>
      </c>
    </row>
    <row r="13" spans="1:27" ht="13.5">
      <c r="A13" s="181" t="s">
        <v>109</v>
      </c>
      <c r="B13" s="185"/>
      <c r="C13" s="155">
        <v>7042660</v>
      </c>
      <c r="D13" s="155">
        <v>0</v>
      </c>
      <c r="E13" s="156">
        <v>4796463</v>
      </c>
      <c r="F13" s="60">
        <v>6554334</v>
      </c>
      <c r="G13" s="60">
        <v>76133</v>
      </c>
      <c r="H13" s="60">
        <v>760895</v>
      </c>
      <c r="I13" s="60">
        <v>225376</v>
      </c>
      <c r="J13" s="60">
        <v>1062404</v>
      </c>
      <c r="K13" s="60">
        <v>124187</v>
      </c>
      <c r="L13" s="60">
        <v>405741</v>
      </c>
      <c r="M13" s="60">
        <v>1684999</v>
      </c>
      <c r="N13" s="60">
        <v>2214927</v>
      </c>
      <c r="O13" s="60">
        <v>743491</v>
      </c>
      <c r="P13" s="60">
        <v>780267</v>
      </c>
      <c r="Q13" s="60">
        <v>837096</v>
      </c>
      <c r="R13" s="60">
        <v>2360854</v>
      </c>
      <c r="S13" s="60">
        <v>759500</v>
      </c>
      <c r="T13" s="60">
        <v>738917</v>
      </c>
      <c r="U13" s="60">
        <v>568325</v>
      </c>
      <c r="V13" s="60">
        <v>2066742</v>
      </c>
      <c r="W13" s="60">
        <v>7704927</v>
      </c>
      <c r="X13" s="60">
        <v>4796460</v>
      </c>
      <c r="Y13" s="60">
        <v>2908467</v>
      </c>
      <c r="Z13" s="140">
        <v>60.64</v>
      </c>
      <c r="AA13" s="155">
        <v>6554334</v>
      </c>
    </row>
    <row r="14" spans="1:27" ht="13.5">
      <c r="A14" s="181" t="s">
        <v>110</v>
      </c>
      <c r="B14" s="185"/>
      <c r="C14" s="155">
        <v>16665633</v>
      </c>
      <c r="D14" s="155">
        <v>0</v>
      </c>
      <c r="E14" s="156">
        <v>3895894</v>
      </c>
      <c r="F14" s="60">
        <v>19205706</v>
      </c>
      <c r="G14" s="60">
        <v>1559920</v>
      </c>
      <c r="H14" s="60">
        <v>1507028</v>
      </c>
      <c r="I14" s="60">
        <v>1604480</v>
      </c>
      <c r="J14" s="60">
        <v>4671428</v>
      </c>
      <c r="K14" s="60">
        <v>1585202</v>
      </c>
      <c r="L14" s="60">
        <v>1654323</v>
      </c>
      <c r="M14" s="60">
        <v>1707825</v>
      </c>
      <c r="N14" s="60">
        <v>4947350</v>
      </c>
      <c r="O14" s="60">
        <v>1675321</v>
      </c>
      <c r="P14" s="60">
        <v>1708294</v>
      </c>
      <c r="Q14" s="60">
        <v>1730720</v>
      </c>
      <c r="R14" s="60">
        <v>5114335</v>
      </c>
      <c r="S14" s="60">
        <v>1737045</v>
      </c>
      <c r="T14" s="60">
        <v>1715836</v>
      </c>
      <c r="U14" s="60">
        <v>1766182</v>
      </c>
      <c r="V14" s="60">
        <v>5219063</v>
      </c>
      <c r="W14" s="60">
        <v>19952176</v>
      </c>
      <c r="X14" s="60">
        <v>3895896</v>
      </c>
      <c r="Y14" s="60">
        <v>16056280</v>
      </c>
      <c r="Z14" s="140">
        <v>412.13</v>
      </c>
      <c r="AA14" s="155">
        <v>19205706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213523939</v>
      </c>
      <c r="D19" s="155">
        <v>0</v>
      </c>
      <c r="E19" s="156">
        <v>246498000</v>
      </c>
      <c r="F19" s="60">
        <v>312485149</v>
      </c>
      <c r="G19" s="60">
        <v>101895124</v>
      </c>
      <c r="H19" s="60">
        <v>7275934</v>
      </c>
      <c r="I19" s="60">
        <v>4519410</v>
      </c>
      <c r="J19" s="60">
        <v>113690468</v>
      </c>
      <c r="K19" s="60">
        <v>3120237</v>
      </c>
      <c r="L19" s="60">
        <v>80125000</v>
      </c>
      <c r="M19" s="60">
        <v>17222661</v>
      </c>
      <c r="N19" s="60">
        <v>100467898</v>
      </c>
      <c r="O19" s="60">
        <v>5387828</v>
      </c>
      <c r="P19" s="60">
        <v>4088600</v>
      </c>
      <c r="Q19" s="60">
        <v>93434070</v>
      </c>
      <c r="R19" s="60">
        <v>102910498</v>
      </c>
      <c r="S19" s="60">
        <v>2654245</v>
      </c>
      <c r="T19" s="60">
        <v>13020975</v>
      </c>
      <c r="U19" s="60">
        <v>3017610</v>
      </c>
      <c r="V19" s="60">
        <v>18692830</v>
      </c>
      <c r="W19" s="60">
        <v>335761694</v>
      </c>
      <c r="X19" s="60">
        <v>246498000</v>
      </c>
      <c r="Y19" s="60">
        <v>89263694</v>
      </c>
      <c r="Z19" s="140">
        <v>36.21</v>
      </c>
      <c r="AA19" s="155">
        <v>312485149</v>
      </c>
    </row>
    <row r="20" spans="1:27" ht="13.5">
      <c r="A20" s="181" t="s">
        <v>35</v>
      </c>
      <c r="B20" s="185"/>
      <c r="C20" s="155">
        <v>2524736</v>
      </c>
      <c r="D20" s="155">
        <v>0</v>
      </c>
      <c r="E20" s="156">
        <v>289579</v>
      </c>
      <c r="F20" s="54">
        <v>461383</v>
      </c>
      <c r="G20" s="54">
        <v>0</v>
      </c>
      <c r="H20" s="54">
        <v>0</v>
      </c>
      <c r="I20" s="54">
        <v>65702</v>
      </c>
      <c r="J20" s="54">
        <v>65702</v>
      </c>
      <c r="K20" s="54">
        <v>106102</v>
      </c>
      <c r="L20" s="54">
        <v>24807</v>
      </c>
      <c r="M20" s="54">
        <v>22918</v>
      </c>
      <c r="N20" s="54">
        <v>153827</v>
      </c>
      <c r="O20" s="54">
        <v>13175</v>
      </c>
      <c r="P20" s="54">
        <v>965</v>
      </c>
      <c r="Q20" s="54">
        <v>21775</v>
      </c>
      <c r="R20" s="54">
        <v>35915</v>
      </c>
      <c r="S20" s="54">
        <v>0</v>
      </c>
      <c r="T20" s="54">
        <v>16053</v>
      </c>
      <c r="U20" s="54">
        <v>0</v>
      </c>
      <c r="V20" s="54">
        <v>16053</v>
      </c>
      <c r="W20" s="54">
        <v>271497</v>
      </c>
      <c r="X20" s="54">
        <v>289584</v>
      </c>
      <c r="Y20" s="54">
        <v>-18087</v>
      </c>
      <c r="Z20" s="184">
        <v>-6.25</v>
      </c>
      <c r="AA20" s="130">
        <v>461383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295864635</v>
      </c>
      <c r="D22" s="188">
        <f>SUM(D5:D21)</f>
        <v>0</v>
      </c>
      <c r="E22" s="189">
        <f t="shared" si="0"/>
        <v>310663387</v>
      </c>
      <c r="F22" s="190">
        <f t="shared" si="0"/>
        <v>388846568</v>
      </c>
      <c r="G22" s="190">
        <f t="shared" si="0"/>
        <v>103505004</v>
      </c>
      <c r="H22" s="190">
        <f t="shared" si="0"/>
        <v>13705706</v>
      </c>
      <c r="I22" s="190">
        <f t="shared" si="0"/>
        <v>10824102</v>
      </c>
      <c r="J22" s="190">
        <f t="shared" si="0"/>
        <v>128034812</v>
      </c>
      <c r="K22" s="190">
        <f t="shared" si="0"/>
        <v>9533830</v>
      </c>
      <c r="L22" s="190">
        <f t="shared" si="0"/>
        <v>86954778</v>
      </c>
      <c r="M22" s="190">
        <f t="shared" si="0"/>
        <v>25683286</v>
      </c>
      <c r="N22" s="190">
        <f t="shared" si="0"/>
        <v>122171894</v>
      </c>
      <c r="O22" s="190">
        <f t="shared" si="0"/>
        <v>11087219</v>
      </c>
      <c r="P22" s="190">
        <f t="shared" si="0"/>
        <v>10412885</v>
      </c>
      <c r="Q22" s="190">
        <f t="shared" si="0"/>
        <v>99749739</v>
      </c>
      <c r="R22" s="190">
        <f t="shared" si="0"/>
        <v>121249843</v>
      </c>
      <c r="S22" s="190">
        <f t="shared" si="0"/>
        <v>8181778</v>
      </c>
      <c r="T22" s="190">
        <f t="shared" si="0"/>
        <v>18463059</v>
      </c>
      <c r="U22" s="190">
        <f t="shared" si="0"/>
        <v>8770519</v>
      </c>
      <c r="V22" s="190">
        <f t="shared" si="0"/>
        <v>35415356</v>
      </c>
      <c r="W22" s="190">
        <f t="shared" si="0"/>
        <v>406871905</v>
      </c>
      <c r="X22" s="190">
        <f t="shared" si="0"/>
        <v>310663392</v>
      </c>
      <c r="Y22" s="190">
        <f t="shared" si="0"/>
        <v>96208513</v>
      </c>
      <c r="Z22" s="191">
        <f>+IF(X22&lt;&gt;0,+(Y22/X22)*100,0)</f>
        <v>30.968731906461638</v>
      </c>
      <c r="AA22" s="188">
        <f>SUM(AA5:AA21)</f>
        <v>388846568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93563416</v>
      </c>
      <c r="D25" s="155">
        <v>0</v>
      </c>
      <c r="E25" s="156">
        <v>120582511</v>
      </c>
      <c r="F25" s="60">
        <v>107678839</v>
      </c>
      <c r="G25" s="60">
        <v>7351215</v>
      </c>
      <c r="H25" s="60">
        <v>7618025</v>
      </c>
      <c r="I25" s="60">
        <v>8977804</v>
      </c>
      <c r="J25" s="60">
        <v>23947044</v>
      </c>
      <c r="K25" s="60">
        <v>7965529</v>
      </c>
      <c r="L25" s="60">
        <v>12434640</v>
      </c>
      <c r="M25" s="60">
        <v>7957181</v>
      </c>
      <c r="N25" s="60">
        <v>28357350</v>
      </c>
      <c r="O25" s="60">
        <v>8251634</v>
      </c>
      <c r="P25" s="60">
        <v>8363046</v>
      </c>
      <c r="Q25" s="60">
        <v>8342398</v>
      </c>
      <c r="R25" s="60">
        <v>24957078</v>
      </c>
      <c r="S25" s="60">
        <v>8578445</v>
      </c>
      <c r="T25" s="60">
        <v>8448013</v>
      </c>
      <c r="U25" s="60">
        <v>7632597</v>
      </c>
      <c r="V25" s="60">
        <v>24659055</v>
      </c>
      <c r="W25" s="60">
        <v>101920527</v>
      </c>
      <c r="X25" s="60">
        <v>127528729</v>
      </c>
      <c r="Y25" s="60">
        <v>-25608202</v>
      </c>
      <c r="Z25" s="140">
        <v>-20.08</v>
      </c>
      <c r="AA25" s="155">
        <v>107678839</v>
      </c>
    </row>
    <row r="26" spans="1:27" ht="13.5">
      <c r="A26" s="183" t="s">
        <v>38</v>
      </c>
      <c r="B26" s="182"/>
      <c r="C26" s="155">
        <v>4037643</v>
      </c>
      <c r="D26" s="155">
        <v>0</v>
      </c>
      <c r="E26" s="156">
        <v>4021992</v>
      </c>
      <c r="F26" s="60">
        <v>4307638</v>
      </c>
      <c r="G26" s="60">
        <v>354806</v>
      </c>
      <c r="H26" s="60">
        <v>350239</v>
      </c>
      <c r="I26" s="60">
        <v>608720</v>
      </c>
      <c r="J26" s="60">
        <v>1313765</v>
      </c>
      <c r="K26" s="60">
        <v>285777</v>
      </c>
      <c r="L26" s="60">
        <v>297861</v>
      </c>
      <c r="M26" s="60">
        <v>301711</v>
      </c>
      <c r="N26" s="60">
        <v>885349</v>
      </c>
      <c r="O26" s="60">
        <v>306051</v>
      </c>
      <c r="P26" s="60">
        <v>333712</v>
      </c>
      <c r="Q26" s="60">
        <v>440395</v>
      </c>
      <c r="R26" s="60">
        <v>1080158</v>
      </c>
      <c r="S26" s="60">
        <v>328000</v>
      </c>
      <c r="T26" s="60">
        <v>340204</v>
      </c>
      <c r="U26" s="60">
        <v>298031</v>
      </c>
      <c r="V26" s="60">
        <v>966235</v>
      </c>
      <c r="W26" s="60">
        <v>4245507</v>
      </c>
      <c r="X26" s="60">
        <v>4021992</v>
      </c>
      <c r="Y26" s="60">
        <v>223515</v>
      </c>
      <c r="Z26" s="140">
        <v>5.56</v>
      </c>
      <c r="AA26" s="155">
        <v>4307638</v>
      </c>
    </row>
    <row r="27" spans="1:27" ht="13.5">
      <c r="A27" s="183" t="s">
        <v>118</v>
      </c>
      <c r="B27" s="182"/>
      <c r="C27" s="155">
        <v>54259072</v>
      </c>
      <c r="D27" s="155">
        <v>0</v>
      </c>
      <c r="E27" s="156">
        <v>33127080</v>
      </c>
      <c r="F27" s="60">
        <v>33127080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40808579</v>
      </c>
      <c r="T27" s="60">
        <v>0</v>
      </c>
      <c r="U27" s="60">
        <v>0</v>
      </c>
      <c r="V27" s="60">
        <v>40808579</v>
      </c>
      <c r="W27" s="60">
        <v>40808579</v>
      </c>
      <c r="X27" s="60">
        <v>33127080</v>
      </c>
      <c r="Y27" s="60">
        <v>7681499</v>
      </c>
      <c r="Z27" s="140">
        <v>23.19</v>
      </c>
      <c r="AA27" s="155">
        <v>33127080</v>
      </c>
    </row>
    <row r="28" spans="1:27" ht="13.5">
      <c r="A28" s="183" t="s">
        <v>39</v>
      </c>
      <c r="B28" s="182"/>
      <c r="C28" s="155">
        <v>56892697</v>
      </c>
      <c r="D28" s="155">
        <v>0</v>
      </c>
      <c r="E28" s="156">
        <v>61236849</v>
      </c>
      <c r="F28" s="60">
        <v>54758016</v>
      </c>
      <c r="G28" s="60">
        <v>0</v>
      </c>
      <c r="H28" s="60">
        <v>0</v>
      </c>
      <c r="I28" s="60">
        <v>0</v>
      </c>
      <c r="J28" s="60">
        <v>0</v>
      </c>
      <c r="K28" s="60">
        <v>423032</v>
      </c>
      <c r="L28" s="60">
        <v>424344</v>
      </c>
      <c r="M28" s="60">
        <v>26531630</v>
      </c>
      <c r="N28" s="60">
        <v>27379006</v>
      </c>
      <c r="O28" s="60">
        <v>472570</v>
      </c>
      <c r="P28" s="60">
        <v>415498</v>
      </c>
      <c r="Q28" s="60">
        <v>376111</v>
      </c>
      <c r="R28" s="60">
        <v>1264179</v>
      </c>
      <c r="S28" s="60">
        <v>0</v>
      </c>
      <c r="T28" s="60">
        <v>779653</v>
      </c>
      <c r="U28" s="60">
        <v>0</v>
      </c>
      <c r="V28" s="60">
        <v>779653</v>
      </c>
      <c r="W28" s="60">
        <v>29422838</v>
      </c>
      <c r="X28" s="60">
        <v>61236852</v>
      </c>
      <c r="Y28" s="60">
        <v>-31814014</v>
      </c>
      <c r="Z28" s="140">
        <v>-51.95</v>
      </c>
      <c r="AA28" s="155">
        <v>54758016</v>
      </c>
    </row>
    <row r="29" spans="1:27" ht="13.5">
      <c r="A29" s="183" t="s">
        <v>40</v>
      </c>
      <c r="B29" s="182"/>
      <c r="C29" s="155">
        <v>7812811</v>
      </c>
      <c r="D29" s="155">
        <v>0</v>
      </c>
      <c r="E29" s="156">
        <v>999650</v>
      </c>
      <c r="F29" s="60">
        <v>5161277</v>
      </c>
      <c r="G29" s="60">
        <v>0</v>
      </c>
      <c r="H29" s="60">
        <v>1939770</v>
      </c>
      <c r="I29" s="60">
        <v>210399</v>
      </c>
      <c r="J29" s="60">
        <v>2150169</v>
      </c>
      <c r="K29" s="60">
        <v>0</v>
      </c>
      <c r="L29" s="60">
        <v>20262</v>
      </c>
      <c r="M29" s="60">
        <v>0</v>
      </c>
      <c r="N29" s="60">
        <v>20262</v>
      </c>
      <c r="O29" s="60">
        <v>83417</v>
      </c>
      <c r="P29" s="60">
        <v>149586</v>
      </c>
      <c r="Q29" s="60">
        <v>73593</v>
      </c>
      <c r="R29" s="60">
        <v>306596</v>
      </c>
      <c r="S29" s="60">
        <v>0</v>
      </c>
      <c r="T29" s="60">
        <v>127640</v>
      </c>
      <c r="U29" s="60">
        <v>56195</v>
      </c>
      <c r="V29" s="60">
        <v>183835</v>
      </c>
      <c r="W29" s="60">
        <v>2660862</v>
      </c>
      <c r="X29" s="60">
        <v>1349328</v>
      </c>
      <c r="Y29" s="60">
        <v>1311534</v>
      </c>
      <c r="Z29" s="140">
        <v>97.2</v>
      </c>
      <c r="AA29" s="155">
        <v>5161277</v>
      </c>
    </row>
    <row r="30" spans="1:27" ht="13.5">
      <c r="A30" s="183" t="s">
        <v>119</v>
      </c>
      <c r="B30" s="182"/>
      <c r="C30" s="155">
        <v>14635980</v>
      </c>
      <c r="D30" s="155">
        <v>0</v>
      </c>
      <c r="E30" s="156">
        <v>16157339</v>
      </c>
      <c r="F30" s="60">
        <v>11657339</v>
      </c>
      <c r="G30" s="60">
        <v>0</v>
      </c>
      <c r="H30" s="60">
        <v>1003999</v>
      </c>
      <c r="I30" s="60">
        <v>0</v>
      </c>
      <c r="J30" s="60">
        <v>1003999</v>
      </c>
      <c r="K30" s="60">
        <v>928050</v>
      </c>
      <c r="L30" s="60">
        <v>1759946</v>
      </c>
      <c r="M30" s="60">
        <v>932470</v>
      </c>
      <c r="N30" s="60">
        <v>3620466</v>
      </c>
      <c r="O30" s="60">
        <v>1014037</v>
      </c>
      <c r="P30" s="60">
        <v>908670</v>
      </c>
      <c r="Q30" s="60">
        <v>947999</v>
      </c>
      <c r="R30" s="60">
        <v>2870706</v>
      </c>
      <c r="S30" s="60">
        <v>999640</v>
      </c>
      <c r="T30" s="60">
        <v>993325</v>
      </c>
      <c r="U30" s="60">
        <v>921459</v>
      </c>
      <c r="V30" s="60">
        <v>2914424</v>
      </c>
      <c r="W30" s="60">
        <v>10409595</v>
      </c>
      <c r="X30" s="60">
        <v>16157340</v>
      </c>
      <c r="Y30" s="60">
        <v>-5747745</v>
      </c>
      <c r="Z30" s="140">
        <v>-35.57</v>
      </c>
      <c r="AA30" s="155">
        <v>11657339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96602457</v>
      </c>
      <c r="D32" s="155">
        <v>0</v>
      </c>
      <c r="E32" s="156">
        <v>66695669</v>
      </c>
      <c r="F32" s="60">
        <v>92074484</v>
      </c>
      <c r="G32" s="60">
        <v>1358101</v>
      </c>
      <c r="H32" s="60">
        <v>6593047</v>
      </c>
      <c r="I32" s="60">
        <v>2244311</v>
      </c>
      <c r="J32" s="60">
        <v>10195459</v>
      </c>
      <c r="K32" s="60">
        <v>18873169</v>
      </c>
      <c r="L32" s="60">
        <v>6410049</v>
      </c>
      <c r="M32" s="60">
        <v>11849374</v>
      </c>
      <c r="N32" s="60">
        <v>37132592</v>
      </c>
      <c r="O32" s="60">
        <v>13205410</v>
      </c>
      <c r="P32" s="60">
        <v>12805032</v>
      </c>
      <c r="Q32" s="60">
        <v>-18253682</v>
      </c>
      <c r="R32" s="60">
        <v>7756760</v>
      </c>
      <c r="S32" s="60">
        <v>1777794</v>
      </c>
      <c r="T32" s="60">
        <v>17985630</v>
      </c>
      <c r="U32" s="60">
        <v>-121101</v>
      </c>
      <c r="V32" s="60">
        <v>19642323</v>
      </c>
      <c r="W32" s="60">
        <v>74727134</v>
      </c>
      <c r="X32" s="60">
        <v>70884464</v>
      </c>
      <c r="Y32" s="60">
        <v>3842670</v>
      </c>
      <c r="Z32" s="140">
        <v>5.42</v>
      </c>
      <c r="AA32" s="155">
        <v>92074484</v>
      </c>
    </row>
    <row r="33" spans="1:27" ht="13.5">
      <c r="A33" s="183" t="s">
        <v>42</v>
      </c>
      <c r="B33" s="182"/>
      <c r="C33" s="155">
        <v>75459854</v>
      </c>
      <c r="D33" s="155">
        <v>0</v>
      </c>
      <c r="E33" s="156">
        <v>419762</v>
      </c>
      <c r="F33" s="60">
        <v>0</v>
      </c>
      <c r="G33" s="60">
        <v>0</v>
      </c>
      <c r="H33" s="60">
        <v>42081</v>
      </c>
      <c r="I33" s="60">
        <v>0</v>
      </c>
      <c r="J33" s="60">
        <v>42081</v>
      </c>
      <c r="K33" s="60">
        <v>0</v>
      </c>
      <c r="L33" s="60">
        <v>42301</v>
      </c>
      <c r="M33" s="60">
        <v>-84561</v>
      </c>
      <c r="N33" s="60">
        <v>-42260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-179</v>
      </c>
      <c r="X33" s="60">
        <v>419762</v>
      </c>
      <c r="Y33" s="60">
        <v>-419941</v>
      </c>
      <c r="Z33" s="140">
        <v>-100.04</v>
      </c>
      <c r="AA33" s="155">
        <v>0</v>
      </c>
    </row>
    <row r="34" spans="1:27" ht="13.5">
      <c r="A34" s="183" t="s">
        <v>43</v>
      </c>
      <c r="B34" s="182"/>
      <c r="C34" s="155">
        <v>61375531</v>
      </c>
      <c r="D34" s="155">
        <v>0</v>
      </c>
      <c r="E34" s="156">
        <v>101786464</v>
      </c>
      <c r="F34" s="60">
        <v>144458666</v>
      </c>
      <c r="G34" s="60">
        <v>3735867</v>
      </c>
      <c r="H34" s="60">
        <v>12870717</v>
      </c>
      <c r="I34" s="60">
        <v>7536217</v>
      </c>
      <c r="J34" s="60">
        <v>24142801</v>
      </c>
      <c r="K34" s="60">
        <v>4986941</v>
      </c>
      <c r="L34" s="60">
        <v>3564428</v>
      </c>
      <c r="M34" s="60">
        <v>44121931</v>
      </c>
      <c r="N34" s="60">
        <v>52673300</v>
      </c>
      <c r="O34" s="60">
        <v>7548533</v>
      </c>
      <c r="P34" s="60">
        <v>7282565</v>
      </c>
      <c r="Q34" s="60">
        <v>36946490</v>
      </c>
      <c r="R34" s="60">
        <v>51777588</v>
      </c>
      <c r="S34" s="60">
        <v>4981378</v>
      </c>
      <c r="T34" s="60">
        <v>15569702</v>
      </c>
      <c r="U34" s="60">
        <v>3672303</v>
      </c>
      <c r="V34" s="60">
        <v>24223383</v>
      </c>
      <c r="W34" s="60">
        <v>152817072</v>
      </c>
      <c r="X34" s="60">
        <v>116369290</v>
      </c>
      <c r="Y34" s="60">
        <v>36447782</v>
      </c>
      <c r="Z34" s="140">
        <v>31.32</v>
      </c>
      <c r="AA34" s="155">
        <v>144458666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464639461</v>
      </c>
      <c r="D36" s="188">
        <f>SUM(D25:D35)</f>
        <v>0</v>
      </c>
      <c r="E36" s="189">
        <f t="shared" si="1"/>
        <v>405027316</v>
      </c>
      <c r="F36" s="190">
        <f t="shared" si="1"/>
        <v>453223339</v>
      </c>
      <c r="G36" s="190">
        <f t="shared" si="1"/>
        <v>12799989</v>
      </c>
      <c r="H36" s="190">
        <f t="shared" si="1"/>
        <v>30417878</v>
      </c>
      <c r="I36" s="190">
        <f t="shared" si="1"/>
        <v>19577451</v>
      </c>
      <c r="J36" s="190">
        <f t="shared" si="1"/>
        <v>62795318</v>
      </c>
      <c r="K36" s="190">
        <f t="shared" si="1"/>
        <v>33462498</v>
      </c>
      <c r="L36" s="190">
        <f t="shared" si="1"/>
        <v>24953831</v>
      </c>
      <c r="M36" s="190">
        <f t="shared" si="1"/>
        <v>91609736</v>
      </c>
      <c r="N36" s="190">
        <f t="shared" si="1"/>
        <v>150026065</v>
      </c>
      <c r="O36" s="190">
        <f t="shared" si="1"/>
        <v>30881652</v>
      </c>
      <c r="P36" s="190">
        <f t="shared" si="1"/>
        <v>30258109</v>
      </c>
      <c r="Q36" s="190">
        <f t="shared" si="1"/>
        <v>28873304</v>
      </c>
      <c r="R36" s="190">
        <f t="shared" si="1"/>
        <v>90013065</v>
      </c>
      <c r="S36" s="190">
        <f t="shared" si="1"/>
        <v>57473836</v>
      </c>
      <c r="T36" s="190">
        <f t="shared" si="1"/>
        <v>44244167</v>
      </c>
      <c r="U36" s="190">
        <f t="shared" si="1"/>
        <v>12459484</v>
      </c>
      <c r="V36" s="190">
        <f t="shared" si="1"/>
        <v>114177487</v>
      </c>
      <c r="W36" s="190">
        <f t="shared" si="1"/>
        <v>417011935</v>
      </c>
      <c r="X36" s="190">
        <f t="shared" si="1"/>
        <v>431094837</v>
      </c>
      <c r="Y36" s="190">
        <f t="shared" si="1"/>
        <v>-14082902</v>
      </c>
      <c r="Z36" s="191">
        <f>+IF(X36&lt;&gt;0,+(Y36/X36)*100,0)</f>
        <v>-3.266775844035451</v>
      </c>
      <c r="AA36" s="188">
        <f>SUM(AA25:AA35)</f>
        <v>453223339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-168774826</v>
      </c>
      <c r="D38" s="199">
        <f>+D22-D36</f>
        <v>0</v>
      </c>
      <c r="E38" s="200">
        <f t="shared" si="2"/>
        <v>-94363929</v>
      </c>
      <c r="F38" s="106">
        <f t="shared" si="2"/>
        <v>-64376771</v>
      </c>
      <c r="G38" s="106">
        <f t="shared" si="2"/>
        <v>90705015</v>
      </c>
      <c r="H38" s="106">
        <f t="shared" si="2"/>
        <v>-16712172</v>
      </c>
      <c r="I38" s="106">
        <f t="shared" si="2"/>
        <v>-8753349</v>
      </c>
      <c r="J38" s="106">
        <f t="shared" si="2"/>
        <v>65239494</v>
      </c>
      <c r="K38" s="106">
        <f t="shared" si="2"/>
        <v>-23928668</v>
      </c>
      <c r="L38" s="106">
        <f t="shared" si="2"/>
        <v>62000947</v>
      </c>
      <c r="M38" s="106">
        <f t="shared" si="2"/>
        <v>-65926450</v>
      </c>
      <c r="N38" s="106">
        <f t="shared" si="2"/>
        <v>-27854171</v>
      </c>
      <c r="O38" s="106">
        <f t="shared" si="2"/>
        <v>-19794433</v>
      </c>
      <c r="P38" s="106">
        <f t="shared" si="2"/>
        <v>-19845224</v>
      </c>
      <c r="Q38" s="106">
        <f t="shared" si="2"/>
        <v>70876435</v>
      </c>
      <c r="R38" s="106">
        <f t="shared" si="2"/>
        <v>31236778</v>
      </c>
      <c r="S38" s="106">
        <f t="shared" si="2"/>
        <v>-49292058</v>
      </c>
      <c r="T38" s="106">
        <f t="shared" si="2"/>
        <v>-25781108</v>
      </c>
      <c r="U38" s="106">
        <f t="shared" si="2"/>
        <v>-3688965</v>
      </c>
      <c r="V38" s="106">
        <f t="shared" si="2"/>
        <v>-78762131</v>
      </c>
      <c r="W38" s="106">
        <f t="shared" si="2"/>
        <v>-10140030</v>
      </c>
      <c r="X38" s="106">
        <f>IF(F22=F36,0,X22-X36)</f>
        <v>-120431445</v>
      </c>
      <c r="Y38" s="106">
        <f t="shared" si="2"/>
        <v>110291415</v>
      </c>
      <c r="Z38" s="201">
        <f>+IF(X38&lt;&gt;0,+(Y38/X38)*100,0)</f>
        <v>-91.58024716883534</v>
      </c>
      <c r="AA38" s="199">
        <f>+AA22-AA36</f>
        <v>-64376771</v>
      </c>
    </row>
    <row r="39" spans="1:27" ht="13.5">
      <c r="A39" s="181" t="s">
        <v>46</v>
      </c>
      <c r="B39" s="185"/>
      <c r="C39" s="155">
        <v>280679662</v>
      </c>
      <c r="D39" s="155">
        <v>0</v>
      </c>
      <c r="E39" s="156">
        <v>419159000</v>
      </c>
      <c r="F39" s="60">
        <v>421509000</v>
      </c>
      <c r="G39" s="60">
        <v>25067754</v>
      </c>
      <c r="H39" s="60">
        <v>44411299</v>
      </c>
      <c r="I39" s="60">
        <v>33864994</v>
      </c>
      <c r="J39" s="60">
        <v>103344047</v>
      </c>
      <c r="K39" s="60">
        <v>16833138</v>
      </c>
      <c r="L39" s="60">
        <v>59057805</v>
      </c>
      <c r="M39" s="60">
        <v>59797676</v>
      </c>
      <c r="N39" s="60">
        <v>135688619</v>
      </c>
      <c r="O39" s="60">
        <v>9198029</v>
      </c>
      <c r="P39" s="60">
        <v>25970441</v>
      </c>
      <c r="Q39" s="60">
        <v>38470556</v>
      </c>
      <c r="R39" s="60">
        <v>73639026</v>
      </c>
      <c r="S39" s="60">
        <v>9891338</v>
      </c>
      <c r="T39" s="60">
        <v>14712998</v>
      </c>
      <c r="U39" s="60">
        <v>39952116</v>
      </c>
      <c r="V39" s="60">
        <v>64556452</v>
      </c>
      <c r="W39" s="60">
        <v>377228144</v>
      </c>
      <c r="X39" s="60">
        <v>419159000</v>
      </c>
      <c r="Y39" s="60">
        <v>-41930856</v>
      </c>
      <c r="Z39" s="140">
        <v>-10</v>
      </c>
      <c r="AA39" s="155">
        <v>421509000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5716000</v>
      </c>
      <c r="F41" s="60">
        <v>16036000</v>
      </c>
      <c r="G41" s="202">
        <v>0</v>
      </c>
      <c r="H41" s="202">
        <v>5500000</v>
      </c>
      <c r="I41" s="202">
        <v>0</v>
      </c>
      <c r="J41" s="60">
        <v>5500000</v>
      </c>
      <c r="K41" s="202">
        <v>19458</v>
      </c>
      <c r="L41" s="202">
        <v>7768</v>
      </c>
      <c r="M41" s="60">
        <v>349000</v>
      </c>
      <c r="N41" s="202">
        <v>376226</v>
      </c>
      <c r="O41" s="202">
        <v>525930</v>
      </c>
      <c r="P41" s="202">
        <v>0</v>
      </c>
      <c r="Q41" s="60">
        <v>0</v>
      </c>
      <c r="R41" s="202">
        <v>525930</v>
      </c>
      <c r="S41" s="202">
        <v>0</v>
      </c>
      <c r="T41" s="60">
        <v>0</v>
      </c>
      <c r="U41" s="202">
        <v>301000</v>
      </c>
      <c r="V41" s="202">
        <v>301000</v>
      </c>
      <c r="W41" s="202">
        <v>6703156</v>
      </c>
      <c r="X41" s="60">
        <v>8716000</v>
      </c>
      <c r="Y41" s="202">
        <v>-2012844</v>
      </c>
      <c r="Z41" s="203">
        <v>-23.09</v>
      </c>
      <c r="AA41" s="204">
        <v>16036000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111904836</v>
      </c>
      <c r="D42" s="206">
        <f>SUM(D38:D41)</f>
        <v>0</v>
      </c>
      <c r="E42" s="207">
        <f t="shared" si="3"/>
        <v>330511071</v>
      </c>
      <c r="F42" s="88">
        <f t="shared" si="3"/>
        <v>373168229</v>
      </c>
      <c r="G42" s="88">
        <f t="shared" si="3"/>
        <v>115772769</v>
      </c>
      <c r="H42" s="88">
        <f t="shared" si="3"/>
        <v>33199127</v>
      </c>
      <c r="I42" s="88">
        <f t="shared" si="3"/>
        <v>25111645</v>
      </c>
      <c r="J42" s="88">
        <f t="shared" si="3"/>
        <v>174083541</v>
      </c>
      <c r="K42" s="88">
        <f t="shared" si="3"/>
        <v>-7076072</v>
      </c>
      <c r="L42" s="88">
        <f t="shared" si="3"/>
        <v>121066520</v>
      </c>
      <c r="M42" s="88">
        <f t="shared" si="3"/>
        <v>-5779774</v>
      </c>
      <c r="N42" s="88">
        <f t="shared" si="3"/>
        <v>108210674</v>
      </c>
      <c r="O42" s="88">
        <f t="shared" si="3"/>
        <v>-10070474</v>
      </c>
      <c r="P42" s="88">
        <f t="shared" si="3"/>
        <v>6125217</v>
      </c>
      <c r="Q42" s="88">
        <f t="shared" si="3"/>
        <v>109346991</v>
      </c>
      <c r="R42" s="88">
        <f t="shared" si="3"/>
        <v>105401734</v>
      </c>
      <c r="S42" s="88">
        <f t="shared" si="3"/>
        <v>-39400720</v>
      </c>
      <c r="T42" s="88">
        <f t="shared" si="3"/>
        <v>-11068110</v>
      </c>
      <c r="U42" s="88">
        <f t="shared" si="3"/>
        <v>36564151</v>
      </c>
      <c r="V42" s="88">
        <f t="shared" si="3"/>
        <v>-13904679</v>
      </c>
      <c r="W42" s="88">
        <f t="shared" si="3"/>
        <v>373791270</v>
      </c>
      <c r="X42" s="88">
        <f t="shared" si="3"/>
        <v>307443555</v>
      </c>
      <c r="Y42" s="88">
        <f t="shared" si="3"/>
        <v>66347715</v>
      </c>
      <c r="Z42" s="208">
        <f>+IF(X42&lt;&gt;0,+(Y42/X42)*100,0)</f>
        <v>21.580454012119397</v>
      </c>
      <c r="AA42" s="206">
        <f>SUM(AA38:AA41)</f>
        <v>373168229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111904836</v>
      </c>
      <c r="D44" s="210">
        <f>+D42-D43</f>
        <v>0</v>
      </c>
      <c r="E44" s="211">
        <f t="shared" si="4"/>
        <v>330511071</v>
      </c>
      <c r="F44" s="77">
        <f t="shared" si="4"/>
        <v>373168229</v>
      </c>
      <c r="G44" s="77">
        <f t="shared" si="4"/>
        <v>115772769</v>
      </c>
      <c r="H44" s="77">
        <f t="shared" si="4"/>
        <v>33199127</v>
      </c>
      <c r="I44" s="77">
        <f t="shared" si="4"/>
        <v>25111645</v>
      </c>
      <c r="J44" s="77">
        <f t="shared" si="4"/>
        <v>174083541</v>
      </c>
      <c r="K44" s="77">
        <f t="shared" si="4"/>
        <v>-7076072</v>
      </c>
      <c r="L44" s="77">
        <f t="shared" si="4"/>
        <v>121066520</v>
      </c>
      <c r="M44" s="77">
        <f t="shared" si="4"/>
        <v>-5779774</v>
      </c>
      <c r="N44" s="77">
        <f t="shared" si="4"/>
        <v>108210674</v>
      </c>
      <c r="O44" s="77">
        <f t="shared" si="4"/>
        <v>-10070474</v>
      </c>
      <c r="P44" s="77">
        <f t="shared" si="4"/>
        <v>6125217</v>
      </c>
      <c r="Q44" s="77">
        <f t="shared" si="4"/>
        <v>109346991</v>
      </c>
      <c r="R44" s="77">
        <f t="shared" si="4"/>
        <v>105401734</v>
      </c>
      <c r="S44" s="77">
        <f t="shared" si="4"/>
        <v>-39400720</v>
      </c>
      <c r="T44" s="77">
        <f t="shared" si="4"/>
        <v>-11068110</v>
      </c>
      <c r="U44" s="77">
        <f t="shared" si="4"/>
        <v>36564151</v>
      </c>
      <c r="V44" s="77">
        <f t="shared" si="4"/>
        <v>-13904679</v>
      </c>
      <c r="W44" s="77">
        <f t="shared" si="4"/>
        <v>373791270</v>
      </c>
      <c r="X44" s="77">
        <f t="shared" si="4"/>
        <v>307443555</v>
      </c>
      <c r="Y44" s="77">
        <f t="shared" si="4"/>
        <v>66347715</v>
      </c>
      <c r="Z44" s="212">
        <f>+IF(X44&lt;&gt;0,+(Y44/X44)*100,0)</f>
        <v>21.580454012119397</v>
      </c>
      <c r="AA44" s="210">
        <f>+AA42-AA43</f>
        <v>373168229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111904836</v>
      </c>
      <c r="D46" s="206">
        <f>SUM(D44:D45)</f>
        <v>0</v>
      </c>
      <c r="E46" s="207">
        <f t="shared" si="5"/>
        <v>330511071</v>
      </c>
      <c r="F46" s="88">
        <f t="shared" si="5"/>
        <v>373168229</v>
      </c>
      <c r="G46" s="88">
        <f t="shared" si="5"/>
        <v>115772769</v>
      </c>
      <c r="H46" s="88">
        <f t="shared" si="5"/>
        <v>33199127</v>
      </c>
      <c r="I46" s="88">
        <f t="shared" si="5"/>
        <v>25111645</v>
      </c>
      <c r="J46" s="88">
        <f t="shared" si="5"/>
        <v>174083541</v>
      </c>
      <c r="K46" s="88">
        <f t="shared" si="5"/>
        <v>-7076072</v>
      </c>
      <c r="L46" s="88">
        <f t="shared" si="5"/>
        <v>121066520</v>
      </c>
      <c r="M46" s="88">
        <f t="shared" si="5"/>
        <v>-5779774</v>
      </c>
      <c r="N46" s="88">
        <f t="shared" si="5"/>
        <v>108210674</v>
      </c>
      <c r="O46" s="88">
        <f t="shared" si="5"/>
        <v>-10070474</v>
      </c>
      <c r="P46" s="88">
        <f t="shared" si="5"/>
        <v>6125217</v>
      </c>
      <c r="Q46" s="88">
        <f t="shared" si="5"/>
        <v>109346991</v>
      </c>
      <c r="R46" s="88">
        <f t="shared" si="5"/>
        <v>105401734</v>
      </c>
      <c r="S46" s="88">
        <f t="shared" si="5"/>
        <v>-39400720</v>
      </c>
      <c r="T46" s="88">
        <f t="shared" si="5"/>
        <v>-11068110</v>
      </c>
      <c r="U46" s="88">
        <f t="shared" si="5"/>
        <v>36564151</v>
      </c>
      <c r="V46" s="88">
        <f t="shared" si="5"/>
        <v>-13904679</v>
      </c>
      <c r="W46" s="88">
        <f t="shared" si="5"/>
        <v>373791270</v>
      </c>
      <c r="X46" s="88">
        <f t="shared" si="5"/>
        <v>307443555</v>
      </c>
      <c r="Y46" s="88">
        <f t="shared" si="5"/>
        <v>66347715</v>
      </c>
      <c r="Z46" s="208">
        <f>+IF(X46&lt;&gt;0,+(Y46/X46)*100,0)</f>
        <v>21.580454012119397</v>
      </c>
      <c r="AA46" s="206">
        <f>SUM(AA44:AA45)</f>
        <v>373168229</v>
      </c>
    </row>
    <row r="47" spans="1:27" ht="13.5">
      <c r="A47" s="214" t="s">
        <v>48</v>
      </c>
      <c r="B47" s="185"/>
      <c r="C47" s="157">
        <v>25009417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136914253</v>
      </c>
      <c r="D48" s="217">
        <f>SUM(D46:D47)</f>
        <v>0</v>
      </c>
      <c r="E48" s="218">
        <f t="shared" si="6"/>
        <v>330511071</v>
      </c>
      <c r="F48" s="219">
        <f t="shared" si="6"/>
        <v>373168229</v>
      </c>
      <c r="G48" s="219">
        <f t="shared" si="6"/>
        <v>115772769</v>
      </c>
      <c r="H48" s="220">
        <f t="shared" si="6"/>
        <v>33199127</v>
      </c>
      <c r="I48" s="220">
        <f t="shared" si="6"/>
        <v>25111645</v>
      </c>
      <c r="J48" s="220">
        <f t="shared" si="6"/>
        <v>174083541</v>
      </c>
      <c r="K48" s="220">
        <f t="shared" si="6"/>
        <v>-7076072</v>
      </c>
      <c r="L48" s="220">
        <f t="shared" si="6"/>
        <v>121066520</v>
      </c>
      <c r="M48" s="219">
        <f t="shared" si="6"/>
        <v>-5779774</v>
      </c>
      <c r="N48" s="219">
        <f t="shared" si="6"/>
        <v>108210674</v>
      </c>
      <c r="O48" s="220">
        <f t="shared" si="6"/>
        <v>-10070474</v>
      </c>
      <c r="P48" s="220">
        <f t="shared" si="6"/>
        <v>6125217</v>
      </c>
      <c r="Q48" s="220">
        <f t="shared" si="6"/>
        <v>109346991</v>
      </c>
      <c r="R48" s="220">
        <f t="shared" si="6"/>
        <v>105401734</v>
      </c>
      <c r="S48" s="220">
        <f t="shared" si="6"/>
        <v>-39400720</v>
      </c>
      <c r="T48" s="219">
        <f t="shared" si="6"/>
        <v>-11068110</v>
      </c>
      <c r="U48" s="219">
        <f t="shared" si="6"/>
        <v>36564151</v>
      </c>
      <c r="V48" s="220">
        <f t="shared" si="6"/>
        <v>-13904679</v>
      </c>
      <c r="W48" s="220">
        <f t="shared" si="6"/>
        <v>373791270</v>
      </c>
      <c r="X48" s="220">
        <f t="shared" si="6"/>
        <v>307443555</v>
      </c>
      <c r="Y48" s="220">
        <f t="shared" si="6"/>
        <v>66347715</v>
      </c>
      <c r="Z48" s="221">
        <f>+IF(X48&lt;&gt;0,+(Y48/X48)*100,0)</f>
        <v>21.580454012119397</v>
      </c>
      <c r="AA48" s="222">
        <f>SUM(AA46:AA47)</f>
        <v>373168229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5666045</v>
      </c>
      <c r="D5" s="153">
        <f>SUM(D6:D8)</f>
        <v>0</v>
      </c>
      <c r="E5" s="154">
        <f t="shared" si="0"/>
        <v>5600000</v>
      </c>
      <c r="F5" s="100">
        <f t="shared" si="0"/>
        <v>5980000</v>
      </c>
      <c r="G5" s="100">
        <f t="shared" si="0"/>
        <v>0</v>
      </c>
      <c r="H5" s="100">
        <f t="shared" si="0"/>
        <v>5500000</v>
      </c>
      <c r="I5" s="100">
        <f t="shared" si="0"/>
        <v>0</v>
      </c>
      <c r="J5" s="100">
        <f t="shared" si="0"/>
        <v>5500000</v>
      </c>
      <c r="K5" s="100">
        <f t="shared" si="0"/>
        <v>0</v>
      </c>
      <c r="L5" s="100">
        <f t="shared" si="0"/>
        <v>0</v>
      </c>
      <c r="M5" s="100">
        <f t="shared" si="0"/>
        <v>376000</v>
      </c>
      <c r="N5" s="100">
        <f t="shared" si="0"/>
        <v>376000</v>
      </c>
      <c r="O5" s="100">
        <f t="shared" si="0"/>
        <v>16126</v>
      </c>
      <c r="P5" s="100">
        <f t="shared" si="0"/>
        <v>126930</v>
      </c>
      <c r="Q5" s="100">
        <f t="shared" si="0"/>
        <v>10430</v>
      </c>
      <c r="R5" s="100">
        <f t="shared" si="0"/>
        <v>153486</v>
      </c>
      <c r="S5" s="100">
        <f t="shared" si="0"/>
        <v>0</v>
      </c>
      <c r="T5" s="100">
        <f t="shared" si="0"/>
        <v>426013</v>
      </c>
      <c r="U5" s="100">
        <f t="shared" si="0"/>
        <v>0</v>
      </c>
      <c r="V5" s="100">
        <f t="shared" si="0"/>
        <v>426013</v>
      </c>
      <c r="W5" s="100">
        <f t="shared" si="0"/>
        <v>6455499</v>
      </c>
      <c r="X5" s="100">
        <f t="shared" si="0"/>
        <v>6600000</v>
      </c>
      <c r="Y5" s="100">
        <f t="shared" si="0"/>
        <v>-144501</v>
      </c>
      <c r="Z5" s="137">
        <f>+IF(X5&lt;&gt;0,+(Y5/X5)*100,0)</f>
        <v>-2.189409090909091</v>
      </c>
      <c r="AA5" s="153">
        <f>SUM(AA6:AA8)</f>
        <v>5980000</v>
      </c>
    </row>
    <row r="6" spans="1:27" ht="13.5">
      <c r="A6" s="138" t="s">
        <v>75</v>
      </c>
      <c r="B6" s="136"/>
      <c r="C6" s="155"/>
      <c r="D6" s="155"/>
      <c r="E6" s="156"/>
      <c r="F6" s="60">
        <v>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6000</v>
      </c>
    </row>
    <row r="7" spans="1:27" ht="13.5">
      <c r="A7" s="138" t="s">
        <v>76</v>
      </c>
      <c r="B7" s="136"/>
      <c r="C7" s="157"/>
      <c r="D7" s="157"/>
      <c r="E7" s="158"/>
      <c r="F7" s="159">
        <v>15000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>
        <v>715</v>
      </c>
      <c r="U7" s="159"/>
      <c r="V7" s="159">
        <v>715</v>
      </c>
      <c r="W7" s="159">
        <v>715</v>
      </c>
      <c r="X7" s="159"/>
      <c r="Y7" s="159">
        <v>715</v>
      </c>
      <c r="Z7" s="141"/>
      <c r="AA7" s="225">
        <v>15000</v>
      </c>
    </row>
    <row r="8" spans="1:27" ht="13.5">
      <c r="A8" s="138" t="s">
        <v>77</v>
      </c>
      <c r="B8" s="136"/>
      <c r="C8" s="155">
        <v>5666045</v>
      </c>
      <c r="D8" s="155"/>
      <c r="E8" s="156">
        <v>5600000</v>
      </c>
      <c r="F8" s="60">
        <v>5959000</v>
      </c>
      <c r="G8" s="60"/>
      <c r="H8" s="60">
        <v>5500000</v>
      </c>
      <c r="I8" s="60"/>
      <c r="J8" s="60">
        <v>5500000</v>
      </c>
      <c r="K8" s="60"/>
      <c r="L8" s="60"/>
      <c r="M8" s="60">
        <v>376000</v>
      </c>
      <c r="N8" s="60">
        <v>376000</v>
      </c>
      <c r="O8" s="60">
        <v>16126</v>
      </c>
      <c r="P8" s="60">
        <v>126930</v>
      </c>
      <c r="Q8" s="60">
        <v>10430</v>
      </c>
      <c r="R8" s="60">
        <v>153486</v>
      </c>
      <c r="S8" s="60"/>
      <c r="T8" s="60">
        <v>425298</v>
      </c>
      <c r="U8" s="60"/>
      <c r="V8" s="60">
        <v>425298</v>
      </c>
      <c r="W8" s="60">
        <v>6454784</v>
      </c>
      <c r="X8" s="60">
        <v>6600000</v>
      </c>
      <c r="Y8" s="60">
        <v>-145216</v>
      </c>
      <c r="Z8" s="140">
        <v>-2.2</v>
      </c>
      <c r="AA8" s="62">
        <v>5959000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60000</v>
      </c>
      <c r="F9" s="100">
        <f t="shared" si="1"/>
        <v>8296033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2250486</v>
      </c>
      <c r="M9" s="100">
        <f t="shared" si="1"/>
        <v>887473</v>
      </c>
      <c r="N9" s="100">
        <f t="shared" si="1"/>
        <v>3137959</v>
      </c>
      <c r="O9" s="100">
        <f t="shared" si="1"/>
        <v>0</v>
      </c>
      <c r="P9" s="100">
        <f t="shared" si="1"/>
        <v>4979564</v>
      </c>
      <c r="Q9" s="100">
        <f t="shared" si="1"/>
        <v>95126</v>
      </c>
      <c r="R9" s="100">
        <f t="shared" si="1"/>
        <v>5074690</v>
      </c>
      <c r="S9" s="100">
        <f t="shared" si="1"/>
        <v>0</v>
      </c>
      <c r="T9" s="100">
        <f t="shared" si="1"/>
        <v>0</v>
      </c>
      <c r="U9" s="100">
        <f t="shared" si="1"/>
        <v>83384</v>
      </c>
      <c r="V9" s="100">
        <f t="shared" si="1"/>
        <v>83384</v>
      </c>
      <c r="W9" s="100">
        <f t="shared" si="1"/>
        <v>8296033</v>
      </c>
      <c r="X9" s="100">
        <f t="shared" si="1"/>
        <v>60000</v>
      </c>
      <c r="Y9" s="100">
        <f t="shared" si="1"/>
        <v>8236033</v>
      </c>
      <c r="Z9" s="137">
        <f>+IF(X9&lt;&gt;0,+(Y9/X9)*100,0)</f>
        <v>13726.721666666666</v>
      </c>
      <c r="AA9" s="102">
        <f>SUM(AA10:AA14)</f>
        <v>8296033</v>
      </c>
    </row>
    <row r="10" spans="1:27" ht="13.5">
      <c r="A10" s="138" t="s">
        <v>79</v>
      </c>
      <c r="B10" s="136"/>
      <c r="C10" s="155"/>
      <c r="D10" s="155"/>
      <c r="E10" s="156">
        <v>60000</v>
      </c>
      <c r="F10" s="60">
        <v>8296033</v>
      </c>
      <c r="G10" s="60"/>
      <c r="H10" s="60"/>
      <c r="I10" s="60"/>
      <c r="J10" s="60"/>
      <c r="K10" s="60"/>
      <c r="L10" s="60">
        <v>2250486</v>
      </c>
      <c r="M10" s="60">
        <v>887473</v>
      </c>
      <c r="N10" s="60">
        <v>3137959</v>
      </c>
      <c r="O10" s="60"/>
      <c r="P10" s="60">
        <v>4979564</v>
      </c>
      <c r="Q10" s="60">
        <v>95126</v>
      </c>
      <c r="R10" s="60">
        <v>5074690</v>
      </c>
      <c r="S10" s="60"/>
      <c r="T10" s="60"/>
      <c r="U10" s="60">
        <v>83384</v>
      </c>
      <c r="V10" s="60">
        <v>83384</v>
      </c>
      <c r="W10" s="60">
        <v>8296033</v>
      </c>
      <c r="X10" s="60">
        <v>60000</v>
      </c>
      <c r="Y10" s="60">
        <v>8236033</v>
      </c>
      <c r="Z10" s="140">
        <v>13726.72</v>
      </c>
      <c r="AA10" s="62">
        <v>8296033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16000</v>
      </c>
      <c r="F15" s="100">
        <f t="shared" si="2"/>
        <v>16000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16000</v>
      </c>
      <c r="Y15" s="100">
        <f t="shared" si="2"/>
        <v>-16000</v>
      </c>
      <c r="Z15" s="137">
        <f>+IF(X15&lt;&gt;0,+(Y15/X15)*100,0)</f>
        <v>-100</v>
      </c>
      <c r="AA15" s="102">
        <f>SUM(AA16:AA18)</f>
        <v>16000</v>
      </c>
    </row>
    <row r="16" spans="1:27" ht="13.5">
      <c r="A16" s="138" t="s">
        <v>85</v>
      </c>
      <c r="B16" s="136"/>
      <c r="C16" s="155"/>
      <c r="D16" s="155"/>
      <c r="E16" s="156">
        <v>16000</v>
      </c>
      <c r="F16" s="60">
        <v>16000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16000</v>
      </c>
      <c r="Y16" s="60">
        <v>-16000</v>
      </c>
      <c r="Z16" s="140">
        <v>-100</v>
      </c>
      <c r="AA16" s="62">
        <v>16000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133782862</v>
      </c>
      <c r="D19" s="153">
        <f>SUM(D20:D23)</f>
        <v>0</v>
      </c>
      <c r="E19" s="154">
        <f t="shared" si="3"/>
        <v>419199000</v>
      </c>
      <c r="F19" s="100">
        <f t="shared" si="3"/>
        <v>426549000</v>
      </c>
      <c r="G19" s="100">
        <f t="shared" si="3"/>
        <v>25067754</v>
      </c>
      <c r="H19" s="100">
        <f t="shared" si="3"/>
        <v>44411299</v>
      </c>
      <c r="I19" s="100">
        <f t="shared" si="3"/>
        <v>33864993</v>
      </c>
      <c r="J19" s="100">
        <f t="shared" si="3"/>
        <v>103344046</v>
      </c>
      <c r="K19" s="100">
        <f t="shared" si="3"/>
        <v>16833138</v>
      </c>
      <c r="L19" s="100">
        <f t="shared" si="3"/>
        <v>50117017</v>
      </c>
      <c r="M19" s="100">
        <f t="shared" si="3"/>
        <v>65601203</v>
      </c>
      <c r="N19" s="100">
        <f t="shared" si="3"/>
        <v>132551358</v>
      </c>
      <c r="O19" s="100">
        <f t="shared" si="3"/>
        <v>9198029</v>
      </c>
      <c r="P19" s="100">
        <f t="shared" si="3"/>
        <v>20990877</v>
      </c>
      <c r="Q19" s="100">
        <f t="shared" si="3"/>
        <v>38375429</v>
      </c>
      <c r="R19" s="100">
        <f t="shared" si="3"/>
        <v>68564335</v>
      </c>
      <c r="S19" s="100">
        <f t="shared" si="3"/>
        <v>9891338</v>
      </c>
      <c r="T19" s="100">
        <f t="shared" si="3"/>
        <v>14712998</v>
      </c>
      <c r="U19" s="100">
        <f t="shared" si="3"/>
        <v>40115732</v>
      </c>
      <c r="V19" s="100">
        <f t="shared" si="3"/>
        <v>64720068</v>
      </c>
      <c r="W19" s="100">
        <f t="shared" si="3"/>
        <v>369179807</v>
      </c>
      <c r="X19" s="100">
        <f t="shared" si="3"/>
        <v>421198992</v>
      </c>
      <c r="Y19" s="100">
        <f t="shared" si="3"/>
        <v>-52019185</v>
      </c>
      <c r="Z19" s="137">
        <f>+IF(X19&lt;&gt;0,+(Y19/X19)*100,0)</f>
        <v>-12.350263411836465</v>
      </c>
      <c r="AA19" s="102">
        <f>SUM(AA20:AA23)</f>
        <v>426549000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88705605</v>
      </c>
      <c r="D21" s="155"/>
      <c r="E21" s="156">
        <v>314075000</v>
      </c>
      <c r="F21" s="60">
        <v>330290000</v>
      </c>
      <c r="G21" s="60">
        <v>25067754</v>
      </c>
      <c r="H21" s="60">
        <v>44411299</v>
      </c>
      <c r="I21" s="60">
        <v>33864993</v>
      </c>
      <c r="J21" s="60">
        <v>103344046</v>
      </c>
      <c r="K21" s="60">
        <v>16833138</v>
      </c>
      <c r="L21" s="60">
        <v>50117017</v>
      </c>
      <c r="M21" s="60">
        <v>64514203</v>
      </c>
      <c r="N21" s="60">
        <v>131464358</v>
      </c>
      <c r="O21" s="60">
        <v>9173341</v>
      </c>
      <c r="P21" s="60">
        <v>20990877</v>
      </c>
      <c r="Q21" s="60">
        <v>35773634</v>
      </c>
      <c r="R21" s="60">
        <v>65937852</v>
      </c>
      <c r="S21" s="60">
        <v>9891338</v>
      </c>
      <c r="T21" s="60">
        <v>14712998</v>
      </c>
      <c r="U21" s="60">
        <v>39868732</v>
      </c>
      <c r="V21" s="60">
        <v>64473068</v>
      </c>
      <c r="W21" s="60">
        <v>365219324</v>
      </c>
      <c r="X21" s="60">
        <v>316074996</v>
      </c>
      <c r="Y21" s="60">
        <v>49144328</v>
      </c>
      <c r="Z21" s="140">
        <v>15.55</v>
      </c>
      <c r="AA21" s="62">
        <v>330290000</v>
      </c>
    </row>
    <row r="22" spans="1:27" ht="13.5">
      <c r="A22" s="138" t="s">
        <v>91</v>
      </c>
      <c r="B22" s="136"/>
      <c r="C22" s="157">
        <v>45077257</v>
      </c>
      <c r="D22" s="157"/>
      <c r="E22" s="158">
        <v>105124000</v>
      </c>
      <c r="F22" s="159">
        <v>96259000</v>
      </c>
      <c r="G22" s="159"/>
      <c r="H22" s="159"/>
      <c r="I22" s="159"/>
      <c r="J22" s="159"/>
      <c r="K22" s="159"/>
      <c r="L22" s="159"/>
      <c r="M22" s="159">
        <v>1087000</v>
      </c>
      <c r="N22" s="159">
        <v>1087000</v>
      </c>
      <c r="O22" s="159">
        <v>24688</v>
      </c>
      <c r="P22" s="159"/>
      <c r="Q22" s="159">
        <v>2601795</v>
      </c>
      <c r="R22" s="159">
        <v>2626483</v>
      </c>
      <c r="S22" s="159"/>
      <c r="T22" s="159"/>
      <c r="U22" s="159">
        <v>247000</v>
      </c>
      <c r="V22" s="159">
        <v>247000</v>
      </c>
      <c r="W22" s="159">
        <v>3960483</v>
      </c>
      <c r="X22" s="159">
        <v>105123996</v>
      </c>
      <c r="Y22" s="159">
        <v>-101163513</v>
      </c>
      <c r="Z22" s="141">
        <v>-96.23</v>
      </c>
      <c r="AA22" s="225">
        <v>96259000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139448907</v>
      </c>
      <c r="D25" s="217">
        <f>+D5+D9+D15+D19+D24</f>
        <v>0</v>
      </c>
      <c r="E25" s="230">
        <f t="shared" si="4"/>
        <v>424875000</v>
      </c>
      <c r="F25" s="219">
        <f t="shared" si="4"/>
        <v>440841033</v>
      </c>
      <c r="G25" s="219">
        <f t="shared" si="4"/>
        <v>25067754</v>
      </c>
      <c r="H25" s="219">
        <f t="shared" si="4"/>
        <v>49911299</v>
      </c>
      <c r="I25" s="219">
        <f t="shared" si="4"/>
        <v>33864993</v>
      </c>
      <c r="J25" s="219">
        <f t="shared" si="4"/>
        <v>108844046</v>
      </c>
      <c r="K25" s="219">
        <f t="shared" si="4"/>
        <v>16833138</v>
      </c>
      <c r="L25" s="219">
        <f t="shared" si="4"/>
        <v>52367503</v>
      </c>
      <c r="M25" s="219">
        <f t="shared" si="4"/>
        <v>66864676</v>
      </c>
      <c r="N25" s="219">
        <f t="shared" si="4"/>
        <v>136065317</v>
      </c>
      <c r="O25" s="219">
        <f t="shared" si="4"/>
        <v>9214155</v>
      </c>
      <c r="P25" s="219">
        <f t="shared" si="4"/>
        <v>26097371</v>
      </c>
      <c r="Q25" s="219">
        <f t="shared" si="4"/>
        <v>38480985</v>
      </c>
      <c r="R25" s="219">
        <f t="shared" si="4"/>
        <v>73792511</v>
      </c>
      <c r="S25" s="219">
        <f t="shared" si="4"/>
        <v>9891338</v>
      </c>
      <c r="T25" s="219">
        <f t="shared" si="4"/>
        <v>15139011</v>
      </c>
      <c r="U25" s="219">
        <f t="shared" si="4"/>
        <v>40199116</v>
      </c>
      <c r="V25" s="219">
        <f t="shared" si="4"/>
        <v>65229465</v>
      </c>
      <c r="W25" s="219">
        <f t="shared" si="4"/>
        <v>383931339</v>
      </c>
      <c r="X25" s="219">
        <f t="shared" si="4"/>
        <v>427874992</v>
      </c>
      <c r="Y25" s="219">
        <f t="shared" si="4"/>
        <v>-43943653</v>
      </c>
      <c r="Z25" s="231">
        <f>+IF(X25&lt;&gt;0,+(Y25/X25)*100,0)</f>
        <v>-10.270208313553413</v>
      </c>
      <c r="AA25" s="232">
        <f>+AA5+AA9+AA15+AA19+AA24</f>
        <v>440841033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133782862</v>
      </c>
      <c r="D28" s="155"/>
      <c r="E28" s="156">
        <v>419159000</v>
      </c>
      <c r="F28" s="60">
        <v>416509000</v>
      </c>
      <c r="G28" s="60">
        <v>25067754</v>
      </c>
      <c r="H28" s="60">
        <v>44411299</v>
      </c>
      <c r="I28" s="60">
        <v>33864994</v>
      </c>
      <c r="J28" s="60">
        <v>103344047</v>
      </c>
      <c r="K28" s="60">
        <v>16833138</v>
      </c>
      <c r="L28" s="60">
        <v>50117017</v>
      </c>
      <c r="M28" s="60">
        <v>65601203</v>
      </c>
      <c r="N28" s="60">
        <v>132551358</v>
      </c>
      <c r="O28" s="60">
        <v>9198029</v>
      </c>
      <c r="P28" s="60">
        <v>20990877</v>
      </c>
      <c r="Q28" s="60">
        <v>38375429</v>
      </c>
      <c r="R28" s="60">
        <v>68564335</v>
      </c>
      <c r="S28" s="60">
        <v>9891338</v>
      </c>
      <c r="T28" s="60">
        <v>14712998</v>
      </c>
      <c r="U28" s="60">
        <v>39868732</v>
      </c>
      <c r="V28" s="60">
        <v>64473068</v>
      </c>
      <c r="W28" s="60">
        <v>368932808</v>
      </c>
      <c r="X28" s="60">
        <v>419159000</v>
      </c>
      <c r="Y28" s="60">
        <v>-50226192</v>
      </c>
      <c r="Z28" s="140">
        <v>-11.98</v>
      </c>
      <c r="AA28" s="155">
        <v>416509000</v>
      </c>
    </row>
    <row r="29" spans="1:27" ht="13.5">
      <c r="A29" s="234" t="s">
        <v>134</v>
      </c>
      <c r="B29" s="136"/>
      <c r="C29" s="155"/>
      <c r="D29" s="155"/>
      <c r="E29" s="156"/>
      <c r="F29" s="60">
        <v>5000000</v>
      </c>
      <c r="G29" s="60"/>
      <c r="H29" s="60"/>
      <c r="I29" s="60"/>
      <c r="J29" s="60"/>
      <c r="K29" s="60"/>
      <c r="L29" s="60">
        <v>2250486</v>
      </c>
      <c r="M29" s="60">
        <v>887473</v>
      </c>
      <c r="N29" s="60">
        <v>3137959</v>
      </c>
      <c r="O29" s="60"/>
      <c r="P29" s="60">
        <v>1683531</v>
      </c>
      <c r="Q29" s="60">
        <v>95126</v>
      </c>
      <c r="R29" s="60">
        <v>1778657</v>
      </c>
      <c r="S29" s="60"/>
      <c r="T29" s="60"/>
      <c r="U29" s="60">
        <v>83384</v>
      </c>
      <c r="V29" s="60">
        <v>83384</v>
      </c>
      <c r="W29" s="60">
        <v>5000000</v>
      </c>
      <c r="X29" s="60"/>
      <c r="Y29" s="60">
        <v>5000000</v>
      </c>
      <c r="Z29" s="140"/>
      <c r="AA29" s="62">
        <v>5000000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133782862</v>
      </c>
      <c r="D32" s="210">
        <f>SUM(D28:D31)</f>
        <v>0</v>
      </c>
      <c r="E32" s="211">
        <f t="shared" si="5"/>
        <v>419159000</v>
      </c>
      <c r="F32" s="77">
        <f t="shared" si="5"/>
        <v>421509000</v>
      </c>
      <c r="G32" s="77">
        <f t="shared" si="5"/>
        <v>25067754</v>
      </c>
      <c r="H32" s="77">
        <f t="shared" si="5"/>
        <v>44411299</v>
      </c>
      <c r="I32" s="77">
        <f t="shared" si="5"/>
        <v>33864994</v>
      </c>
      <c r="J32" s="77">
        <f t="shared" si="5"/>
        <v>103344047</v>
      </c>
      <c r="K32" s="77">
        <f t="shared" si="5"/>
        <v>16833138</v>
      </c>
      <c r="L32" s="77">
        <f t="shared" si="5"/>
        <v>52367503</v>
      </c>
      <c r="M32" s="77">
        <f t="shared" si="5"/>
        <v>66488676</v>
      </c>
      <c r="N32" s="77">
        <f t="shared" si="5"/>
        <v>135689317</v>
      </c>
      <c r="O32" s="77">
        <f t="shared" si="5"/>
        <v>9198029</v>
      </c>
      <c r="P32" s="77">
        <f t="shared" si="5"/>
        <v>22674408</v>
      </c>
      <c r="Q32" s="77">
        <f t="shared" si="5"/>
        <v>38470555</v>
      </c>
      <c r="R32" s="77">
        <f t="shared" si="5"/>
        <v>70342992</v>
      </c>
      <c r="S32" s="77">
        <f t="shared" si="5"/>
        <v>9891338</v>
      </c>
      <c r="T32" s="77">
        <f t="shared" si="5"/>
        <v>14712998</v>
      </c>
      <c r="U32" s="77">
        <f t="shared" si="5"/>
        <v>39952116</v>
      </c>
      <c r="V32" s="77">
        <f t="shared" si="5"/>
        <v>64556452</v>
      </c>
      <c r="W32" s="77">
        <f t="shared" si="5"/>
        <v>373932808</v>
      </c>
      <c r="X32" s="77">
        <f t="shared" si="5"/>
        <v>419159000</v>
      </c>
      <c r="Y32" s="77">
        <f t="shared" si="5"/>
        <v>-45226192</v>
      </c>
      <c r="Z32" s="212">
        <f>+IF(X32&lt;&gt;0,+(Y32/X32)*100,0)</f>
        <v>-10.789746134521746</v>
      </c>
      <c r="AA32" s="79">
        <f>SUM(AA28:AA31)</f>
        <v>421509000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3422963</v>
      </c>
      <c r="Q33" s="60"/>
      <c r="R33" s="60">
        <v>3422963</v>
      </c>
      <c r="S33" s="60"/>
      <c r="T33" s="60"/>
      <c r="U33" s="60"/>
      <c r="V33" s="60"/>
      <c r="W33" s="60">
        <v>3422963</v>
      </c>
      <c r="X33" s="60"/>
      <c r="Y33" s="60">
        <v>3422963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5666045</v>
      </c>
      <c r="D35" s="155"/>
      <c r="E35" s="156">
        <v>5716000</v>
      </c>
      <c r="F35" s="60">
        <v>19332033</v>
      </c>
      <c r="G35" s="60"/>
      <c r="H35" s="60">
        <v>5500000</v>
      </c>
      <c r="I35" s="60"/>
      <c r="J35" s="60">
        <v>5500000</v>
      </c>
      <c r="K35" s="60"/>
      <c r="L35" s="60"/>
      <c r="M35" s="60">
        <v>376000</v>
      </c>
      <c r="N35" s="60">
        <v>376000</v>
      </c>
      <c r="O35" s="60">
        <v>16126</v>
      </c>
      <c r="P35" s="60"/>
      <c r="Q35" s="60">
        <v>10430</v>
      </c>
      <c r="R35" s="60">
        <v>26556</v>
      </c>
      <c r="S35" s="60"/>
      <c r="T35" s="60">
        <v>426013</v>
      </c>
      <c r="U35" s="60">
        <v>247000</v>
      </c>
      <c r="V35" s="60">
        <v>673013</v>
      </c>
      <c r="W35" s="60">
        <v>6575569</v>
      </c>
      <c r="X35" s="60">
        <v>8716000</v>
      </c>
      <c r="Y35" s="60">
        <v>-2140431</v>
      </c>
      <c r="Z35" s="140">
        <v>-24.56</v>
      </c>
      <c r="AA35" s="62">
        <v>19332033</v>
      </c>
    </row>
    <row r="36" spans="1:27" ht="13.5">
      <c r="A36" s="238" t="s">
        <v>139</v>
      </c>
      <c r="B36" s="149"/>
      <c r="C36" s="222">
        <f aca="true" t="shared" si="6" ref="C36:Y36">SUM(C32:C35)</f>
        <v>139448907</v>
      </c>
      <c r="D36" s="222">
        <f>SUM(D32:D35)</f>
        <v>0</v>
      </c>
      <c r="E36" s="218">
        <f t="shared" si="6"/>
        <v>424875000</v>
      </c>
      <c r="F36" s="220">
        <f t="shared" si="6"/>
        <v>440841033</v>
      </c>
      <c r="G36" s="220">
        <f t="shared" si="6"/>
        <v>25067754</v>
      </c>
      <c r="H36" s="220">
        <f t="shared" si="6"/>
        <v>49911299</v>
      </c>
      <c r="I36" s="220">
        <f t="shared" si="6"/>
        <v>33864994</v>
      </c>
      <c r="J36" s="220">
        <f t="shared" si="6"/>
        <v>108844047</v>
      </c>
      <c r="K36" s="220">
        <f t="shared" si="6"/>
        <v>16833138</v>
      </c>
      <c r="L36" s="220">
        <f t="shared" si="6"/>
        <v>52367503</v>
      </c>
      <c r="M36" s="220">
        <f t="shared" si="6"/>
        <v>66864676</v>
      </c>
      <c r="N36" s="220">
        <f t="shared" si="6"/>
        <v>136065317</v>
      </c>
      <c r="O36" s="220">
        <f t="shared" si="6"/>
        <v>9214155</v>
      </c>
      <c r="P36" s="220">
        <f t="shared" si="6"/>
        <v>26097371</v>
      </c>
      <c r="Q36" s="220">
        <f t="shared" si="6"/>
        <v>38480985</v>
      </c>
      <c r="R36" s="220">
        <f t="shared" si="6"/>
        <v>73792511</v>
      </c>
      <c r="S36" s="220">
        <f t="shared" si="6"/>
        <v>9891338</v>
      </c>
      <c r="T36" s="220">
        <f t="shared" si="6"/>
        <v>15139011</v>
      </c>
      <c r="U36" s="220">
        <f t="shared" si="6"/>
        <v>40199116</v>
      </c>
      <c r="V36" s="220">
        <f t="shared" si="6"/>
        <v>65229465</v>
      </c>
      <c r="W36" s="220">
        <f t="shared" si="6"/>
        <v>383931340</v>
      </c>
      <c r="X36" s="220">
        <f t="shared" si="6"/>
        <v>427875000</v>
      </c>
      <c r="Y36" s="220">
        <f t="shared" si="6"/>
        <v>-43943660</v>
      </c>
      <c r="Z36" s="221">
        <f>+IF(X36&lt;&gt;0,+(Y36/X36)*100,0)</f>
        <v>-10.270209757522641</v>
      </c>
      <c r="AA36" s="239">
        <f>SUM(AA32:AA35)</f>
        <v>440841033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57974481</v>
      </c>
      <c r="D6" s="155"/>
      <c r="E6" s="59">
        <v>-19426862</v>
      </c>
      <c r="F6" s="60">
        <v>5075286</v>
      </c>
      <c r="G6" s="60">
        <v>62870806</v>
      </c>
      <c r="H6" s="60">
        <v>15327956</v>
      </c>
      <c r="I6" s="60">
        <v>4913389</v>
      </c>
      <c r="J6" s="60">
        <v>4913389</v>
      </c>
      <c r="K6" s="60">
        <v>2914032</v>
      </c>
      <c r="L6" s="60">
        <v>118615696</v>
      </c>
      <c r="M6" s="60">
        <v>3933831</v>
      </c>
      <c r="N6" s="60">
        <v>3933831</v>
      </c>
      <c r="O6" s="60">
        <v>37154973</v>
      </c>
      <c r="P6" s="60">
        <v>20096643</v>
      </c>
      <c r="Q6" s="60">
        <v>96275816</v>
      </c>
      <c r="R6" s="60">
        <v>96275816</v>
      </c>
      <c r="S6" s="60">
        <v>27540744</v>
      </c>
      <c r="T6" s="60">
        <v>28163050</v>
      </c>
      <c r="U6" s="60">
        <v>11687824</v>
      </c>
      <c r="V6" s="60">
        <v>11687824</v>
      </c>
      <c r="W6" s="60">
        <v>11687824</v>
      </c>
      <c r="X6" s="60">
        <v>5075286</v>
      </c>
      <c r="Y6" s="60">
        <v>6612538</v>
      </c>
      <c r="Z6" s="140">
        <v>130.29</v>
      </c>
      <c r="AA6" s="62">
        <v>5075286</v>
      </c>
    </row>
    <row r="7" spans="1:27" ht="13.5">
      <c r="A7" s="249" t="s">
        <v>144</v>
      </c>
      <c r="B7" s="182"/>
      <c r="C7" s="155"/>
      <c r="D7" s="155"/>
      <c r="E7" s="59">
        <v>77917880</v>
      </c>
      <c r="F7" s="60">
        <v>36892382</v>
      </c>
      <c r="G7" s="60">
        <v>75170885</v>
      </c>
      <c r="H7" s="60">
        <v>131247392</v>
      </c>
      <c r="I7" s="60">
        <v>83930439</v>
      </c>
      <c r="J7" s="60">
        <v>83930439</v>
      </c>
      <c r="K7" s="60">
        <v>58659579</v>
      </c>
      <c r="L7" s="60">
        <v>41787195</v>
      </c>
      <c r="M7" s="60">
        <v>128955608</v>
      </c>
      <c r="N7" s="60">
        <v>128955608</v>
      </c>
      <c r="O7" s="60">
        <v>118722850</v>
      </c>
      <c r="P7" s="60">
        <v>105490775</v>
      </c>
      <c r="Q7" s="60">
        <v>88532600</v>
      </c>
      <c r="R7" s="60">
        <v>88532600</v>
      </c>
      <c r="S7" s="60">
        <v>112088498</v>
      </c>
      <c r="T7" s="60">
        <v>68627179</v>
      </c>
      <c r="U7" s="60">
        <v>51336721</v>
      </c>
      <c r="V7" s="60">
        <v>51336721</v>
      </c>
      <c r="W7" s="60">
        <v>51336721</v>
      </c>
      <c r="X7" s="60">
        <v>36892382</v>
      </c>
      <c r="Y7" s="60">
        <v>14444339</v>
      </c>
      <c r="Z7" s="140">
        <v>39.15</v>
      </c>
      <c r="AA7" s="62">
        <v>36892382</v>
      </c>
    </row>
    <row r="8" spans="1:27" ht="13.5">
      <c r="A8" s="249" t="s">
        <v>145</v>
      </c>
      <c r="B8" s="182"/>
      <c r="C8" s="155">
        <v>48562619</v>
      </c>
      <c r="D8" s="155"/>
      <c r="E8" s="59">
        <v>48932160</v>
      </c>
      <c r="F8" s="60">
        <v>48932160</v>
      </c>
      <c r="G8" s="60">
        <v>47702177</v>
      </c>
      <c r="H8" s="60">
        <v>51826690</v>
      </c>
      <c r="I8" s="60">
        <v>56049838</v>
      </c>
      <c r="J8" s="60">
        <v>56049838</v>
      </c>
      <c r="K8" s="60">
        <v>61079152</v>
      </c>
      <c r="L8" s="60">
        <v>65481603</v>
      </c>
      <c r="M8" s="60">
        <v>67604007</v>
      </c>
      <c r="N8" s="60">
        <v>67604007</v>
      </c>
      <c r="O8" s="60">
        <v>71290798</v>
      </c>
      <c r="P8" s="60">
        <v>75651425</v>
      </c>
      <c r="Q8" s="60">
        <v>78981638</v>
      </c>
      <c r="R8" s="60">
        <v>78981638</v>
      </c>
      <c r="S8" s="60">
        <v>41312224</v>
      </c>
      <c r="T8" s="60">
        <v>44148244</v>
      </c>
      <c r="U8" s="60">
        <v>48131680</v>
      </c>
      <c r="V8" s="60">
        <v>48131680</v>
      </c>
      <c r="W8" s="60">
        <v>48131680</v>
      </c>
      <c r="X8" s="60">
        <v>48932160</v>
      </c>
      <c r="Y8" s="60">
        <v>-800480</v>
      </c>
      <c r="Z8" s="140">
        <v>-1.64</v>
      </c>
      <c r="AA8" s="62">
        <v>48932160</v>
      </c>
    </row>
    <row r="9" spans="1:27" ht="13.5">
      <c r="A9" s="249" t="s">
        <v>146</v>
      </c>
      <c r="B9" s="182"/>
      <c r="C9" s="155">
        <v>17281398</v>
      </c>
      <c r="D9" s="155"/>
      <c r="E9" s="59">
        <v>19909331</v>
      </c>
      <c r="F9" s="60">
        <v>19909331</v>
      </c>
      <c r="G9" s="60">
        <v>48843436</v>
      </c>
      <c r="H9" s="60">
        <v>23347228</v>
      </c>
      <c r="I9" s="60">
        <v>29587099</v>
      </c>
      <c r="J9" s="60">
        <v>29587099</v>
      </c>
      <c r="K9" s="60">
        <v>34455991</v>
      </c>
      <c r="L9" s="60">
        <v>33758551</v>
      </c>
      <c r="M9" s="60">
        <v>34099810</v>
      </c>
      <c r="N9" s="60">
        <v>34099810</v>
      </c>
      <c r="O9" s="60">
        <v>37319871</v>
      </c>
      <c r="P9" s="60">
        <v>16921701</v>
      </c>
      <c r="Q9" s="60">
        <v>24023900</v>
      </c>
      <c r="R9" s="60">
        <v>24023900</v>
      </c>
      <c r="S9" s="60">
        <v>23513735</v>
      </c>
      <c r="T9" s="60">
        <v>24730486</v>
      </c>
      <c r="U9" s="60">
        <v>21890272</v>
      </c>
      <c r="V9" s="60">
        <v>21890272</v>
      </c>
      <c r="W9" s="60">
        <v>21890272</v>
      </c>
      <c r="X9" s="60">
        <v>19909331</v>
      </c>
      <c r="Y9" s="60">
        <v>1980941</v>
      </c>
      <c r="Z9" s="140">
        <v>9.95</v>
      </c>
      <c r="AA9" s="62">
        <v>19909331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818028</v>
      </c>
      <c r="D11" s="155"/>
      <c r="E11" s="59"/>
      <c r="F11" s="60"/>
      <c r="G11" s="60"/>
      <c r="H11" s="60"/>
      <c r="I11" s="60"/>
      <c r="J11" s="60"/>
      <c r="K11" s="60"/>
      <c r="L11" s="60">
        <v>818029</v>
      </c>
      <c r="M11" s="60">
        <v>818028</v>
      </c>
      <c r="N11" s="60">
        <v>818028</v>
      </c>
      <c r="O11" s="60">
        <v>818028</v>
      </c>
      <c r="P11" s="60">
        <v>818028</v>
      </c>
      <c r="Q11" s="60">
        <v>818028</v>
      </c>
      <c r="R11" s="60">
        <v>818028</v>
      </c>
      <c r="S11" s="60">
        <v>818028</v>
      </c>
      <c r="T11" s="60">
        <v>818028</v>
      </c>
      <c r="U11" s="60">
        <v>818028</v>
      </c>
      <c r="V11" s="60">
        <v>818028</v>
      </c>
      <c r="W11" s="60">
        <v>818028</v>
      </c>
      <c r="X11" s="60"/>
      <c r="Y11" s="60">
        <v>818028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124636526</v>
      </c>
      <c r="D12" s="168">
        <f>SUM(D6:D11)</f>
        <v>0</v>
      </c>
      <c r="E12" s="72">
        <f t="shared" si="0"/>
        <v>127332509</v>
      </c>
      <c r="F12" s="73">
        <f t="shared" si="0"/>
        <v>110809159</v>
      </c>
      <c r="G12" s="73">
        <f t="shared" si="0"/>
        <v>234587304</v>
      </c>
      <c r="H12" s="73">
        <f t="shared" si="0"/>
        <v>221749266</v>
      </c>
      <c r="I12" s="73">
        <f t="shared" si="0"/>
        <v>174480765</v>
      </c>
      <c r="J12" s="73">
        <f t="shared" si="0"/>
        <v>174480765</v>
      </c>
      <c r="K12" s="73">
        <f t="shared" si="0"/>
        <v>157108754</v>
      </c>
      <c r="L12" s="73">
        <f t="shared" si="0"/>
        <v>260461074</v>
      </c>
      <c r="M12" s="73">
        <f t="shared" si="0"/>
        <v>235411284</v>
      </c>
      <c r="N12" s="73">
        <f t="shared" si="0"/>
        <v>235411284</v>
      </c>
      <c r="O12" s="73">
        <f t="shared" si="0"/>
        <v>265306520</v>
      </c>
      <c r="P12" s="73">
        <f t="shared" si="0"/>
        <v>218978572</v>
      </c>
      <c r="Q12" s="73">
        <f t="shared" si="0"/>
        <v>288631982</v>
      </c>
      <c r="R12" s="73">
        <f t="shared" si="0"/>
        <v>288631982</v>
      </c>
      <c r="S12" s="73">
        <f t="shared" si="0"/>
        <v>205273229</v>
      </c>
      <c r="T12" s="73">
        <f t="shared" si="0"/>
        <v>166486987</v>
      </c>
      <c r="U12" s="73">
        <f t="shared" si="0"/>
        <v>133864525</v>
      </c>
      <c r="V12" s="73">
        <f t="shared" si="0"/>
        <v>133864525</v>
      </c>
      <c r="W12" s="73">
        <f t="shared" si="0"/>
        <v>133864525</v>
      </c>
      <c r="X12" s="73">
        <f t="shared" si="0"/>
        <v>110809159</v>
      </c>
      <c r="Y12" s="73">
        <f t="shared" si="0"/>
        <v>23055366</v>
      </c>
      <c r="Z12" s="170">
        <f>+IF(X12&lt;&gt;0,+(Y12/X12)*100,0)</f>
        <v>20.806372151962638</v>
      </c>
      <c r="AA12" s="74">
        <f>SUM(AA6:AA11)</f>
        <v>110809159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944620</v>
      </c>
      <c r="D17" s="155"/>
      <c r="E17" s="59">
        <v>994452</v>
      </c>
      <c r="F17" s="60">
        <v>994452</v>
      </c>
      <c r="G17" s="60">
        <v>948715</v>
      </c>
      <c r="H17" s="60">
        <v>948715</v>
      </c>
      <c r="I17" s="60">
        <v>948715</v>
      </c>
      <c r="J17" s="60">
        <v>948715</v>
      </c>
      <c r="K17" s="60">
        <v>944483</v>
      </c>
      <c r="L17" s="60">
        <v>936155</v>
      </c>
      <c r="M17" s="60">
        <v>923731</v>
      </c>
      <c r="N17" s="60">
        <v>923731</v>
      </c>
      <c r="O17" s="60">
        <v>919499</v>
      </c>
      <c r="P17" s="60">
        <v>915267</v>
      </c>
      <c r="Q17" s="60">
        <v>911444</v>
      </c>
      <c r="R17" s="60">
        <v>911444</v>
      </c>
      <c r="S17" s="60">
        <v>911444</v>
      </c>
      <c r="T17" s="60">
        <v>903115</v>
      </c>
      <c r="U17" s="60">
        <v>903115</v>
      </c>
      <c r="V17" s="60">
        <v>903115</v>
      </c>
      <c r="W17" s="60">
        <v>903115</v>
      </c>
      <c r="X17" s="60">
        <v>994452</v>
      </c>
      <c r="Y17" s="60">
        <v>-91337</v>
      </c>
      <c r="Z17" s="140">
        <v>-9.18</v>
      </c>
      <c r="AA17" s="62">
        <v>994452</v>
      </c>
    </row>
    <row r="18" spans="1:27" ht="13.5">
      <c r="A18" s="249" t="s">
        <v>153</v>
      </c>
      <c r="B18" s="182"/>
      <c r="C18" s="155">
        <v>377542226</v>
      </c>
      <c r="D18" s="155"/>
      <c r="E18" s="59">
        <v>127977235</v>
      </c>
      <c r="F18" s="60">
        <v>127977235</v>
      </c>
      <c r="G18" s="60">
        <v>127977235</v>
      </c>
      <c r="H18" s="60">
        <v>404963598</v>
      </c>
      <c r="I18" s="60">
        <v>404963598</v>
      </c>
      <c r="J18" s="60">
        <v>404963598</v>
      </c>
      <c r="K18" s="60">
        <v>404963598</v>
      </c>
      <c r="L18" s="60">
        <v>377542226</v>
      </c>
      <c r="M18" s="60">
        <v>377542226</v>
      </c>
      <c r="N18" s="60">
        <v>377542226</v>
      </c>
      <c r="O18" s="60">
        <v>377542226</v>
      </c>
      <c r="P18" s="60">
        <v>377542226</v>
      </c>
      <c r="Q18" s="60">
        <v>377542226</v>
      </c>
      <c r="R18" s="60">
        <v>377542226</v>
      </c>
      <c r="S18" s="60">
        <v>377542226</v>
      </c>
      <c r="T18" s="60">
        <v>377542226</v>
      </c>
      <c r="U18" s="60">
        <v>377542226</v>
      </c>
      <c r="V18" s="60">
        <v>377542226</v>
      </c>
      <c r="W18" s="60">
        <v>377542226</v>
      </c>
      <c r="X18" s="60">
        <v>127977235</v>
      </c>
      <c r="Y18" s="60">
        <v>249564991</v>
      </c>
      <c r="Z18" s="140">
        <v>195.01</v>
      </c>
      <c r="AA18" s="62">
        <v>127977235</v>
      </c>
    </row>
    <row r="19" spans="1:27" ht="13.5">
      <c r="A19" s="249" t="s">
        <v>154</v>
      </c>
      <c r="B19" s="182"/>
      <c r="C19" s="155">
        <v>34247465</v>
      </c>
      <c r="D19" s="155"/>
      <c r="E19" s="59">
        <v>1741522512</v>
      </c>
      <c r="F19" s="60">
        <v>1741522512</v>
      </c>
      <c r="G19" s="60">
        <v>429738870</v>
      </c>
      <c r="H19" s="60">
        <v>559385070</v>
      </c>
      <c r="I19" s="60">
        <v>559385070</v>
      </c>
      <c r="J19" s="60">
        <v>559385070</v>
      </c>
      <c r="K19" s="60">
        <v>559133993</v>
      </c>
      <c r="L19" s="60">
        <v>544100065</v>
      </c>
      <c r="M19" s="60">
        <v>543092944</v>
      </c>
      <c r="N19" s="60">
        <v>543092944</v>
      </c>
      <c r="O19" s="60">
        <v>37826462</v>
      </c>
      <c r="P19" s="60">
        <v>37545403</v>
      </c>
      <c r="Q19" s="60">
        <v>37186532</v>
      </c>
      <c r="R19" s="60">
        <v>37186532</v>
      </c>
      <c r="S19" s="60">
        <v>37186532</v>
      </c>
      <c r="T19" s="60">
        <v>36847027</v>
      </c>
      <c r="U19" s="60">
        <v>36847026</v>
      </c>
      <c r="V19" s="60">
        <v>36847026</v>
      </c>
      <c r="W19" s="60">
        <v>36847026</v>
      </c>
      <c r="X19" s="60">
        <v>1741522512</v>
      </c>
      <c r="Y19" s="60">
        <v>-1704675486</v>
      </c>
      <c r="Z19" s="140">
        <v>-97.88</v>
      </c>
      <c r="AA19" s="62">
        <v>1741522512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167791</v>
      </c>
      <c r="D22" s="155"/>
      <c r="E22" s="59">
        <v>406133</v>
      </c>
      <c r="F22" s="60">
        <v>406133</v>
      </c>
      <c r="G22" s="60">
        <v>183718</v>
      </c>
      <c r="H22" s="60">
        <v>183718</v>
      </c>
      <c r="I22" s="60">
        <v>183718</v>
      </c>
      <c r="J22" s="60">
        <v>183718</v>
      </c>
      <c r="K22" s="60">
        <v>180594</v>
      </c>
      <c r="L22" s="60">
        <v>161543</v>
      </c>
      <c r="M22" s="60">
        <v>155113</v>
      </c>
      <c r="N22" s="60">
        <v>155113</v>
      </c>
      <c r="O22" s="60">
        <v>160093</v>
      </c>
      <c r="P22" s="60">
        <v>156815</v>
      </c>
      <c r="Q22" s="60">
        <v>153827</v>
      </c>
      <c r="R22" s="60">
        <v>153827</v>
      </c>
      <c r="S22" s="60">
        <v>153827</v>
      </c>
      <c r="T22" s="60">
        <v>148021</v>
      </c>
      <c r="U22" s="60">
        <v>148021</v>
      </c>
      <c r="V22" s="60">
        <v>148021</v>
      </c>
      <c r="W22" s="60">
        <v>148021</v>
      </c>
      <c r="X22" s="60">
        <v>406133</v>
      </c>
      <c r="Y22" s="60">
        <v>-258112</v>
      </c>
      <c r="Z22" s="140">
        <v>-63.55</v>
      </c>
      <c r="AA22" s="62">
        <v>406133</v>
      </c>
    </row>
    <row r="23" spans="1:27" ht="13.5">
      <c r="A23" s="249" t="s">
        <v>158</v>
      </c>
      <c r="B23" s="182"/>
      <c r="C23" s="155">
        <v>1386088395</v>
      </c>
      <c r="D23" s="155"/>
      <c r="E23" s="59"/>
      <c r="F23" s="60"/>
      <c r="G23" s="159">
        <v>924621868</v>
      </c>
      <c r="H23" s="159">
        <v>880215500</v>
      </c>
      <c r="I23" s="159">
        <v>880215500</v>
      </c>
      <c r="J23" s="60">
        <v>880215500</v>
      </c>
      <c r="K23" s="159">
        <v>880215500</v>
      </c>
      <c r="L23" s="159">
        <v>875779105</v>
      </c>
      <c r="M23" s="60">
        <v>850493187</v>
      </c>
      <c r="N23" s="159">
        <v>850493187</v>
      </c>
      <c r="O23" s="159">
        <v>1360802478</v>
      </c>
      <c r="P23" s="159">
        <v>1360802478</v>
      </c>
      <c r="Q23" s="60">
        <v>1360802478</v>
      </c>
      <c r="R23" s="159">
        <v>1360802478</v>
      </c>
      <c r="S23" s="159">
        <v>1360802478</v>
      </c>
      <c r="T23" s="60">
        <v>1360802478</v>
      </c>
      <c r="U23" s="159">
        <v>1360802478</v>
      </c>
      <c r="V23" s="159">
        <v>1360802478</v>
      </c>
      <c r="W23" s="159">
        <v>1360802478</v>
      </c>
      <c r="X23" s="60"/>
      <c r="Y23" s="159">
        <v>1360802478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1798990497</v>
      </c>
      <c r="D24" s="168">
        <f>SUM(D15:D23)</f>
        <v>0</v>
      </c>
      <c r="E24" s="76">
        <f t="shared" si="1"/>
        <v>1870900332</v>
      </c>
      <c r="F24" s="77">
        <f t="shared" si="1"/>
        <v>1870900332</v>
      </c>
      <c r="G24" s="77">
        <f t="shared" si="1"/>
        <v>1483470406</v>
      </c>
      <c r="H24" s="77">
        <f t="shared" si="1"/>
        <v>1845696601</v>
      </c>
      <c r="I24" s="77">
        <f t="shared" si="1"/>
        <v>1845696601</v>
      </c>
      <c r="J24" s="77">
        <f t="shared" si="1"/>
        <v>1845696601</v>
      </c>
      <c r="K24" s="77">
        <f t="shared" si="1"/>
        <v>1845438168</v>
      </c>
      <c r="L24" s="77">
        <f t="shared" si="1"/>
        <v>1798519094</v>
      </c>
      <c r="M24" s="77">
        <f t="shared" si="1"/>
        <v>1772207201</v>
      </c>
      <c r="N24" s="77">
        <f t="shared" si="1"/>
        <v>1772207201</v>
      </c>
      <c r="O24" s="77">
        <f t="shared" si="1"/>
        <v>1777250758</v>
      </c>
      <c r="P24" s="77">
        <f t="shared" si="1"/>
        <v>1776962189</v>
      </c>
      <c r="Q24" s="77">
        <f t="shared" si="1"/>
        <v>1776596507</v>
      </c>
      <c r="R24" s="77">
        <f t="shared" si="1"/>
        <v>1776596507</v>
      </c>
      <c r="S24" s="77">
        <f t="shared" si="1"/>
        <v>1776596507</v>
      </c>
      <c r="T24" s="77">
        <f t="shared" si="1"/>
        <v>1776242867</v>
      </c>
      <c r="U24" s="77">
        <f t="shared" si="1"/>
        <v>1776242866</v>
      </c>
      <c r="V24" s="77">
        <f t="shared" si="1"/>
        <v>1776242866</v>
      </c>
      <c r="W24" s="77">
        <f t="shared" si="1"/>
        <v>1776242866</v>
      </c>
      <c r="X24" s="77">
        <f t="shared" si="1"/>
        <v>1870900332</v>
      </c>
      <c r="Y24" s="77">
        <f t="shared" si="1"/>
        <v>-94657466</v>
      </c>
      <c r="Z24" s="212">
        <f>+IF(X24&lt;&gt;0,+(Y24/X24)*100,0)</f>
        <v>-5.059460644748018</v>
      </c>
      <c r="AA24" s="79">
        <f>SUM(AA15:AA23)</f>
        <v>1870900332</v>
      </c>
    </row>
    <row r="25" spans="1:27" ht="13.5">
      <c r="A25" s="250" t="s">
        <v>159</v>
      </c>
      <c r="B25" s="251"/>
      <c r="C25" s="168">
        <f aca="true" t="shared" si="2" ref="C25:Y25">+C12+C24</f>
        <v>1923627023</v>
      </c>
      <c r="D25" s="168">
        <f>+D12+D24</f>
        <v>0</v>
      </c>
      <c r="E25" s="72">
        <f t="shared" si="2"/>
        <v>1998232841</v>
      </c>
      <c r="F25" s="73">
        <f t="shared" si="2"/>
        <v>1981709491</v>
      </c>
      <c r="G25" s="73">
        <f t="shared" si="2"/>
        <v>1718057710</v>
      </c>
      <c r="H25" s="73">
        <f t="shared" si="2"/>
        <v>2067445867</v>
      </c>
      <c r="I25" s="73">
        <f t="shared" si="2"/>
        <v>2020177366</v>
      </c>
      <c r="J25" s="73">
        <f t="shared" si="2"/>
        <v>2020177366</v>
      </c>
      <c r="K25" s="73">
        <f t="shared" si="2"/>
        <v>2002546922</v>
      </c>
      <c r="L25" s="73">
        <f t="shared" si="2"/>
        <v>2058980168</v>
      </c>
      <c r="M25" s="73">
        <f t="shared" si="2"/>
        <v>2007618485</v>
      </c>
      <c r="N25" s="73">
        <f t="shared" si="2"/>
        <v>2007618485</v>
      </c>
      <c r="O25" s="73">
        <f t="shared" si="2"/>
        <v>2042557278</v>
      </c>
      <c r="P25" s="73">
        <f t="shared" si="2"/>
        <v>1995940761</v>
      </c>
      <c r="Q25" s="73">
        <f t="shared" si="2"/>
        <v>2065228489</v>
      </c>
      <c r="R25" s="73">
        <f t="shared" si="2"/>
        <v>2065228489</v>
      </c>
      <c r="S25" s="73">
        <f t="shared" si="2"/>
        <v>1981869736</v>
      </c>
      <c r="T25" s="73">
        <f t="shared" si="2"/>
        <v>1942729854</v>
      </c>
      <c r="U25" s="73">
        <f t="shared" si="2"/>
        <v>1910107391</v>
      </c>
      <c r="V25" s="73">
        <f t="shared" si="2"/>
        <v>1910107391</v>
      </c>
      <c r="W25" s="73">
        <f t="shared" si="2"/>
        <v>1910107391</v>
      </c>
      <c r="X25" s="73">
        <f t="shared" si="2"/>
        <v>1981709491</v>
      </c>
      <c r="Y25" s="73">
        <f t="shared" si="2"/>
        <v>-71602100</v>
      </c>
      <c r="Z25" s="170">
        <f>+IF(X25&lt;&gt;0,+(Y25/X25)*100,0)</f>
        <v>-3.61314815946451</v>
      </c>
      <c r="AA25" s="74">
        <f>+AA12+AA24</f>
        <v>1981709491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95023507</v>
      </c>
      <c r="D30" s="155"/>
      <c r="E30" s="59">
        <v>4445967</v>
      </c>
      <c r="F30" s="60">
        <v>4445967</v>
      </c>
      <c r="G30" s="60">
        <v>94577431</v>
      </c>
      <c r="H30" s="60">
        <v>14623165</v>
      </c>
      <c r="I30" s="60">
        <v>13148208</v>
      </c>
      <c r="J30" s="60">
        <v>13148208</v>
      </c>
      <c r="K30" s="60">
        <v>13148208</v>
      </c>
      <c r="L30" s="60">
        <v>15300333</v>
      </c>
      <c r="M30" s="60">
        <v>14573624</v>
      </c>
      <c r="N30" s="60">
        <v>14573624</v>
      </c>
      <c r="O30" s="60">
        <v>14657042</v>
      </c>
      <c r="P30" s="60">
        <v>13185947</v>
      </c>
      <c r="Q30" s="60">
        <v>12360479</v>
      </c>
      <c r="R30" s="60">
        <v>12360479</v>
      </c>
      <c r="S30" s="60">
        <v>14250613</v>
      </c>
      <c r="T30" s="60">
        <v>12812611</v>
      </c>
      <c r="U30" s="60">
        <v>12086471</v>
      </c>
      <c r="V30" s="60">
        <v>12086471</v>
      </c>
      <c r="W30" s="60">
        <v>12086471</v>
      </c>
      <c r="X30" s="60">
        <v>4445967</v>
      </c>
      <c r="Y30" s="60">
        <v>7640504</v>
      </c>
      <c r="Z30" s="140">
        <v>171.85</v>
      </c>
      <c r="AA30" s="62">
        <v>4445967</v>
      </c>
    </row>
    <row r="31" spans="1:27" ht="13.5">
      <c r="A31" s="249" t="s">
        <v>163</v>
      </c>
      <c r="B31" s="182"/>
      <c r="C31" s="155">
        <v>534501</v>
      </c>
      <c r="D31" s="155"/>
      <c r="E31" s="59"/>
      <c r="F31" s="60"/>
      <c r="G31" s="60">
        <v>534501</v>
      </c>
      <c r="H31" s="60">
        <v>533846</v>
      </c>
      <c r="I31" s="60">
        <v>533358</v>
      </c>
      <c r="J31" s="60">
        <v>533358</v>
      </c>
      <c r="K31" s="60">
        <v>499747</v>
      </c>
      <c r="L31" s="60">
        <v>498341</v>
      </c>
      <c r="M31" s="60">
        <v>497490</v>
      </c>
      <c r="N31" s="60">
        <v>497490</v>
      </c>
      <c r="O31" s="60">
        <v>495266</v>
      </c>
      <c r="P31" s="60">
        <v>494623</v>
      </c>
      <c r="Q31" s="60">
        <v>493954</v>
      </c>
      <c r="R31" s="60">
        <v>493954</v>
      </c>
      <c r="S31" s="60">
        <v>493082</v>
      </c>
      <c r="T31" s="60">
        <v>492582</v>
      </c>
      <c r="U31" s="60">
        <v>491712</v>
      </c>
      <c r="V31" s="60">
        <v>491712</v>
      </c>
      <c r="W31" s="60">
        <v>491712</v>
      </c>
      <c r="X31" s="60"/>
      <c r="Y31" s="60">
        <v>491712</v>
      </c>
      <c r="Z31" s="140"/>
      <c r="AA31" s="62"/>
    </row>
    <row r="32" spans="1:27" ht="13.5">
      <c r="A32" s="249" t="s">
        <v>164</v>
      </c>
      <c r="B32" s="182"/>
      <c r="C32" s="155">
        <v>57438881</v>
      </c>
      <c r="D32" s="155"/>
      <c r="E32" s="59">
        <v>5856249</v>
      </c>
      <c r="F32" s="60">
        <v>10166884</v>
      </c>
      <c r="G32" s="60">
        <v>52602863</v>
      </c>
      <c r="H32" s="60">
        <v>154510141</v>
      </c>
      <c r="I32" s="60">
        <v>117157991</v>
      </c>
      <c r="J32" s="60">
        <v>117157991</v>
      </c>
      <c r="K32" s="60">
        <v>74140122</v>
      </c>
      <c r="L32" s="60">
        <v>107651974</v>
      </c>
      <c r="M32" s="60">
        <v>99332589</v>
      </c>
      <c r="N32" s="60">
        <v>99332589</v>
      </c>
      <c r="O32" s="60">
        <v>148114402</v>
      </c>
      <c r="P32" s="60">
        <v>119600023</v>
      </c>
      <c r="Q32" s="60">
        <v>115345813</v>
      </c>
      <c r="R32" s="60">
        <v>115345813</v>
      </c>
      <c r="S32" s="60">
        <v>82307589</v>
      </c>
      <c r="T32" s="60">
        <v>68006984</v>
      </c>
      <c r="U32" s="60">
        <v>42864729</v>
      </c>
      <c r="V32" s="60">
        <v>42864729</v>
      </c>
      <c r="W32" s="60">
        <v>42864729</v>
      </c>
      <c r="X32" s="60">
        <v>10166884</v>
      </c>
      <c r="Y32" s="60">
        <v>32697845</v>
      </c>
      <c r="Z32" s="140">
        <v>321.61</v>
      </c>
      <c r="AA32" s="62">
        <v>10166884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7949315</v>
      </c>
      <c r="H33" s="60">
        <v>7867378</v>
      </c>
      <c r="I33" s="60">
        <v>7646602</v>
      </c>
      <c r="J33" s="60">
        <v>7646602</v>
      </c>
      <c r="K33" s="60">
        <v>7476922</v>
      </c>
      <c r="L33" s="60">
        <v>7456092</v>
      </c>
      <c r="M33" s="60">
        <v>7436254</v>
      </c>
      <c r="N33" s="60">
        <v>7436254</v>
      </c>
      <c r="O33" s="60">
        <v>7433676</v>
      </c>
      <c r="P33" s="60">
        <v>7398663</v>
      </c>
      <c r="Q33" s="60">
        <v>7301977</v>
      </c>
      <c r="R33" s="60">
        <v>7301977</v>
      </c>
      <c r="S33" s="60">
        <v>7147056</v>
      </c>
      <c r="T33" s="60">
        <v>7037203</v>
      </c>
      <c r="U33" s="60">
        <v>7005512</v>
      </c>
      <c r="V33" s="60">
        <v>7005512</v>
      </c>
      <c r="W33" s="60">
        <v>7005512</v>
      </c>
      <c r="X33" s="60"/>
      <c r="Y33" s="60">
        <v>7005512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152996889</v>
      </c>
      <c r="D34" s="168">
        <f>SUM(D29:D33)</f>
        <v>0</v>
      </c>
      <c r="E34" s="72">
        <f t="shared" si="3"/>
        <v>10302216</v>
      </c>
      <c r="F34" s="73">
        <f t="shared" si="3"/>
        <v>14612851</v>
      </c>
      <c r="G34" s="73">
        <f t="shared" si="3"/>
        <v>155664110</v>
      </c>
      <c r="H34" s="73">
        <f t="shared" si="3"/>
        <v>177534530</v>
      </c>
      <c r="I34" s="73">
        <f t="shared" si="3"/>
        <v>138486159</v>
      </c>
      <c r="J34" s="73">
        <f t="shared" si="3"/>
        <v>138486159</v>
      </c>
      <c r="K34" s="73">
        <f t="shared" si="3"/>
        <v>95264999</v>
      </c>
      <c r="L34" s="73">
        <f t="shared" si="3"/>
        <v>130906740</v>
      </c>
      <c r="M34" s="73">
        <f t="shared" si="3"/>
        <v>121839957</v>
      </c>
      <c r="N34" s="73">
        <f t="shared" si="3"/>
        <v>121839957</v>
      </c>
      <c r="O34" s="73">
        <f t="shared" si="3"/>
        <v>170700386</v>
      </c>
      <c r="P34" s="73">
        <f t="shared" si="3"/>
        <v>140679256</v>
      </c>
      <c r="Q34" s="73">
        <f t="shared" si="3"/>
        <v>135502223</v>
      </c>
      <c r="R34" s="73">
        <f t="shared" si="3"/>
        <v>135502223</v>
      </c>
      <c r="S34" s="73">
        <f t="shared" si="3"/>
        <v>104198340</v>
      </c>
      <c r="T34" s="73">
        <f t="shared" si="3"/>
        <v>88349380</v>
      </c>
      <c r="U34" s="73">
        <f t="shared" si="3"/>
        <v>62448424</v>
      </c>
      <c r="V34" s="73">
        <f t="shared" si="3"/>
        <v>62448424</v>
      </c>
      <c r="W34" s="73">
        <f t="shared" si="3"/>
        <v>62448424</v>
      </c>
      <c r="X34" s="73">
        <f t="shared" si="3"/>
        <v>14612851</v>
      </c>
      <c r="Y34" s="73">
        <f t="shared" si="3"/>
        <v>47835573</v>
      </c>
      <c r="Z34" s="170">
        <f>+IF(X34&lt;&gt;0,+(Y34/X34)*100,0)</f>
        <v>327.352773254172</v>
      </c>
      <c r="AA34" s="74">
        <f>SUM(AA29:AA33)</f>
        <v>14612851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65562806</v>
      </c>
      <c r="D37" s="155"/>
      <c r="E37" s="59"/>
      <c r="F37" s="60"/>
      <c r="G37" s="60">
        <v>110734609</v>
      </c>
      <c r="H37" s="60">
        <v>67334135</v>
      </c>
      <c r="I37" s="60">
        <v>67334135</v>
      </c>
      <c r="J37" s="60">
        <v>67334135</v>
      </c>
      <c r="K37" s="60">
        <v>67334135</v>
      </c>
      <c r="L37" s="60">
        <v>67334135</v>
      </c>
      <c r="M37" s="60">
        <v>67334135</v>
      </c>
      <c r="N37" s="60">
        <v>67334135</v>
      </c>
      <c r="O37" s="60">
        <v>67334135</v>
      </c>
      <c r="P37" s="60">
        <v>67334135</v>
      </c>
      <c r="Q37" s="60">
        <v>67334135</v>
      </c>
      <c r="R37" s="60">
        <v>67334135</v>
      </c>
      <c r="S37" s="60">
        <v>67334135</v>
      </c>
      <c r="T37" s="60">
        <v>67334135</v>
      </c>
      <c r="U37" s="60">
        <v>67334135</v>
      </c>
      <c r="V37" s="60">
        <v>67334135</v>
      </c>
      <c r="W37" s="60">
        <v>67334135</v>
      </c>
      <c r="X37" s="60"/>
      <c r="Y37" s="60">
        <v>67334135</v>
      </c>
      <c r="Z37" s="140"/>
      <c r="AA37" s="62"/>
    </row>
    <row r="38" spans="1:27" ht="13.5">
      <c r="A38" s="249" t="s">
        <v>165</v>
      </c>
      <c r="B38" s="182"/>
      <c r="C38" s="155">
        <v>18190000</v>
      </c>
      <c r="D38" s="155"/>
      <c r="E38" s="59">
        <v>22051003</v>
      </c>
      <c r="F38" s="60">
        <v>22051003</v>
      </c>
      <c r="G38" s="60">
        <v>18654697</v>
      </c>
      <c r="H38" s="60">
        <v>18150024</v>
      </c>
      <c r="I38" s="60">
        <v>18129322</v>
      </c>
      <c r="J38" s="60">
        <v>18129322</v>
      </c>
      <c r="K38" s="60">
        <v>18110048</v>
      </c>
      <c r="L38" s="60">
        <v>18084802</v>
      </c>
      <c r="M38" s="60">
        <v>18060466</v>
      </c>
      <c r="N38" s="60">
        <v>18060466</v>
      </c>
      <c r="O38" s="60">
        <v>18032167</v>
      </c>
      <c r="P38" s="60">
        <v>18008025</v>
      </c>
      <c r="Q38" s="60">
        <v>17983884</v>
      </c>
      <c r="R38" s="60">
        <v>17983884</v>
      </c>
      <c r="S38" s="60">
        <v>17960036</v>
      </c>
      <c r="T38" s="60">
        <v>17935935</v>
      </c>
      <c r="U38" s="60">
        <v>17911835</v>
      </c>
      <c r="V38" s="60">
        <v>17911835</v>
      </c>
      <c r="W38" s="60">
        <v>17911835</v>
      </c>
      <c r="X38" s="60">
        <v>22051003</v>
      </c>
      <c r="Y38" s="60">
        <v>-4139168</v>
      </c>
      <c r="Z38" s="140">
        <v>-18.77</v>
      </c>
      <c r="AA38" s="62">
        <v>22051003</v>
      </c>
    </row>
    <row r="39" spans="1:27" ht="13.5">
      <c r="A39" s="250" t="s">
        <v>59</v>
      </c>
      <c r="B39" s="253"/>
      <c r="C39" s="168">
        <f aca="true" t="shared" si="4" ref="C39:Y39">SUM(C37:C38)</f>
        <v>83752806</v>
      </c>
      <c r="D39" s="168">
        <f>SUM(D37:D38)</f>
        <v>0</v>
      </c>
      <c r="E39" s="76">
        <f t="shared" si="4"/>
        <v>22051003</v>
      </c>
      <c r="F39" s="77">
        <f t="shared" si="4"/>
        <v>22051003</v>
      </c>
      <c r="G39" s="77">
        <f t="shared" si="4"/>
        <v>129389306</v>
      </c>
      <c r="H39" s="77">
        <f t="shared" si="4"/>
        <v>85484159</v>
      </c>
      <c r="I39" s="77">
        <f t="shared" si="4"/>
        <v>85463457</v>
      </c>
      <c r="J39" s="77">
        <f t="shared" si="4"/>
        <v>85463457</v>
      </c>
      <c r="K39" s="77">
        <f t="shared" si="4"/>
        <v>85444183</v>
      </c>
      <c r="L39" s="77">
        <f t="shared" si="4"/>
        <v>85418937</v>
      </c>
      <c r="M39" s="77">
        <f t="shared" si="4"/>
        <v>85394601</v>
      </c>
      <c r="N39" s="77">
        <f t="shared" si="4"/>
        <v>85394601</v>
      </c>
      <c r="O39" s="77">
        <f t="shared" si="4"/>
        <v>85366302</v>
      </c>
      <c r="P39" s="77">
        <f t="shared" si="4"/>
        <v>85342160</v>
      </c>
      <c r="Q39" s="77">
        <f t="shared" si="4"/>
        <v>85318019</v>
      </c>
      <c r="R39" s="77">
        <f t="shared" si="4"/>
        <v>85318019</v>
      </c>
      <c r="S39" s="77">
        <f t="shared" si="4"/>
        <v>85294171</v>
      </c>
      <c r="T39" s="77">
        <f t="shared" si="4"/>
        <v>85270070</v>
      </c>
      <c r="U39" s="77">
        <f t="shared" si="4"/>
        <v>85245970</v>
      </c>
      <c r="V39" s="77">
        <f t="shared" si="4"/>
        <v>85245970</v>
      </c>
      <c r="W39" s="77">
        <f t="shared" si="4"/>
        <v>85245970</v>
      </c>
      <c r="X39" s="77">
        <f t="shared" si="4"/>
        <v>22051003</v>
      </c>
      <c r="Y39" s="77">
        <f t="shared" si="4"/>
        <v>63194967</v>
      </c>
      <c r="Z39" s="212">
        <f>+IF(X39&lt;&gt;0,+(Y39/X39)*100,0)</f>
        <v>286.5854537319686</v>
      </c>
      <c r="AA39" s="79">
        <f>SUM(AA37:AA38)</f>
        <v>22051003</v>
      </c>
    </row>
    <row r="40" spans="1:27" ht="13.5">
      <c r="A40" s="250" t="s">
        <v>167</v>
      </c>
      <c r="B40" s="251"/>
      <c r="C40" s="168">
        <f aca="true" t="shared" si="5" ref="C40:Y40">+C34+C39</f>
        <v>236749695</v>
      </c>
      <c r="D40" s="168">
        <f>+D34+D39</f>
        <v>0</v>
      </c>
      <c r="E40" s="72">
        <f t="shared" si="5"/>
        <v>32353219</v>
      </c>
      <c r="F40" s="73">
        <f t="shared" si="5"/>
        <v>36663854</v>
      </c>
      <c r="G40" s="73">
        <f t="shared" si="5"/>
        <v>285053416</v>
      </c>
      <c r="H40" s="73">
        <f t="shared" si="5"/>
        <v>263018689</v>
      </c>
      <c r="I40" s="73">
        <f t="shared" si="5"/>
        <v>223949616</v>
      </c>
      <c r="J40" s="73">
        <f t="shared" si="5"/>
        <v>223949616</v>
      </c>
      <c r="K40" s="73">
        <f t="shared" si="5"/>
        <v>180709182</v>
      </c>
      <c r="L40" s="73">
        <f t="shared" si="5"/>
        <v>216325677</v>
      </c>
      <c r="M40" s="73">
        <f t="shared" si="5"/>
        <v>207234558</v>
      </c>
      <c r="N40" s="73">
        <f t="shared" si="5"/>
        <v>207234558</v>
      </c>
      <c r="O40" s="73">
        <f t="shared" si="5"/>
        <v>256066688</v>
      </c>
      <c r="P40" s="73">
        <f t="shared" si="5"/>
        <v>226021416</v>
      </c>
      <c r="Q40" s="73">
        <f t="shared" si="5"/>
        <v>220820242</v>
      </c>
      <c r="R40" s="73">
        <f t="shared" si="5"/>
        <v>220820242</v>
      </c>
      <c r="S40" s="73">
        <f t="shared" si="5"/>
        <v>189492511</v>
      </c>
      <c r="T40" s="73">
        <f t="shared" si="5"/>
        <v>173619450</v>
      </c>
      <c r="U40" s="73">
        <f t="shared" si="5"/>
        <v>147694394</v>
      </c>
      <c r="V40" s="73">
        <f t="shared" si="5"/>
        <v>147694394</v>
      </c>
      <c r="W40" s="73">
        <f t="shared" si="5"/>
        <v>147694394</v>
      </c>
      <c r="X40" s="73">
        <f t="shared" si="5"/>
        <v>36663854</v>
      </c>
      <c r="Y40" s="73">
        <f t="shared" si="5"/>
        <v>111030540</v>
      </c>
      <c r="Z40" s="170">
        <f>+IF(X40&lt;&gt;0,+(Y40/X40)*100,0)</f>
        <v>302.8337937413781</v>
      </c>
      <c r="AA40" s="74">
        <f>+AA34+AA39</f>
        <v>36663854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1686877328</v>
      </c>
      <c r="D42" s="257">
        <f>+D25-D40</f>
        <v>0</v>
      </c>
      <c r="E42" s="258">
        <f t="shared" si="6"/>
        <v>1965879622</v>
      </c>
      <c r="F42" s="259">
        <f t="shared" si="6"/>
        <v>1945045637</v>
      </c>
      <c r="G42" s="259">
        <f t="shared" si="6"/>
        <v>1433004294</v>
      </c>
      <c r="H42" s="259">
        <f t="shared" si="6"/>
        <v>1804427178</v>
      </c>
      <c r="I42" s="259">
        <f t="shared" si="6"/>
        <v>1796227750</v>
      </c>
      <c r="J42" s="259">
        <f t="shared" si="6"/>
        <v>1796227750</v>
      </c>
      <c r="K42" s="259">
        <f t="shared" si="6"/>
        <v>1821837740</v>
      </c>
      <c r="L42" s="259">
        <f t="shared" si="6"/>
        <v>1842654491</v>
      </c>
      <c r="M42" s="259">
        <f t="shared" si="6"/>
        <v>1800383927</v>
      </c>
      <c r="N42" s="259">
        <f t="shared" si="6"/>
        <v>1800383927</v>
      </c>
      <c r="O42" s="259">
        <f t="shared" si="6"/>
        <v>1786490590</v>
      </c>
      <c r="P42" s="259">
        <f t="shared" si="6"/>
        <v>1769919345</v>
      </c>
      <c r="Q42" s="259">
        <f t="shared" si="6"/>
        <v>1844408247</v>
      </c>
      <c r="R42" s="259">
        <f t="shared" si="6"/>
        <v>1844408247</v>
      </c>
      <c r="S42" s="259">
        <f t="shared" si="6"/>
        <v>1792377225</v>
      </c>
      <c r="T42" s="259">
        <f t="shared" si="6"/>
        <v>1769110404</v>
      </c>
      <c r="U42" s="259">
        <f t="shared" si="6"/>
        <v>1762412997</v>
      </c>
      <c r="V42" s="259">
        <f t="shared" si="6"/>
        <v>1762412997</v>
      </c>
      <c r="W42" s="259">
        <f t="shared" si="6"/>
        <v>1762412997</v>
      </c>
      <c r="X42" s="259">
        <f t="shared" si="6"/>
        <v>1945045637</v>
      </c>
      <c r="Y42" s="259">
        <f t="shared" si="6"/>
        <v>-182632640</v>
      </c>
      <c r="Z42" s="260">
        <f>+IF(X42&lt;&gt;0,+(Y42/X42)*100,0)</f>
        <v>-9.389632640275165</v>
      </c>
      <c r="AA42" s="261">
        <f>+AA25-AA40</f>
        <v>1945045637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988442597</v>
      </c>
      <c r="D45" s="155"/>
      <c r="E45" s="59">
        <v>1965879622</v>
      </c>
      <c r="F45" s="60">
        <v>1945045637</v>
      </c>
      <c r="G45" s="60">
        <v>1433004294</v>
      </c>
      <c r="H45" s="60">
        <v>1804427178</v>
      </c>
      <c r="I45" s="60">
        <v>1796227750</v>
      </c>
      <c r="J45" s="60">
        <v>1796227750</v>
      </c>
      <c r="K45" s="60">
        <v>1821837740</v>
      </c>
      <c r="L45" s="60">
        <v>1144219760</v>
      </c>
      <c r="M45" s="60">
        <v>1101949196</v>
      </c>
      <c r="N45" s="60">
        <v>1101949196</v>
      </c>
      <c r="O45" s="60">
        <v>1088055859</v>
      </c>
      <c r="P45" s="60">
        <v>1071484614</v>
      </c>
      <c r="Q45" s="60">
        <v>1145973516</v>
      </c>
      <c r="R45" s="60">
        <v>1145973516</v>
      </c>
      <c r="S45" s="60">
        <v>1093942494</v>
      </c>
      <c r="T45" s="60">
        <v>1070675673</v>
      </c>
      <c r="U45" s="60">
        <v>1063978266</v>
      </c>
      <c r="V45" s="60">
        <v>1063978266</v>
      </c>
      <c r="W45" s="60">
        <v>1063978266</v>
      </c>
      <c r="X45" s="60">
        <v>1945045637</v>
      </c>
      <c r="Y45" s="60">
        <v>-881067371</v>
      </c>
      <c r="Z45" s="139">
        <v>-45.3</v>
      </c>
      <c r="AA45" s="62">
        <v>1945045637</v>
      </c>
    </row>
    <row r="46" spans="1:27" ht="13.5">
      <c r="A46" s="249" t="s">
        <v>171</v>
      </c>
      <c r="B46" s="182"/>
      <c r="C46" s="155">
        <v>698434731</v>
      </c>
      <c r="D46" s="155"/>
      <c r="E46" s="59"/>
      <c r="F46" s="60"/>
      <c r="G46" s="60"/>
      <c r="H46" s="60"/>
      <c r="I46" s="60"/>
      <c r="J46" s="60"/>
      <c r="K46" s="60"/>
      <c r="L46" s="60">
        <v>698434731</v>
      </c>
      <c r="M46" s="60">
        <v>698434731</v>
      </c>
      <c r="N46" s="60">
        <v>698434731</v>
      </c>
      <c r="O46" s="60">
        <v>698434731</v>
      </c>
      <c r="P46" s="60">
        <v>698434731</v>
      </c>
      <c r="Q46" s="60">
        <v>698434731</v>
      </c>
      <c r="R46" s="60">
        <v>698434731</v>
      </c>
      <c r="S46" s="60">
        <v>698434731</v>
      </c>
      <c r="T46" s="60">
        <v>698434731</v>
      </c>
      <c r="U46" s="60">
        <v>698434731</v>
      </c>
      <c r="V46" s="60">
        <v>698434731</v>
      </c>
      <c r="W46" s="60">
        <v>698434731</v>
      </c>
      <c r="X46" s="60"/>
      <c r="Y46" s="60">
        <v>698434731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1686877328</v>
      </c>
      <c r="D48" s="217">
        <f>SUM(D45:D47)</f>
        <v>0</v>
      </c>
      <c r="E48" s="264">
        <f t="shared" si="7"/>
        <v>1965879622</v>
      </c>
      <c r="F48" s="219">
        <f t="shared" si="7"/>
        <v>1945045637</v>
      </c>
      <c r="G48" s="219">
        <f t="shared" si="7"/>
        <v>1433004294</v>
      </c>
      <c r="H48" s="219">
        <f t="shared" si="7"/>
        <v>1804427178</v>
      </c>
      <c r="I48" s="219">
        <f t="shared" si="7"/>
        <v>1796227750</v>
      </c>
      <c r="J48" s="219">
        <f t="shared" si="7"/>
        <v>1796227750</v>
      </c>
      <c r="K48" s="219">
        <f t="shared" si="7"/>
        <v>1821837740</v>
      </c>
      <c r="L48" s="219">
        <f t="shared" si="7"/>
        <v>1842654491</v>
      </c>
      <c r="M48" s="219">
        <f t="shared" si="7"/>
        <v>1800383927</v>
      </c>
      <c r="N48" s="219">
        <f t="shared" si="7"/>
        <v>1800383927</v>
      </c>
      <c r="O48" s="219">
        <f t="shared" si="7"/>
        <v>1786490590</v>
      </c>
      <c r="P48" s="219">
        <f t="shared" si="7"/>
        <v>1769919345</v>
      </c>
      <c r="Q48" s="219">
        <f t="shared" si="7"/>
        <v>1844408247</v>
      </c>
      <c r="R48" s="219">
        <f t="shared" si="7"/>
        <v>1844408247</v>
      </c>
      <c r="S48" s="219">
        <f t="shared" si="7"/>
        <v>1792377225</v>
      </c>
      <c r="T48" s="219">
        <f t="shared" si="7"/>
        <v>1769110404</v>
      </c>
      <c r="U48" s="219">
        <f t="shared" si="7"/>
        <v>1762412997</v>
      </c>
      <c r="V48" s="219">
        <f t="shared" si="7"/>
        <v>1762412997</v>
      </c>
      <c r="W48" s="219">
        <f t="shared" si="7"/>
        <v>1762412997</v>
      </c>
      <c r="X48" s="219">
        <f t="shared" si="7"/>
        <v>1945045637</v>
      </c>
      <c r="Y48" s="219">
        <f t="shared" si="7"/>
        <v>-182632640</v>
      </c>
      <c r="Z48" s="265">
        <f>+IF(X48&lt;&gt;0,+(Y48/X48)*100,0)</f>
        <v>-9.389632640275165</v>
      </c>
      <c r="AA48" s="232">
        <f>SUM(AA45:AA47)</f>
        <v>1945045637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31629010</v>
      </c>
      <c r="D7" s="155"/>
      <c r="E7" s="59">
        <v>32902716</v>
      </c>
      <c r="F7" s="60">
        <v>27569832</v>
      </c>
      <c r="G7" s="60">
        <v>2217616</v>
      </c>
      <c r="H7" s="60">
        <v>1781604</v>
      </c>
      <c r="I7" s="60">
        <v>2013134</v>
      </c>
      <c r="J7" s="60">
        <v>6012354</v>
      </c>
      <c r="K7" s="60">
        <v>1707804</v>
      </c>
      <c r="L7" s="60">
        <v>2294824</v>
      </c>
      <c r="M7" s="60">
        <v>2416122</v>
      </c>
      <c r="N7" s="60">
        <v>6418750</v>
      </c>
      <c r="O7" s="60">
        <v>1625998</v>
      </c>
      <c r="P7" s="60">
        <v>1452902</v>
      </c>
      <c r="Q7" s="60">
        <v>1957222</v>
      </c>
      <c r="R7" s="60">
        <v>5036122</v>
      </c>
      <c r="S7" s="60">
        <v>1512137</v>
      </c>
      <c r="T7" s="60">
        <v>2159836</v>
      </c>
      <c r="U7" s="60">
        <v>1471571</v>
      </c>
      <c r="V7" s="60">
        <v>5143544</v>
      </c>
      <c r="W7" s="60">
        <v>22610770</v>
      </c>
      <c r="X7" s="60">
        <v>27569832</v>
      </c>
      <c r="Y7" s="60">
        <v>-4959062</v>
      </c>
      <c r="Z7" s="140">
        <v>-17.99</v>
      </c>
      <c r="AA7" s="62">
        <v>27569832</v>
      </c>
    </row>
    <row r="8" spans="1:27" ht="13.5">
      <c r="A8" s="249" t="s">
        <v>178</v>
      </c>
      <c r="B8" s="182"/>
      <c r="C8" s="155">
        <v>853404</v>
      </c>
      <c r="D8" s="155"/>
      <c r="E8" s="59">
        <v>635172</v>
      </c>
      <c r="F8" s="60">
        <v>1362168</v>
      </c>
      <c r="G8" s="60">
        <v>68884</v>
      </c>
      <c r="H8" s="60">
        <v>20856</v>
      </c>
      <c r="I8" s="60">
        <v>72645</v>
      </c>
      <c r="J8" s="60">
        <v>162385</v>
      </c>
      <c r="K8" s="60">
        <v>77636</v>
      </c>
      <c r="L8" s="60">
        <v>52827</v>
      </c>
      <c r="M8" s="60">
        <v>230605</v>
      </c>
      <c r="N8" s="60">
        <v>361068</v>
      </c>
      <c r="O8" s="60">
        <v>41444</v>
      </c>
      <c r="P8" s="60">
        <v>28984</v>
      </c>
      <c r="Q8" s="60">
        <v>50296</v>
      </c>
      <c r="R8" s="60">
        <v>120724</v>
      </c>
      <c r="S8" s="60">
        <v>28521</v>
      </c>
      <c r="T8" s="60">
        <v>44574</v>
      </c>
      <c r="U8" s="60">
        <v>28521</v>
      </c>
      <c r="V8" s="60">
        <v>101616</v>
      </c>
      <c r="W8" s="60">
        <v>745793</v>
      </c>
      <c r="X8" s="60">
        <v>1362168</v>
      </c>
      <c r="Y8" s="60">
        <v>-616375</v>
      </c>
      <c r="Z8" s="140">
        <v>-45.25</v>
      </c>
      <c r="AA8" s="62">
        <v>1362168</v>
      </c>
    </row>
    <row r="9" spans="1:27" ht="13.5">
      <c r="A9" s="249" t="s">
        <v>179</v>
      </c>
      <c r="B9" s="182"/>
      <c r="C9" s="155">
        <v>213523939</v>
      </c>
      <c r="D9" s="155"/>
      <c r="E9" s="59">
        <v>246498000</v>
      </c>
      <c r="F9" s="60">
        <v>312485149</v>
      </c>
      <c r="G9" s="60">
        <v>106814010</v>
      </c>
      <c r="H9" s="60">
        <v>6143226</v>
      </c>
      <c r="I9" s="60"/>
      <c r="J9" s="60">
        <v>112957236</v>
      </c>
      <c r="K9" s="60">
        <v>2789032</v>
      </c>
      <c r="L9" s="60">
        <v>90905473</v>
      </c>
      <c r="M9" s="60">
        <v>11892162</v>
      </c>
      <c r="N9" s="60">
        <v>105586667</v>
      </c>
      <c r="O9" s="60">
        <v>32014486</v>
      </c>
      <c r="P9" s="60">
        <v>29312170</v>
      </c>
      <c r="Q9" s="60">
        <v>67054677</v>
      </c>
      <c r="R9" s="60">
        <v>128381333</v>
      </c>
      <c r="S9" s="60"/>
      <c r="T9" s="60">
        <v>9310347</v>
      </c>
      <c r="U9" s="60">
        <v>4901236</v>
      </c>
      <c r="V9" s="60">
        <v>14211583</v>
      </c>
      <c r="W9" s="60">
        <v>361136819</v>
      </c>
      <c r="X9" s="60">
        <v>312485149</v>
      </c>
      <c r="Y9" s="60">
        <v>48651670</v>
      </c>
      <c r="Z9" s="140">
        <v>15.57</v>
      </c>
      <c r="AA9" s="62">
        <v>312485149</v>
      </c>
    </row>
    <row r="10" spans="1:27" ht="13.5">
      <c r="A10" s="249" t="s">
        <v>180</v>
      </c>
      <c r="B10" s="182"/>
      <c r="C10" s="155">
        <v>275440670</v>
      </c>
      <c r="D10" s="155"/>
      <c r="E10" s="59">
        <v>419159000</v>
      </c>
      <c r="F10" s="60">
        <v>421509000</v>
      </c>
      <c r="G10" s="60">
        <v>22402162</v>
      </c>
      <c r="H10" s="60">
        <v>171705623</v>
      </c>
      <c r="I10" s="60">
        <v>10236846</v>
      </c>
      <c r="J10" s="60">
        <v>204344631</v>
      </c>
      <c r="K10" s="60">
        <v>20428588</v>
      </c>
      <c r="L10" s="60">
        <v>107069606</v>
      </c>
      <c r="M10" s="60">
        <v>13291209</v>
      </c>
      <c r="N10" s="60">
        <v>140789403</v>
      </c>
      <c r="O10" s="60">
        <v>23662542</v>
      </c>
      <c r="P10" s="60">
        <v>2002128</v>
      </c>
      <c r="Q10" s="60">
        <v>30699550</v>
      </c>
      <c r="R10" s="60">
        <v>56364220</v>
      </c>
      <c r="S10" s="60">
        <v>287438</v>
      </c>
      <c r="T10" s="60">
        <v>10778261</v>
      </c>
      <c r="U10" s="60">
        <v>1986756</v>
      </c>
      <c r="V10" s="60">
        <v>13052455</v>
      </c>
      <c r="W10" s="60">
        <v>414550709</v>
      </c>
      <c r="X10" s="60">
        <v>421509000</v>
      </c>
      <c r="Y10" s="60">
        <v>-6958291</v>
      </c>
      <c r="Z10" s="140">
        <v>-1.65</v>
      </c>
      <c r="AA10" s="62">
        <v>421509000</v>
      </c>
    </row>
    <row r="11" spans="1:27" ht="13.5">
      <c r="A11" s="249" t="s">
        <v>181</v>
      </c>
      <c r="B11" s="182"/>
      <c r="C11" s="155">
        <v>7160351</v>
      </c>
      <c r="D11" s="155"/>
      <c r="E11" s="59">
        <v>8692356</v>
      </c>
      <c r="F11" s="60">
        <v>8692356</v>
      </c>
      <c r="G11" s="60">
        <v>155491</v>
      </c>
      <c r="H11" s="60">
        <v>968167</v>
      </c>
      <c r="I11" s="60">
        <v>334670</v>
      </c>
      <c r="J11" s="60">
        <v>1458328</v>
      </c>
      <c r="K11" s="60">
        <v>306007</v>
      </c>
      <c r="L11" s="60">
        <v>540024</v>
      </c>
      <c r="M11" s="60">
        <v>1079034</v>
      </c>
      <c r="N11" s="60">
        <v>1925065</v>
      </c>
      <c r="O11" s="60">
        <v>912164</v>
      </c>
      <c r="P11" s="60">
        <v>969310</v>
      </c>
      <c r="Q11" s="60">
        <v>917943</v>
      </c>
      <c r="R11" s="60">
        <v>2799417</v>
      </c>
      <c r="S11" s="60">
        <v>1102467</v>
      </c>
      <c r="T11" s="60">
        <v>849437</v>
      </c>
      <c r="U11" s="60">
        <v>705296</v>
      </c>
      <c r="V11" s="60">
        <v>2657200</v>
      </c>
      <c r="W11" s="60">
        <v>8840010</v>
      </c>
      <c r="X11" s="60">
        <v>8692356</v>
      </c>
      <c r="Y11" s="60">
        <v>147654</v>
      </c>
      <c r="Z11" s="140">
        <v>1.7</v>
      </c>
      <c r="AA11" s="62">
        <v>8692356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-441174320</v>
      </c>
      <c r="D14" s="155"/>
      <c r="E14" s="59">
        <v>-270104281</v>
      </c>
      <c r="F14" s="60">
        <v>-360177384</v>
      </c>
      <c r="G14" s="60">
        <v>-58735561</v>
      </c>
      <c r="H14" s="60">
        <v>-99968907</v>
      </c>
      <c r="I14" s="60">
        <v>11003531</v>
      </c>
      <c r="J14" s="60">
        <v>-147700937</v>
      </c>
      <c r="K14" s="60">
        <v>-10340617</v>
      </c>
      <c r="L14" s="60">
        <v>-26012333</v>
      </c>
      <c r="M14" s="60">
        <v>-134370346</v>
      </c>
      <c r="N14" s="60">
        <v>-170723296</v>
      </c>
      <c r="O14" s="60">
        <v>-15397083</v>
      </c>
      <c r="P14" s="60">
        <v>-20865967</v>
      </c>
      <c r="Q14" s="60">
        <v>14879531</v>
      </c>
      <c r="R14" s="60">
        <v>-21383519</v>
      </c>
      <c r="S14" s="60">
        <v>-61774297</v>
      </c>
      <c r="T14" s="60">
        <v>-5815496</v>
      </c>
      <c r="U14" s="60">
        <v>13076637</v>
      </c>
      <c r="V14" s="60">
        <v>-54513156</v>
      </c>
      <c r="W14" s="60">
        <v>-394320908</v>
      </c>
      <c r="X14" s="60">
        <v>-360177384</v>
      </c>
      <c r="Y14" s="60">
        <v>-34143524</v>
      </c>
      <c r="Z14" s="140">
        <v>9.48</v>
      </c>
      <c r="AA14" s="62">
        <v>-360177384</v>
      </c>
    </row>
    <row r="15" spans="1:27" ht="13.5">
      <c r="A15" s="249" t="s">
        <v>40</v>
      </c>
      <c r="B15" s="182"/>
      <c r="C15" s="155">
        <v>-7812811</v>
      </c>
      <c r="D15" s="155"/>
      <c r="E15" s="59">
        <v>-999651</v>
      </c>
      <c r="F15" s="60">
        <v>-5161272</v>
      </c>
      <c r="G15" s="60"/>
      <c r="H15" s="60">
        <v>-1939770</v>
      </c>
      <c r="I15" s="60">
        <v>-210399</v>
      </c>
      <c r="J15" s="60">
        <v>-2150169</v>
      </c>
      <c r="K15" s="60"/>
      <c r="L15" s="60">
        <v>-20262</v>
      </c>
      <c r="M15" s="60"/>
      <c r="N15" s="60">
        <v>-20262</v>
      </c>
      <c r="O15" s="60">
        <v>-83417</v>
      </c>
      <c r="P15" s="60">
        <v>-149586</v>
      </c>
      <c r="Q15" s="60">
        <v>-73593</v>
      </c>
      <c r="R15" s="60">
        <v>-306596</v>
      </c>
      <c r="S15" s="60"/>
      <c r="T15" s="60">
        <v>-127640</v>
      </c>
      <c r="U15" s="60">
        <v>-56195</v>
      </c>
      <c r="V15" s="60">
        <v>-183835</v>
      </c>
      <c r="W15" s="60">
        <v>-2660862</v>
      </c>
      <c r="X15" s="60">
        <v>-5161272</v>
      </c>
      <c r="Y15" s="60">
        <v>2500410</v>
      </c>
      <c r="Z15" s="140">
        <v>-48.45</v>
      </c>
      <c r="AA15" s="62">
        <v>-5161272</v>
      </c>
    </row>
    <row r="16" spans="1:27" ht="13.5">
      <c r="A16" s="249" t="s">
        <v>42</v>
      </c>
      <c r="B16" s="182"/>
      <c r="C16" s="155"/>
      <c r="D16" s="155"/>
      <c r="E16" s="59">
        <v>-419760</v>
      </c>
      <c r="F16" s="60">
        <v>-120000</v>
      </c>
      <c r="G16" s="60"/>
      <c r="H16" s="60">
        <v>-42081</v>
      </c>
      <c r="I16" s="60"/>
      <c r="J16" s="60">
        <v>-42081</v>
      </c>
      <c r="K16" s="60"/>
      <c r="L16" s="60">
        <v>-42301</v>
      </c>
      <c r="M16" s="60">
        <v>-17439</v>
      </c>
      <c r="N16" s="60">
        <v>-59740</v>
      </c>
      <c r="O16" s="60"/>
      <c r="P16" s="60"/>
      <c r="Q16" s="60"/>
      <c r="R16" s="60"/>
      <c r="S16" s="60"/>
      <c r="T16" s="60"/>
      <c r="U16" s="60"/>
      <c r="V16" s="60"/>
      <c r="W16" s="60">
        <v>-101821</v>
      </c>
      <c r="X16" s="60">
        <v>-120000</v>
      </c>
      <c r="Y16" s="60">
        <v>18179</v>
      </c>
      <c r="Z16" s="140">
        <v>-15.15</v>
      </c>
      <c r="AA16" s="62">
        <v>-120000</v>
      </c>
    </row>
    <row r="17" spans="1:27" ht="13.5">
      <c r="A17" s="250" t="s">
        <v>185</v>
      </c>
      <c r="B17" s="251"/>
      <c r="C17" s="168">
        <f aca="true" t="shared" si="0" ref="C17:Y17">SUM(C6:C16)</f>
        <v>79620243</v>
      </c>
      <c r="D17" s="168">
        <f t="shared" si="0"/>
        <v>0</v>
      </c>
      <c r="E17" s="72">
        <f t="shared" si="0"/>
        <v>436363552</v>
      </c>
      <c r="F17" s="73">
        <f t="shared" si="0"/>
        <v>406159849</v>
      </c>
      <c r="G17" s="73">
        <f t="shared" si="0"/>
        <v>72922602</v>
      </c>
      <c r="H17" s="73">
        <f t="shared" si="0"/>
        <v>78668718</v>
      </c>
      <c r="I17" s="73">
        <f t="shared" si="0"/>
        <v>23450427</v>
      </c>
      <c r="J17" s="73">
        <f t="shared" si="0"/>
        <v>175041747</v>
      </c>
      <c r="K17" s="73">
        <f t="shared" si="0"/>
        <v>14968450</v>
      </c>
      <c r="L17" s="73">
        <f t="shared" si="0"/>
        <v>174787858</v>
      </c>
      <c r="M17" s="73">
        <f t="shared" si="0"/>
        <v>-105478653</v>
      </c>
      <c r="N17" s="73">
        <f t="shared" si="0"/>
        <v>84277655</v>
      </c>
      <c r="O17" s="73">
        <f t="shared" si="0"/>
        <v>42776134</v>
      </c>
      <c r="P17" s="73">
        <f t="shared" si="0"/>
        <v>12749941</v>
      </c>
      <c r="Q17" s="73">
        <f t="shared" si="0"/>
        <v>115485626</v>
      </c>
      <c r="R17" s="73">
        <f t="shared" si="0"/>
        <v>171011701</v>
      </c>
      <c r="S17" s="73">
        <f t="shared" si="0"/>
        <v>-58843734</v>
      </c>
      <c r="T17" s="73">
        <f t="shared" si="0"/>
        <v>17199319</v>
      </c>
      <c r="U17" s="73">
        <f t="shared" si="0"/>
        <v>22113822</v>
      </c>
      <c r="V17" s="73">
        <f t="shared" si="0"/>
        <v>-19530593</v>
      </c>
      <c r="W17" s="73">
        <f t="shared" si="0"/>
        <v>410800510</v>
      </c>
      <c r="X17" s="73">
        <f t="shared" si="0"/>
        <v>406159849</v>
      </c>
      <c r="Y17" s="73">
        <f t="shared" si="0"/>
        <v>4640661</v>
      </c>
      <c r="Z17" s="170">
        <f>+IF(X17&lt;&gt;0,+(Y17/X17)*100,0)</f>
        <v>1.142570101753214</v>
      </c>
      <c r="AA17" s="74">
        <f>SUM(AA6:AA16)</f>
        <v>406159849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-779746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16002506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-141085129</v>
      </c>
      <c r="D26" s="155"/>
      <c r="E26" s="59">
        <v>-424875004</v>
      </c>
      <c r="F26" s="60">
        <v>-437544996</v>
      </c>
      <c r="G26" s="60">
        <v>-22304725</v>
      </c>
      <c r="H26" s="60">
        <v>-49911299</v>
      </c>
      <c r="I26" s="60">
        <v>-33864994</v>
      </c>
      <c r="J26" s="60">
        <v>-106081018</v>
      </c>
      <c r="K26" s="60">
        <v>-16996196</v>
      </c>
      <c r="L26" s="60">
        <v>-59057805</v>
      </c>
      <c r="M26" s="60">
        <v>-11329676</v>
      </c>
      <c r="N26" s="60">
        <v>-87383677</v>
      </c>
      <c r="O26" s="60">
        <v>-9723959</v>
      </c>
      <c r="P26" s="60">
        <v>-26097371</v>
      </c>
      <c r="Q26" s="60">
        <v>-38480985</v>
      </c>
      <c r="R26" s="60">
        <v>-74302315</v>
      </c>
      <c r="S26" s="60">
        <v>-9891338</v>
      </c>
      <c r="T26" s="60">
        <v>-15139011</v>
      </c>
      <c r="U26" s="60">
        <v>-39952116</v>
      </c>
      <c r="V26" s="60">
        <v>-64982465</v>
      </c>
      <c r="W26" s="60">
        <v>-332749475</v>
      </c>
      <c r="X26" s="60">
        <v>-437544996</v>
      </c>
      <c r="Y26" s="60">
        <v>104795521</v>
      </c>
      <c r="Z26" s="140">
        <v>-23.95</v>
      </c>
      <c r="AA26" s="62">
        <v>-437544996</v>
      </c>
    </row>
    <row r="27" spans="1:27" ht="13.5">
      <c r="A27" s="250" t="s">
        <v>192</v>
      </c>
      <c r="B27" s="251"/>
      <c r="C27" s="168">
        <f aca="true" t="shared" si="1" ref="C27:Y27">SUM(C21:C26)</f>
        <v>-125862369</v>
      </c>
      <c r="D27" s="168">
        <f>SUM(D21:D26)</f>
        <v>0</v>
      </c>
      <c r="E27" s="72">
        <f t="shared" si="1"/>
        <v>-424875004</v>
      </c>
      <c r="F27" s="73">
        <f t="shared" si="1"/>
        <v>-437544996</v>
      </c>
      <c r="G27" s="73">
        <f t="shared" si="1"/>
        <v>-22304725</v>
      </c>
      <c r="H27" s="73">
        <f t="shared" si="1"/>
        <v>-49911299</v>
      </c>
      <c r="I27" s="73">
        <f t="shared" si="1"/>
        <v>-33864994</v>
      </c>
      <c r="J27" s="73">
        <f t="shared" si="1"/>
        <v>-106081018</v>
      </c>
      <c r="K27" s="73">
        <f t="shared" si="1"/>
        <v>-16996196</v>
      </c>
      <c r="L27" s="73">
        <f t="shared" si="1"/>
        <v>-59057805</v>
      </c>
      <c r="M27" s="73">
        <f t="shared" si="1"/>
        <v>-11329676</v>
      </c>
      <c r="N27" s="73">
        <f t="shared" si="1"/>
        <v>-87383677</v>
      </c>
      <c r="O27" s="73">
        <f t="shared" si="1"/>
        <v>-9723959</v>
      </c>
      <c r="P27" s="73">
        <f t="shared" si="1"/>
        <v>-26097371</v>
      </c>
      <c r="Q27" s="73">
        <f t="shared" si="1"/>
        <v>-38480985</v>
      </c>
      <c r="R27" s="73">
        <f t="shared" si="1"/>
        <v>-74302315</v>
      </c>
      <c r="S27" s="73">
        <f t="shared" si="1"/>
        <v>-9891338</v>
      </c>
      <c r="T27" s="73">
        <f t="shared" si="1"/>
        <v>-15139011</v>
      </c>
      <c r="U27" s="73">
        <f t="shared" si="1"/>
        <v>-39952116</v>
      </c>
      <c r="V27" s="73">
        <f t="shared" si="1"/>
        <v>-64982465</v>
      </c>
      <c r="W27" s="73">
        <f t="shared" si="1"/>
        <v>-332749475</v>
      </c>
      <c r="X27" s="73">
        <f t="shared" si="1"/>
        <v>-437544996</v>
      </c>
      <c r="Y27" s="73">
        <f t="shared" si="1"/>
        <v>104795521</v>
      </c>
      <c r="Z27" s="170">
        <f>+IF(X27&lt;&gt;0,+(Y27/X27)*100,0)</f>
        <v>-23.950798651117474</v>
      </c>
      <c r="AA27" s="74">
        <f>SUM(AA21:AA26)</f>
        <v>-437544996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2674638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-13648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-35990694</v>
      </c>
      <c r="F35" s="60">
        <v>-10553136</v>
      </c>
      <c r="G35" s="60"/>
      <c r="H35" s="60">
        <v>-75782102</v>
      </c>
      <c r="I35" s="60"/>
      <c r="J35" s="60">
        <v>-75782102</v>
      </c>
      <c r="K35" s="60"/>
      <c r="L35" s="60"/>
      <c r="M35" s="60"/>
      <c r="N35" s="60"/>
      <c r="O35" s="60"/>
      <c r="P35" s="60">
        <v>-1415469</v>
      </c>
      <c r="Q35" s="60">
        <v>-825468</v>
      </c>
      <c r="R35" s="60">
        <v>-2240937</v>
      </c>
      <c r="S35" s="60"/>
      <c r="T35" s="60">
        <v>-1438002</v>
      </c>
      <c r="U35" s="60">
        <v>-726140</v>
      </c>
      <c r="V35" s="60">
        <v>-2164142</v>
      </c>
      <c r="W35" s="60">
        <v>-80187181</v>
      </c>
      <c r="X35" s="60">
        <v>-10553136</v>
      </c>
      <c r="Y35" s="60">
        <v>-69634045</v>
      </c>
      <c r="Z35" s="140">
        <v>659.84</v>
      </c>
      <c r="AA35" s="62">
        <v>-10553136</v>
      </c>
    </row>
    <row r="36" spans="1:27" ht="13.5">
      <c r="A36" s="250" t="s">
        <v>198</v>
      </c>
      <c r="B36" s="251"/>
      <c r="C36" s="168">
        <f aca="true" t="shared" si="2" ref="C36:Y36">SUM(C31:C35)</f>
        <v>2660990</v>
      </c>
      <c r="D36" s="168">
        <f>SUM(D31:D35)</f>
        <v>0</v>
      </c>
      <c r="E36" s="72">
        <f t="shared" si="2"/>
        <v>-35990694</v>
      </c>
      <c r="F36" s="73">
        <f t="shared" si="2"/>
        <v>-10553136</v>
      </c>
      <c r="G36" s="73">
        <f t="shared" si="2"/>
        <v>0</v>
      </c>
      <c r="H36" s="73">
        <f t="shared" si="2"/>
        <v>-75782102</v>
      </c>
      <c r="I36" s="73">
        <f t="shared" si="2"/>
        <v>0</v>
      </c>
      <c r="J36" s="73">
        <f t="shared" si="2"/>
        <v>-75782102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-1415469</v>
      </c>
      <c r="Q36" s="73">
        <f t="shared" si="2"/>
        <v>-825468</v>
      </c>
      <c r="R36" s="73">
        <f t="shared" si="2"/>
        <v>-2240937</v>
      </c>
      <c r="S36" s="73">
        <f t="shared" si="2"/>
        <v>0</v>
      </c>
      <c r="T36" s="73">
        <f t="shared" si="2"/>
        <v>-1438002</v>
      </c>
      <c r="U36" s="73">
        <f t="shared" si="2"/>
        <v>-726140</v>
      </c>
      <c r="V36" s="73">
        <f t="shared" si="2"/>
        <v>-2164142</v>
      </c>
      <c r="W36" s="73">
        <f t="shared" si="2"/>
        <v>-80187181</v>
      </c>
      <c r="X36" s="73">
        <f t="shared" si="2"/>
        <v>-10553136</v>
      </c>
      <c r="Y36" s="73">
        <f t="shared" si="2"/>
        <v>-69634045</v>
      </c>
      <c r="Z36" s="170">
        <f>+IF(X36&lt;&gt;0,+(Y36/X36)*100,0)</f>
        <v>659.8422023557737</v>
      </c>
      <c r="AA36" s="74">
        <f>SUM(AA31:AA35)</f>
        <v>-10553136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-43581136</v>
      </c>
      <c r="D38" s="153">
        <f>+D17+D27+D36</f>
        <v>0</v>
      </c>
      <c r="E38" s="99">
        <f t="shared" si="3"/>
        <v>-24502146</v>
      </c>
      <c r="F38" s="100">
        <f t="shared" si="3"/>
        <v>-41938283</v>
      </c>
      <c r="G38" s="100">
        <f t="shared" si="3"/>
        <v>50617877</v>
      </c>
      <c r="H38" s="100">
        <f t="shared" si="3"/>
        <v>-47024683</v>
      </c>
      <c r="I38" s="100">
        <f t="shared" si="3"/>
        <v>-10414567</v>
      </c>
      <c r="J38" s="100">
        <f t="shared" si="3"/>
        <v>-6821373</v>
      </c>
      <c r="K38" s="100">
        <f t="shared" si="3"/>
        <v>-2027746</v>
      </c>
      <c r="L38" s="100">
        <f t="shared" si="3"/>
        <v>115730053</v>
      </c>
      <c r="M38" s="100">
        <f t="shared" si="3"/>
        <v>-116808329</v>
      </c>
      <c r="N38" s="100">
        <f t="shared" si="3"/>
        <v>-3106022</v>
      </c>
      <c r="O38" s="100">
        <f t="shared" si="3"/>
        <v>33052175</v>
      </c>
      <c r="P38" s="100">
        <f t="shared" si="3"/>
        <v>-14762899</v>
      </c>
      <c r="Q38" s="100">
        <f t="shared" si="3"/>
        <v>76179173</v>
      </c>
      <c r="R38" s="100">
        <f t="shared" si="3"/>
        <v>94468449</v>
      </c>
      <c r="S38" s="100">
        <f t="shared" si="3"/>
        <v>-68735072</v>
      </c>
      <c r="T38" s="100">
        <f t="shared" si="3"/>
        <v>622306</v>
      </c>
      <c r="U38" s="100">
        <f t="shared" si="3"/>
        <v>-18564434</v>
      </c>
      <c r="V38" s="100">
        <f t="shared" si="3"/>
        <v>-86677200</v>
      </c>
      <c r="W38" s="100">
        <f t="shared" si="3"/>
        <v>-2136146</v>
      </c>
      <c r="X38" s="100">
        <f t="shared" si="3"/>
        <v>-41938283</v>
      </c>
      <c r="Y38" s="100">
        <f t="shared" si="3"/>
        <v>39802137</v>
      </c>
      <c r="Z38" s="137">
        <f>+IF(X38&lt;&gt;0,+(Y38/X38)*100,0)</f>
        <v>-94.90645337101664</v>
      </c>
      <c r="AA38" s="102">
        <f>+AA17+AA27+AA36</f>
        <v>-41938283</v>
      </c>
    </row>
    <row r="39" spans="1:27" ht="13.5">
      <c r="A39" s="249" t="s">
        <v>200</v>
      </c>
      <c r="B39" s="182"/>
      <c r="C39" s="153">
        <v>101555617</v>
      </c>
      <c r="D39" s="153"/>
      <c r="E39" s="99">
        <v>5075286</v>
      </c>
      <c r="F39" s="100">
        <v>57974482</v>
      </c>
      <c r="G39" s="100">
        <v>11734762</v>
      </c>
      <c r="H39" s="100">
        <v>62352639</v>
      </c>
      <c r="I39" s="100">
        <v>15327956</v>
      </c>
      <c r="J39" s="100">
        <v>11734762</v>
      </c>
      <c r="K39" s="100">
        <v>4913389</v>
      </c>
      <c r="L39" s="100">
        <v>2885643</v>
      </c>
      <c r="M39" s="100">
        <v>118615696</v>
      </c>
      <c r="N39" s="100">
        <v>4913389</v>
      </c>
      <c r="O39" s="100">
        <v>1807367</v>
      </c>
      <c r="P39" s="100">
        <v>34859542</v>
      </c>
      <c r="Q39" s="100">
        <v>20096643</v>
      </c>
      <c r="R39" s="100">
        <v>1807367</v>
      </c>
      <c r="S39" s="100">
        <v>96275816</v>
      </c>
      <c r="T39" s="100">
        <v>27540744</v>
      </c>
      <c r="U39" s="100">
        <v>28163050</v>
      </c>
      <c r="V39" s="100">
        <v>96275816</v>
      </c>
      <c r="W39" s="100">
        <v>11734762</v>
      </c>
      <c r="X39" s="100">
        <v>57974482</v>
      </c>
      <c r="Y39" s="100">
        <v>-46239720</v>
      </c>
      <c r="Z39" s="137">
        <v>-79.76</v>
      </c>
      <c r="AA39" s="102">
        <v>57974482</v>
      </c>
    </row>
    <row r="40" spans="1:27" ht="13.5">
      <c r="A40" s="269" t="s">
        <v>201</v>
      </c>
      <c r="B40" s="256"/>
      <c r="C40" s="257">
        <v>57974481</v>
      </c>
      <c r="D40" s="257"/>
      <c r="E40" s="258">
        <v>-19426860</v>
      </c>
      <c r="F40" s="259">
        <v>16036199</v>
      </c>
      <c r="G40" s="259">
        <v>62352639</v>
      </c>
      <c r="H40" s="259">
        <v>15327956</v>
      </c>
      <c r="I40" s="259">
        <v>4913389</v>
      </c>
      <c r="J40" s="259">
        <v>4913389</v>
      </c>
      <c r="K40" s="259">
        <v>2885643</v>
      </c>
      <c r="L40" s="259">
        <v>118615696</v>
      </c>
      <c r="M40" s="259">
        <v>1807367</v>
      </c>
      <c r="N40" s="259">
        <v>1807367</v>
      </c>
      <c r="O40" s="259">
        <v>34859542</v>
      </c>
      <c r="P40" s="259">
        <v>20096643</v>
      </c>
      <c r="Q40" s="259">
        <v>96275816</v>
      </c>
      <c r="R40" s="259">
        <v>34859542</v>
      </c>
      <c r="S40" s="259">
        <v>27540744</v>
      </c>
      <c r="T40" s="259">
        <v>28163050</v>
      </c>
      <c r="U40" s="259">
        <v>9598616</v>
      </c>
      <c r="V40" s="259">
        <v>9598616</v>
      </c>
      <c r="W40" s="259">
        <v>9598616</v>
      </c>
      <c r="X40" s="259">
        <v>16036199</v>
      </c>
      <c r="Y40" s="259">
        <v>-6437583</v>
      </c>
      <c r="Z40" s="260">
        <v>-40.14</v>
      </c>
      <c r="AA40" s="261">
        <v>16036199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139448907</v>
      </c>
      <c r="D5" s="200">
        <f t="shared" si="0"/>
        <v>0</v>
      </c>
      <c r="E5" s="106">
        <f t="shared" si="0"/>
        <v>424875000</v>
      </c>
      <c r="F5" s="106">
        <f t="shared" si="0"/>
        <v>440841033</v>
      </c>
      <c r="G5" s="106">
        <f t="shared" si="0"/>
        <v>25067754</v>
      </c>
      <c r="H5" s="106">
        <f t="shared" si="0"/>
        <v>49911299</v>
      </c>
      <c r="I5" s="106">
        <f t="shared" si="0"/>
        <v>33864993</v>
      </c>
      <c r="J5" s="106">
        <f t="shared" si="0"/>
        <v>108844046</v>
      </c>
      <c r="K5" s="106">
        <f t="shared" si="0"/>
        <v>16833138</v>
      </c>
      <c r="L5" s="106">
        <f t="shared" si="0"/>
        <v>52367503</v>
      </c>
      <c r="M5" s="106">
        <f t="shared" si="0"/>
        <v>66864676</v>
      </c>
      <c r="N5" s="106">
        <f t="shared" si="0"/>
        <v>136065317</v>
      </c>
      <c r="O5" s="106">
        <f t="shared" si="0"/>
        <v>9214155</v>
      </c>
      <c r="P5" s="106">
        <f t="shared" si="0"/>
        <v>26097371</v>
      </c>
      <c r="Q5" s="106">
        <f t="shared" si="0"/>
        <v>38480985</v>
      </c>
      <c r="R5" s="106">
        <f t="shared" si="0"/>
        <v>73792511</v>
      </c>
      <c r="S5" s="106">
        <f t="shared" si="0"/>
        <v>9891338</v>
      </c>
      <c r="T5" s="106">
        <f t="shared" si="0"/>
        <v>15139011</v>
      </c>
      <c r="U5" s="106">
        <f t="shared" si="0"/>
        <v>40199116</v>
      </c>
      <c r="V5" s="106">
        <f t="shared" si="0"/>
        <v>65229465</v>
      </c>
      <c r="W5" s="106">
        <f t="shared" si="0"/>
        <v>383931339</v>
      </c>
      <c r="X5" s="106">
        <f t="shared" si="0"/>
        <v>440841033</v>
      </c>
      <c r="Y5" s="106">
        <f t="shared" si="0"/>
        <v>-56909694</v>
      </c>
      <c r="Z5" s="201">
        <f>+IF(X5&lt;&gt;0,+(Y5/X5)*100,0)</f>
        <v>-12.909345941034486</v>
      </c>
      <c r="AA5" s="199">
        <f>SUM(AA11:AA18)</f>
        <v>440841033</v>
      </c>
    </row>
    <row r="6" spans="1:27" ht="13.5">
      <c r="A6" s="291" t="s">
        <v>205</v>
      </c>
      <c r="B6" s="142"/>
      <c r="C6" s="62">
        <v>2205079</v>
      </c>
      <c r="D6" s="156"/>
      <c r="E6" s="60">
        <v>2124000</v>
      </c>
      <c r="F6" s="60">
        <v>2124000</v>
      </c>
      <c r="G6" s="60">
        <v>88007</v>
      </c>
      <c r="H6" s="60">
        <v>88007</v>
      </c>
      <c r="I6" s="60">
        <v>109718</v>
      </c>
      <c r="J6" s="60">
        <v>285732</v>
      </c>
      <c r="K6" s="60">
        <v>567230</v>
      </c>
      <c r="L6" s="60">
        <v>90634</v>
      </c>
      <c r="M6" s="60">
        <v>143766</v>
      </c>
      <c r="N6" s="60">
        <v>801630</v>
      </c>
      <c r="O6" s="60">
        <v>78005</v>
      </c>
      <c r="P6" s="60">
        <v>78005</v>
      </c>
      <c r="Q6" s="60">
        <v>302531</v>
      </c>
      <c r="R6" s="60">
        <v>458541</v>
      </c>
      <c r="S6" s="60">
        <v>78005</v>
      </c>
      <c r="T6" s="60">
        <v>78005</v>
      </c>
      <c r="U6" s="60">
        <v>422085</v>
      </c>
      <c r="V6" s="60">
        <v>578095</v>
      </c>
      <c r="W6" s="60">
        <v>2123998</v>
      </c>
      <c r="X6" s="60">
        <v>2124000</v>
      </c>
      <c r="Y6" s="60">
        <v>-2</v>
      </c>
      <c r="Z6" s="140"/>
      <c r="AA6" s="155">
        <v>2124000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88705605</v>
      </c>
      <c r="D8" s="156"/>
      <c r="E8" s="60">
        <v>309735000</v>
      </c>
      <c r="F8" s="60">
        <v>330250000</v>
      </c>
      <c r="G8" s="60">
        <v>24127419</v>
      </c>
      <c r="H8" s="60">
        <v>42622908</v>
      </c>
      <c r="I8" s="60">
        <v>31323284</v>
      </c>
      <c r="J8" s="60">
        <v>98073611</v>
      </c>
      <c r="K8" s="60">
        <v>16265908</v>
      </c>
      <c r="L8" s="60">
        <v>46996972</v>
      </c>
      <c r="M8" s="60">
        <v>61377937</v>
      </c>
      <c r="N8" s="60">
        <v>124640817</v>
      </c>
      <c r="O8" s="60">
        <v>9095336</v>
      </c>
      <c r="P8" s="60">
        <v>20912872</v>
      </c>
      <c r="Q8" s="60">
        <v>35471103</v>
      </c>
      <c r="R8" s="60">
        <v>65479311</v>
      </c>
      <c r="S8" s="60">
        <v>9813333</v>
      </c>
      <c r="T8" s="60">
        <v>13277779</v>
      </c>
      <c r="U8" s="60">
        <v>32114309</v>
      </c>
      <c r="V8" s="60">
        <v>55205421</v>
      </c>
      <c r="W8" s="60">
        <v>343399160</v>
      </c>
      <c r="X8" s="60">
        <v>330250000</v>
      </c>
      <c r="Y8" s="60">
        <v>13149160</v>
      </c>
      <c r="Z8" s="140">
        <v>3.98</v>
      </c>
      <c r="AA8" s="155">
        <v>330250000</v>
      </c>
    </row>
    <row r="9" spans="1:27" ht="13.5">
      <c r="A9" s="291" t="s">
        <v>208</v>
      </c>
      <c r="B9" s="142"/>
      <c r="C9" s="62">
        <v>42872178</v>
      </c>
      <c r="D9" s="156"/>
      <c r="E9" s="60">
        <v>103000000</v>
      </c>
      <c r="F9" s="60">
        <v>84135000</v>
      </c>
      <c r="G9" s="60">
        <v>852328</v>
      </c>
      <c r="H9" s="60">
        <v>1700384</v>
      </c>
      <c r="I9" s="60">
        <v>2431991</v>
      </c>
      <c r="J9" s="60">
        <v>4984703</v>
      </c>
      <c r="K9" s="60"/>
      <c r="L9" s="60">
        <v>3029411</v>
      </c>
      <c r="M9" s="60">
        <v>4079500</v>
      </c>
      <c r="N9" s="60">
        <v>7108911</v>
      </c>
      <c r="O9" s="60">
        <v>24688</v>
      </c>
      <c r="P9" s="60"/>
      <c r="Q9" s="60">
        <v>2601795</v>
      </c>
      <c r="R9" s="60">
        <v>2626483</v>
      </c>
      <c r="S9" s="60"/>
      <c r="T9" s="60"/>
      <c r="U9" s="60"/>
      <c r="V9" s="60"/>
      <c r="W9" s="60">
        <v>14720097</v>
      </c>
      <c r="X9" s="60">
        <v>84135000</v>
      </c>
      <c r="Y9" s="60">
        <v>-69414903</v>
      </c>
      <c r="Z9" s="140">
        <v>-82.5</v>
      </c>
      <c r="AA9" s="155">
        <v>84135000</v>
      </c>
    </row>
    <row r="10" spans="1:27" ht="13.5">
      <c r="A10" s="291" t="s">
        <v>209</v>
      </c>
      <c r="B10" s="142"/>
      <c r="C10" s="62"/>
      <c r="D10" s="156"/>
      <c r="E10" s="60">
        <v>4300000</v>
      </c>
      <c r="F10" s="60"/>
      <c r="G10" s="60"/>
      <c r="H10" s="60"/>
      <c r="I10" s="60"/>
      <c r="J10" s="60"/>
      <c r="K10" s="60"/>
      <c r="L10" s="60">
        <v>2250486</v>
      </c>
      <c r="M10" s="60">
        <v>887473</v>
      </c>
      <c r="N10" s="60">
        <v>3137959</v>
      </c>
      <c r="O10" s="60"/>
      <c r="P10" s="60"/>
      <c r="Q10" s="60"/>
      <c r="R10" s="60"/>
      <c r="S10" s="60"/>
      <c r="T10" s="60">
        <v>1357214</v>
      </c>
      <c r="U10" s="60">
        <v>7332338</v>
      </c>
      <c r="V10" s="60">
        <v>8689552</v>
      </c>
      <c r="W10" s="60">
        <v>11827511</v>
      </c>
      <c r="X10" s="60"/>
      <c r="Y10" s="60">
        <v>11827511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133782862</v>
      </c>
      <c r="D11" s="294">
        <f t="shared" si="1"/>
        <v>0</v>
      </c>
      <c r="E11" s="295">
        <f t="shared" si="1"/>
        <v>419159000</v>
      </c>
      <c r="F11" s="295">
        <f t="shared" si="1"/>
        <v>416509000</v>
      </c>
      <c r="G11" s="295">
        <f t="shared" si="1"/>
        <v>25067754</v>
      </c>
      <c r="H11" s="295">
        <f t="shared" si="1"/>
        <v>44411299</v>
      </c>
      <c r="I11" s="295">
        <f t="shared" si="1"/>
        <v>33864993</v>
      </c>
      <c r="J11" s="295">
        <f t="shared" si="1"/>
        <v>103344046</v>
      </c>
      <c r="K11" s="295">
        <f t="shared" si="1"/>
        <v>16833138</v>
      </c>
      <c r="L11" s="295">
        <f t="shared" si="1"/>
        <v>52367503</v>
      </c>
      <c r="M11" s="295">
        <f t="shared" si="1"/>
        <v>66488676</v>
      </c>
      <c r="N11" s="295">
        <f t="shared" si="1"/>
        <v>135689317</v>
      </c>
      <c r="O11" s="295">
        <f t="shared" si="1"/>
        <v>9198029</v>
      </c>
      <c r="P11" s="295">
        <f t="shared" si="1"/>
        <v>20990877</v>
      </c>
      <c r="Q11" s="295">
        <f t="shared" si="1"/>
        <v>38375429</v>
      </c>
      <c r="R11" s="295">
        <f t="shared" si="1"/>
        <v>68564335</v>
      </c>
      <c r="S11" s="295">
        <f t="shared" si="1"/>
        <v>9891338</v>
      </c>
      <c r="T11" s="295">
        <f t="shared" si="1"/>
        <v>14712998</v>
      </c>
      <c r="U11" s="295">
        <f t="shared" si="1"/>
        <v>39868732</v>
      </c>
      <c r="V11" s="295">
        <f t="shared" si="1"/>
        <v>64473068</v>
      </c>
      <c r="W11" s="295">
        <f t="shared" si="1"/>
        <v>372070766</v>
      </c>
      <c r="X11" s="295">
        <f t="shared" si="1"/>
        <v>416509000</v>
      </c>
      <c r="Y11" s="295">
        <f t="shared" si="1"/>
        <v>-44438234</v>
      </c>
      <c r="Z11" s="296">
        <f>+IF(X11&lt;&gt;0,+(Y11/X11)*100,0)</f>
        <v>-10.669213390346908</v>
      </c>
      <c r="AA11" s="297">
        <f>SUM(AA6:AA10)</f>
        <v>416509000</v>
      </c>
    </row>
    <row r="12" spans="1:27" ht="13.5">
      <c r="A12" s="298" t="s">
        <v>211</v>
      </c>
      <c r="B12" s="136"/>
      <c r="C12" s="62"/>
      <c r="D12" s="156"/>
      <c r="E12" s="60"/>
      <c r="F12" s="60">
        <v>8296033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83384</v>
      </c>
      <c r="V12" s="60">
        <v>83384</v>
      </c>
      <c r="W12" s="60">
        <v>83384</v>
      </c>
      <c r="X12" s="60">
        <v>8296033</v>
      </c>
      <c r="Y12" s="60">
        <v>-8212649</v>
      </c>
      <c r="Z12" s="140">
        <v>-98.99</v>
      </c>
      <c r="AA12" s="155">
        <v>8296033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5598299</v>
      </c>
      <c r="D15" s="156"/>
      <c r="E15" s="60">
        <v>5716000</v>
      </c>
      <c r="F15" s="60">
        <v>16036000</v>
      </c>
      <c r="G15" s="60"/>
      <c r="H15" s="60">
        <v>5500000</v>
      </c>
      <c r="I15" s="60"/>
      <c r="J15" s="60">
        <v>5500000</v>
      </c>
      <c r="K15" s="60"/>
      <c r="L15" s="60"/>
      <c r="M15" s="60">
        <v>376000</v>
      </c>
      <c r="N15" s="60">
        <v>376000</v>
      </c>
      <c r="O15" s="60">
        <v>7999</v>
      </c>
      <c r="P15" s="60">
        <v>5106494</v>
      </c>
      <c r="Q15" s="60">
        <v>105556</v>
      </c>
      <c r="R15" s="60">
        <v>5220049</v>
      </c>
      <c r="S15" s="60"/>
      <c r="T15" s="60">
        <v>425298</v>
      </c>
      <c r="U15" s="60">
        <v>247000</v>
      </c>
      <c r="V15" s="60">
        <v>672298</v>
      </c>
      <c r="W15" s="60">
        <v>11768347</v>
      </c>
      <c r="X15" s="60">
        <v>16036000</v>
      </c>
      <c r="Y15" s="60">
        <v>-4267653</v>
      </c>
      <c r="Z15" s="140">
        <v>-26.61</v>
      </c>
      <c r="AA15" s="155">
        <v>16036000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67746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8127</v>
      </c>
      <c r="P18" s="82"/>
      <c r="Q18" s="82"/>
      <c r="R18" s="82">
        <v>8127</v>
      </c>
      <c r="S18" s="82"/>
      <c r="T18" s="82">
        <v>715</v>
      </c>
      <c r="U18" s="82"/>
      <c r="V18" s="82">
        <v>715</v>
      </c>
      <c r="W18" s="82">
        <v>8842</v>
      </c>
      <c r="X18" s="82"/>
      <c r="Y18" s="82">
        <v>8842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2205079</v>
      </c>
      <c r="D36" s="156">
        <f t="shared" si="4"/>
        <v>0</v>
      </c>
      <c r="E36" s="60">
        <f t="shared" si="4"/>
        <v>2124000</v>
      </c>
      <c r="F36" s="60">
        <f t="shared" si="4"/>
        <v>2124000</v>
      </c>
      <c r="G36" s="60">
        <f t="shared" si="4"/>
        <v>88007</v>
      </c>
      <c r="H36" s="60">
        <f t="shared" si="4"/>
        <v>88007</v>
      </c>
      <c r="I36" s="60">
        <f t="shared" si="4"/>
        <v>109718</v>
      </c>
      <c r="J36" s="60">
        <f t="shared" si="4"/>
        <v>285732</v>
      </c>
      <c r="K36" s="60">
        <f t="shared" si="4"/>
        <v>567230</v>
      </c>
      <c r="L36" s="60">
        <f t="shared" si="4"/>
        <v>90634</v>
      </c>
      <c r="M36" s="60">
        <f t="shared" si="4"/>
        <v>143766</v>
      </c>
      <c r="N36" s="60">
        <f t="shared" si="4"/>
        <v>801630</v>
      </c>
      <c r="O36" s="60">
        <f t="shared" si="4"/>
        <v>78005</v>
      </c>
      <c r="P36" s="60">
        <f t="shared" si="4"/>
        <v>78005</v>
      </c>
      <c r="Q36" s="60">
        <f t="shared" si="4"/>
        <v>302531</v>
      </c>
      <c r="R36" s="60">
        <f t="shared" si="4"/>
        <v>458541</v>
      </c>
      <c r="S36" s="60">
        <f t="shared" si="4"/>
        <v>78005</v>
      </c>
      <c r="T36" s="60">
        <f t="shared" si="4"/>
        <v>78005</v>
      </c>
      <c r="U36" s="60">
        <f t="shared" si="4"/>
        <v>422085</v>
      </c>
      <c r="V36" s="60">
        <f t="shared" si="4"/>
        <v>578095</v>
      </c>
      <c r="W36" s="60">
        <f t="shared" si="4"/>
        <v>2123998</v>
      </c>
      <c r="X36" s="60">
        <f t="shared" si="4"/>
        <v>2124000</v>
      </c>
      <c r="Y36" s="60">
        <f t="shared" si="4"/>
        <v>-2</v>
      </c>
      <c r="Z36" s="140">
        <f aca="true" t="shared" si="5" ref="Z36:Z49">+IF(X36&lt;&gt;0,+(Y36/X36)*100,0)</f>
        <v>-9.416195856873823E-05</v>
      </c>
      <c r="AA36" s="155">
        <f>AA6+AA21</f>
        <v>2124000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88705605</v>
      </c>
      <c r="D38" s="156">
        <f t="shared" si="4"/>
        <v>0</v>
      </c>
      <c r="E38" s="60">
        <f t="shared" si="4"/>
        <v>309735000</v>
      </c>
      <c r="F38" s="60">
        <f t="shared" si="4"/>
        <v>330250000</v>
      </c>
      <c r="G38" s="60">
        <f t="shared" si="4"/>
        <v>24127419</v>
      </c>
      <c r="H38" s="60">
        <f t="shared" si="4"/>
        <v>42622908</v>
      </c>
      <c r="I38" s="60">
        <f t="shared" si="4"/>
        <v>31323284</v>
      </c>
      <c r="J38" s="60">
        <f t="shared" si="4"/>
        <v>98073611</v>
      </c>
      <c r="K38" s="60">
        <f t="shared" si="4"/>
        <v>16265908</v>
      </c>
      <c r="L38" s="60">
        <f t="shared" si="4"/>
        <v>46996972</v>
      </c>
      <c r="M38" s="60">
        <f t="shared" si="4"/>
        <v>61377937</v>
      </c>
      <c r="N38" s="60">
        <f t="shared" si="4"/>
        <v>124640817</v>
      </c>
      <c r="O38" s="60">
        <f t="shared" si="4"/>
        <v>9095336</v>
      </c>
      <c r="P38" s="60">
        <f t="shared" si="4"/>
        <v>20912872</v>
      </c>
      <c r="Q38" s="60">
        <f t="shared" si="4"/>
        <v>35471103</v>
      </c>
      <c r="R38" s="60">
        <f t="shared" si="4"/>
        <v>65479311</v>
      </c>
      <c r="S38" s="60">
        <f t="shared" si="4"/>
        <v>9813333</v>
      </c>
      <c r="T38" s="60">
        <f t="shared" si="4"/>
        <v>13277779</v>
      </c>
      <c r="U38" s="60">
        <f t="shared" si="4"/>
        <v>32114309</v>
      </c>
      <c r="V38" s="60">
        <f t="shared" si="4"/>
        <v>55205421</v>
      </c>
      <c r="W38" s="60">
        <f t="shared" si="4"/>
        <v>343399160</v>
      </c>
      <c r="X38" s="60">
        <f t="shared" si="4"/>
        <v>330250000</v>
      </c>
      <c r="Y38" s="60">
        <f t="shared" si="4"/>
        <v>13149160</v>
      </c>
      <c r="Z38" s="140">
        <f t="shared" si="5"/>
        <v>3.981577592732778</v>
      </c>
      <c r="AA38" s="155">
        <f>AA8+AA23</f>
        <v>330250000</v>
      </c>
    </row>
    <row r="39" spans="1:27" ht="13.5">
      <c r="A39" s="291" t="s">
        <v>208</v>
      </c>
      <c r="B39" s="142"/>
      <c r="C39" s="62">
        <f t="shared" si="4"/>
        <v>42872178</v>
      </c>
      <c r="D39" s="156">
        <f t="shared" si="4"/>
        <v>0</v>
      </c>
      <c r="E39" s="60">
        <f t="shared" si="4"/>
        <v>103000000</v>
      </c>
      <c r="F39" s="60">
        <f t="shared" si="4"/>
        <v>84135000</v>
      </c>
      <c r="G39" s="60">
        <f t="shared" si="4"/>
        <v>852328</v>
      </c>
      <c r="H39" s="60">
        <f t="shared" si="4"/>
        <v>1700384</v>
      </c>
      <c r="I39" s="60">
        <f t="shared" si="4"/>
        <v>2431991</v>
      </c>
      <c r="J39" s="60">
        <f t="shared" si="4"/>
        <v>4984703</v>
      </c>
      <c r="K39" s="60">
        <f t="shared" si="4"/>
        <v>0</v>
      </c>
      <c r="L39" s="60">
        <f t="shared" si="4"/>
        <v>3029411</v>
      </c>
      <c r="M39" s="60">
        <f t="shared" si="4"/>
        <v>4079500</v>
      </c>
      <c r="N39" s="60">
        <f t="shared" si="4"/>
        <v>7108911</v>
      </c>
      <c r="O39" s="60">
        <f t="shared" si="4"/>
        <v>24688</v>
      </c>
      <c r="P39" s="60">
        <f t="shared" si="4"/>
        <v>0</v>
      </c>
      <c r="Q39" s="60">
        <f t="shared" si="4"/>
        <v>2601795</v>
      </c>
      <c r="R39" s="60">
        <f t="shared" si="4"/>
        <v>2626483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14720097</v>
      </c>
      <c r="X39" s="60">
        <f t="shared" si="4"/>
        <v>84135000</v>
      </c>
      <c r="Y39" s="60">
        <f t="shared" si="4"/>
        <v>-69414903</v>
      </c>
      <c r="Z39" s="140">
        <f t="shared" si="5"/>
        <v>-82.5041932608308</v>
      </c>
      <c r="AA39" s="155">
        <f>AA9+AA24</f>
        <v>84135000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4300000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2250486</v>
      </c>
      <c r="M40" s="60">
        <f t="shared" si="4"/>
        <v>887473</v>
      </c>
      <c r="N40" s="60">
        <f t="shared" si="4"/>
        <v>3137959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1357214</v>
      </c>
      <c r="U40" s="60">
        <f t="shared" si="4"/>
        <v>7332338</v>
      </c>
      <c r="V40" s="60">
        <f t="shared" si="4"/>
        <v>8689552</v>
      </c>
      <c r="W40" s="60">
        <f t="shared" si="4"/>
        <v>11827511</v>
      </c>
      <c r="X40" s="60">
        <f t="shared" si="4"/>
        <v>0</v>
      </c>
      <c r="Y40" s="60">
        <f t="shared" si="4"/>
        <v>11827511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133782862</v>
      </c>
      <c r="D41" s="294">
        <f t="shared" si="6"/>
        <v>0</v>
      </c>
      <c r="E41" s="295">
        <f t="shared" si="6"/>
        <v>419159000</v>
      </c>
      <c r="F41" s="295">
        <f t="shared" si="6"/>
        <v>416509000</v>
      </c>
      <c r="G41" s="295">
        <f t="shared" si="6"/>
        <v>25067754</v>
      </c>
      <c r="H41" s="295">
        <f t="shared" si="6"/>
        <v>44411299</v>
      </c>
      <c r="I41" s="295">
        <f t="shared" si="6"/>
        <v>33864993</v>
      </c>
      <c r="J41" s="295">
        <f t="shared" si="6"/>
        <v>103344046</v>
      </c>
      <c r="K41" s="295">
        <f t="shared" si="6"/>
        <v>16833138</v>
      </c>
      <c r="L41" s="295">
        <f t="shared" si="6"/>
        <v>52367503</v>
      </c>
      <c r="M41" s="295">
        <f t="shared" si="6"/>
        <v>66488676</v>
      </c>
      <c r="N41" s="295">
        <f t="shared" si="6"/>
        <v>135689317</v>
      </c>
      <c r="O41" s="295">
        <f t="shared" si="6"/>
        <v>9198029</v>
      </c>
      <c r="P41" s="295">
        <f t="shared" si="6"/>
        <v>20990877</v>
      </c>
      <c r="Q41" s="295">
        <f t="shared" si="6"/>
        <v>38375429</v>
      </c>
      <c r="R41" s="295">
        <f t="shared" si="6"/>
        <v>68564335</v>
      </c>
      <c r="S41" s="295">
        <f t="shared" si="6"/>
        <v>9891338</v>
      </c>
      <c r="T41" s="295">
        <f t="shared" si="6"/>
        <v>14712998</v>
      </c>
      <c r="U41" s="295">
        <f t="shared" si="6"/>
        <v>39868732</v>
      </c>
      <c r="V41" s="295">
        <f t="shared" si="6"/>
        <v>64473068</v>
      </c>
      <c r="W41" s="295">
        <f t="shared" si="6"/>
        <v>372070766</v>
      </c>
      <c r="X41" s="295">
        <f t="shared" si="6"/>
        <v>416509000</v>
      </c>
      <c r="Y41" s="295">
        <f t="shared" si="6"/>
        <v>-44438234</v>
      </c>
      <c r="Z41" s="296">
        <f t="shared" si="5"/>
        <v>-10.669213390346908</v>
      </c>
      <c r="AA41" s="297">
        <f>SUM(AA36:AA40)</f>
        <v>416509000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8296033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83384</v>
      </c>
      <c r="V42" s="54">
        <f t="shared" si="7"/>
        <v>83384</v>
      </c>
      <c r="W42" s="54">
        <f t="shared" si="7"/>
        <v>83384</v>
      </c>
      <c r="X42" s="54">
        <f t="shared" si="7"/>
        <v>8296033</v>
      </c>
      <c r="Y42" s="54">
        <f t="shared" si="7"/>
        <v>-8212649</v>
      </c>
      <c r="Z42" s="184">
        <f t="shared" si="5"/>
        <v>-98.99489310131722</v>
      </c>
      <c r="AA42" s="130">
        <f aca="true" t="shared" si="8" ref="AA42:AA48">AA12+AA27</f>
        <v>8296033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5598299</v>
      </c>
      <c r="D45" s="129">
        <f t="shared" si="7"/>
        <v>0</v>
      </c>
      <c r="E45" s="54">
        <f t="shared" si="7"/>
        <v>5716000</v>
      </c>
      <c r="F45" s="54">
        <f t="shared" si="7"/>
        <v>16036000</v>
      </c>
      <c r="G45" s="54">
        <f t="shared" si="7"/>
        <v>0</v>
      </c>
      <c r="H45" s="54">
        <f t="shared" si="7"/>
        <v>5500000</v>
      </c>
      <c r="I45" s="54">
        <f t="shared" si="7"/>
        <v>0</v>
      </c>
      <c r="J45" s="54">
        <f t="shared" si="7"/>
        <v>5500000</v>
      </c>
      <c r="K45" s="54">
        <f t="shared" si="7"/>
        <v>0</v>
      </c>
      <c r="L45" s="54">
        <f t="shared" si="7"/>
        <v>0</v>
      </c>
      <c r="M45" s="54">
        <f t="shared" si="7"/>
        <v>376000</v>
      </c>
      <c r="N45" s="54">
        <f t="shared" si="7"/>
        <v>376000</v>
      </c>
      <c r="O45" s="54">
        <f t="shared" si="7"/>
        <v>7999</v>
      </c>
      <c r="P45" s="54">
        <f t="shared" si="7"/>
        <v>5106494</v>
      </c>
      <c r="Q45" s="54">
        <f t="shared" si="7"/>
        <v>105556</v>
      </c>
      <c r="R45" s="54">
        <f t="shared" si="7"/>
        <v>5220049</v>
      </c>
      <c r="S45" s="54">
        <f t="shared" si="7"/>
        <v>0</v>
      </c>
      <c r="T45" s="54">
        <f t="shared" si="7"/>
        <v>425298</v>
      </c>
      <c r="U45" s="54">
        <f t="shared" si="7"/>
        <v>247000</v>
      </c>
      <c r="V45" s="54">
        <f t="shared" si="7"/>
        <v>672298</v>
      </c>
      <c r="W45" s="54">
        <f t="shared" si="7"/>
        <v>11768347</v>
      </c>
      <c r="X45" s="54">
        <f t="shared" si="7"/>
        <v>16036000</v>
      </c>
      <c r="Y45" s="54">
        <f t="shared" si="7"/>
        <v>-4267653</v>
      </c>
      <c r="Z45" s="184">
        <f t="shared" si="5"/>
        <v>-26.612952107757547</v>
      </c>
      <c r="AA45" s="130">
        <f t="shared" si="8"/>
        <v>16036000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67746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8127</v>
      </c>
      <c r="P48" s="54">
        <f t="shared" si="7"/>
        <v>0</v>
      </c>
      <c r="Q48" s="54">
        <f t="shared" si="7"/>
        <v>0</v>
      </c>
      <c r="R48" s="54">
        <f t="shared" si="7"/>
        <v>8127</v>
      </c>
      <c r="S48" s="54">
        <f t="shared" si="7"/>
        <v>0</v>
      </c>
      <c r="T48" s="54">
        <f t="shared" si="7"/>
        <v>715</v>
      </c>
      <c r="U48" s="54">
        <f t="shared" si="7"/>
        <v>0</v>
      </c>
      <c r="V48" s="54">
        <f t="shared" si="7"/>
        <v>715</v>
      </c>
      <c r="W48" s="54">
        <f t="shared" si="7"/>
        <v>8842</v>
      </c>
      <c r="X48" s="54">
        <f t="shared" si="7"/>
        <v>0</v>
      </c>
      <c r="Y48" s="54">
        <f t="shared" si="7"/>
        <v>8842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139448907</v>
      </c>
      <c r="D49" s="218">
        <f t="shared" si="9"/>
        <v>0</v>
      </c>
      <c r="E49" s="220">
        <f t="shared" si="9"/>
        <v>424875000</v>
      </c>
      <c r="F49" s="220">
        <f t="shared" si="9"/>
        <v>440841033</v>
      </c>
      <c r="G49" s="220">
        <f t="shared" si="9"/>
        <v>25067754</v>
      </c>
      <c r="H49" s="220">
        <f t="shared" si="9"/>
        <v>49911299</v>
      </c>
      <c r="I49" s="220">
        <f t="shared" si="9"/>
        <v>33864993</v>
      </c>
      <c r="J49" s="220">
        <f t="shared" si="9"/>
        <v>108844046</v>
      </c>
      <c r="K49" s="220">
        <f t="shared" si="9"/>
        <v>16833138</v>
      </c>
      <c r="L49" s="220">
        <f t="shared" si="9"/>
        <v>52367503</v>
      </c>
      <c r="M49" s="220">
        <f t="shared" si="9"/>
        <v>66864676</v>
      </c>
      <c r="N49" s="220">
        <f t="shared" si="9"/>
        <v>136065317</v>
      </c>
      <c r="O49" s="220">
        <f t="shared" si="9"/>
        <v>9214155</v>
      </c>
      <c r="P49" s="220">
        <f t="shared" si="9"/>
        <v>26097371</v>
      </c>
      <c r="Q49" s="220">
        <f t="shared" si="9"/>
        <v>38480985</v>
      </c>
      <c r="R49" s="220">
        <f t="shared" si="9"/>
        <v>73792511</v>
      </c>
      <c r="S49" s="220">
        <f t="shared" si="9"/>
        <v>9891338</v>
      </c>
      <c r="T49" s="220">
        <f t="shared" si="9"/>
        <v>15139011</v>
      </c>
      <c r="U49" s="220">
        <f t="shared" si="9"/>
        <v>40199116</v>
      </c>
      <c r="V49" s="220">
        <f t="shared" si="9"/>
        <v>65229465</v>
      </c>
      <c r="W49" s="220">
        <f t="shared" si="9"/>
        <v>383931339</v>
      </c>
      <c r="X49" s="220">
        <f t="shared" si="9"/>
        <v>440841033</v>
      </c>
      <c r="Y49" s="220">
        <f t="shared" si="9"/>
        <v>-56909694</v>
      </c>
      <c r="Z49" s="221">
        <f t="shared" si="5"/>
        <v>-12.909345941034486</v>
      </c>
      <c r="AA49" s="222">
        <f>SUM(AA41:AA48)</f>
        <v>440841033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11517626</v>
      </c>
      <c r="F51" s="54">
        <f t="shared" si="10"/>
        <v>11374290</v>
      </c>
      <c r="G51" s="54">
        <f t="shared" si="10"/>
        <v>699824</v>
      </c>
      <c r="H51" s="54">
        <f t="shared" si="10"/>
        <v>545384</v>
      </c>
      <c r="I51" s="54">
        <f t="shared" si="10"/>
        <v>863858</v>
      </c>
      <c r="J51" s="54">
        <f t="shared" si="10"/>
        <v>2109066</v>
      </c>
      <c r="K51" s="54">
        <f t="shared" si="10"/>
        <v>629881</v>
      </c>
      <c r="L51" s="54">
        <f t="shared" si="10"/>
        <v>1355107</v>
      </c>
      <c r="M51" s="54">
        <f t="shared" si="10"/>
        <v>857731</v>
      </c>
      <c r="N51" s="54">
        <f t="shared" si="10"/>
        <v>2842719</v>
      </c>
      <c r="O51" s="54">
        <f t="shared" si="10"/>
        <v>829750</v>
      </c>
      <c r="P51" s="54">
        <f t="shared" si="10"/>
        <v>929295</v>
      </c>
      <c r="Q51" s="54">
        <f t="shared" si="10"/>
        <v>779128</v>
      </c>
      <c r="R51" s="54">
        <f t="shared" si="10"/>
        <v>2538173</v>
      </c>
      <c r="S51" s="54">
        <f t="shared" si="10"/>
        <v>877836</v>
      </c>
      <c r="T51" s="54">
        <f t="shared" si="10"/>
        <v>674029</v>
      </c>
      <c r="U51" s="54">
        <f t="shared" si="10"/>
        <v>147128</v>
      </c>
      <c r="V51" s="54">
        <f t="shared" si="10"/>
        <v>1698993</v>
      </c>
      <c r="W51" s="54">
        <f t="shared" si="10"/>
        <v>9188951</v>
      </c>
      <c r="X51" s="54">
        <f t="shared" si="10"/>
        <v>11374290</v>
      </c>
      <c r="Y51" s="54">
        <f t="shared" si="10"/>
        <v>-2185339</v>
      </c>
      <c r="Z51" s="184">
        <f>+IF(X51&lt;&gt;0,+(Y51/X51)*100,0)</f>
        <v>-19.212970655750823</v>
      </c>
      <c r="AA51" s="130">
        <f>SUM(AA57:AA61)</f>
        <v>11374290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2928357</v>
      </c>
      <c r="F54" s="60">
        <v>2928357</v>
      </c>
      <c r="G54" s="60"/>
      <c r="H54" s="60">
        <v>83473</v>
      </c>
      <c r="I54" s="60">
        <v>75979</v>
      </c>
      <c r="J54" s="60">
        <v>159452</v>
      </c>
      <c r="K54" s="60">
        <v>96899</v>
      </c>
      <c r="L54" s="60">
        <v>67400</v>
      </c>
      <c r="M54" s="60">
        <v>105309</v>
      </c>
      <c r="N54" s="60">
        <v>269608</v>
      </c>
      <c r="O54" s="60">
        <v>105205</v>
      </c>
      <c r="P54" s="60">
        <v>98089</v>
      </c>
      <c r="Q54" s="60">
        <v>49573</v>
      </c>
      <c r="R54" s="60">
        <v>252867</v>
      </c>
      <c r="S54" s="60"/>
      <c r="T54" s="60">
        <v>251422</v>
      </c>
      <c r="U54" s="60">
        <v>77467</v>
      </c>
      <c r="V54" s="60">
        <v>328889</v>
      </c>
      <c r="W54" s="60">
        <v>1010816</v>
      </c>
      <c r="X54" s="60">
        <v>2928357</v>
      </c>
      <c r="Y54" s="60">
        <v>-1917541</v>
      </c>
      <c r="Z54" s="140">
        <v>-65.48</v>
      </c>
      <c r="AA54" s="155">
        <v>2928357</v>
      </c>
    </row>
    <row r="55" spans="1:27" ht="13.5">
      <c r="A55" s="310" t="s">
        <v>208</v>
      </c>
      <c r="B55" s="142"/>
      <c r="C55" s="62"/>
      <c r="D55" s="156"/>
      <c r="E55" s="60">
        <v>3901867</v>
      </c>
      <c r="F55" s="60">
        <v>3901867</v>
      </c>
      <c r="G55" s="60">
        <v>426770</v>
      </c>
      <c r="H55" s="60">
        <v>16800</v>
      </c>
      <c r="I55" s="60">
        <v>427412</v>
      </c>
      <c r="J55" s="60">
        <v>870982</v>
      </c>
      <c r="K55" s="60"/>
      <c r="L55" s="60">
        <v>834288</v>
      </c>
      <c r="M55" s="60">
        <v>427840</v>
      </c>
      <c r="N55" s="60">
        <v>1262128</v>
      </c>
      <c r="O55" s="60">
        <v>427412</v>
      </c>
      <c r="P55" s="60">
        <v>427840</v>
      </c>
      <c r="Q55" s="60">
        <v>411806</v>
      </c>
      <c r="R55" s="60">
        <v>1267058</v>
      </c>
      <c r="S55" s="60">
        <v>426300</v>
      </c>
      <c r="T55" s="60"/>
      <c r="U55" s="60"/>
      <c r="V55" s="60">
        <v>426300</v>
      </c>
      <c r="W55" s="60">
        <v>3826468</v>
      </c>
      <c r="X55" s="60">
        <v>3901867</v>
      </c>
      <c r="Y55" s="60">
        <v>-75399</v>
      </c>
      <c r="Z55" s="140">
        <v>-1.93</v>
      </c>
      <c r="AA55" s="155">
        <v>3901867</v>
      </c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6830224</v>
      </c>
      <c r="F57" s="295">
        <f t="shared" si="11"/>
        <v>6830224</v>
      </c>
      <c r="G57" s="295">
        <f t="shared" si="11"/>
        <v>426770</v>
      </c>
      <c r="H57" s="295">
        <f t="shared" si="11"/>
        <v>100273</v>
      </c>
      <c r="I57" s="295">
        <f t="shared" si="11"/>
        <v>503391</v>
      </c>
      <c r="J57" s="295">
        <f t="shared" si="11"/>
        <v>1030434</v>
      </c>
      <c r="K57" s="295">
        <f t="shared" si="11"/>
        <v>96899</v>
      </c>
      <c r="L57" s="295">
        <f t="shared" si="11"/>
        <v>901688</v>
      </c>
      <c r="M57" s="295">
        <f t="shared" si="11"/>
        <v>533149</v>
      </c>
      <c r="N57" s="295">
        <f t="shared" si="11"/>
        <v>1531736</v>
      </c>
      <c r="O57" s="295">
        <f t="shared" si="11"/>
        <v>532617</v>
      </c>
      <c r="P57" s="295">
        <f t="shared" si="11"/>
        <v>525929</v>
      </c>
      <c r="Q57" s="295">
        <f t="shared" si="11"/>
        <v>461379</v>
      </c>
      <c r="R57" s="295">
        <f t="shared" si="11"/>
        <v>1519925</v>
      </c>
      <c r="S57" s="295">
        <f t="shared" si="11"/>
        <v>426300</v>
      </c>
      <c r="T57" s="295">
        <f t="shared" si="11"/>
        <v>251422</v>
      </c>
      <c r="U57" s="295">
        <f t="shared" si="11"/>
        <v>77467</v>
      </c>
      <c r="V57" s="295">
        <f t="shared" si="11"/>
        <v>755189</v>
      </c>
      <c r="W57" s="295">
        <f t="shared" si="11"/>
        <v>4837284</v>
      </c>
      <c r="X57" s="295">
        <f t="shared" si="11"/>
        <v>6830224</v>
      </c>
      <c r="Y57" s="295">
        <f t="shared" si="11"/>
        <v>-1992940</v>
      </c>
      <c r="Z57" s="296">
        <f>+IF(X57&lt;&gt;0,+(Y57/X57)*100,0)</f>
        <v>-29.17825242627475</v>
      </c>
      <c r="AA57" s="297">
        <f>SUM(AA52:AA56)</f>
        <v>6830224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4687402</v>
      </c>
      <c r="F61" s="60">
        <v>4544066</v>
      </c>
      <c r="G61" s="60">
        <v>273054</v>
      </c>
      <c r="H61" s="60">
        <v>445111</v>
      </c>
      <c r="I61" s="60">
        <v>360467</v>
      </c>
      <c r="J61" s="60">
        <v>1078632</v>
      </c>
      <c r="K61" s="60">
        <v>532982</v>
      </c>
      <c r="L61" s="60">
        <v>453419</v>
      </c>
      <c r="M61" s="60">
        <v>324582</v>
      </c>
      <c r="N61" s="60">
        <v>1310983</v>
      </c>
      <c r="O61" s="60">
        <v>297133</v>
      </c>
      <c r="P61" s="60">
        <v>403366</v>
      </c>
      <c r="Q61" s="60">
        <v>317749</v>
      </c>
      <c r="R61" s="60">
        <v>1018248</v>
      </c>
      <c r="S61" s="60">
        <v>451536</v>
      </c>
      <c r="T61" s="60">
        <v>422607</v>
      </c>
      <c r="U61" s="60">
        <v>69661</v>
      </c>
      <c r="V61" s="60">
        <v>943804</v>
      </c>
      <c r="W61" s="60">
        <v>4351667</v>
      </c>
      <c r="X61" s="60">
        <v>4544066</v>
      </c>
      <c r="Y61" s="60">
        <v>-192399</v>
      </c>
      <c r="Z61" s="140">
        <v>-4.23</v>
      </c>
      <c r="AA61" s="155">
        <v>4544066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10042233</v>
      </c>
      <c r="D67" s="156"/>
      <c r="E67" s="60">
        <v>11744464</v>
      </c>
      <c r="F67" s="60">
        <v>11744464</v>
      </c>
      <c r="G67" s="60">
        <v>699824</v>
      </c>
      <c r="H67" s="60">
        <v>545385</v>
      </c>
      <c r="I67" s="60">
        <v>863858</v>
      </c>
      <c r="J67" s="60">
        <v>2109067</v>
      </c>
      <c r="K67" s="60">
        <v>629881</v>
      </c>
      <c r="L67" s="60">
        <v>1355108</v>
      </c>
      <c r="M67" s="60">
        <v>857732</v>
      </c>
      <c r="N67" s="60">
        <v>2842721</v>
      </c>
      <c r="O67" s="60">
        <v>824522</v>
      </c>
      <c r="P67" s="60">
        <v>929295</v>
      </c>
      <c r="Q67" s="60">
        <v>779128</v>
      </c>
      <c r="R67" s="60">
        <v>2532945</v>
      </c>
      <c r="S67" s="60">
        <v>877836</v>
      </c>
      <c r="T67" s="60">
        <v>674029</v>
      </c>
      <c r="U67" s="60">
        <v>8658529</v>
      </c>
      <c r="V67" s="60">
        <v>10210394</v>
      </c>
      <c r="W67" s="60">
        <v>17695127</v>
      </c>
      <c r="X67" s="60">
        <v>11744464</v>
      </c>
      <c r="Y67" s="60">
        <v>5950663</v>
      </c>
      <c r="Z67" s="140">
        <v>50.67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10042233</v>
      </c>
      <c r="D69" s="218">
        <f t="shared" si="12"/>
        <v>0</v>
      </c>
      <c r="E69" s="220">
        <f t="shared" si="12"/>
        <v>11744464</v>
      </c>
      <c r="F69" s="220">
        <f t="shared" si="12"/>
        <v>11744464</v>
      </c>
      <c r="G69" s="220">
        <f t="shared" si="12"/>
        <v>699824</v>
      </c>
      <c r="H69" s="220">
        <f t="shared" si="12"/>
        <v>545385</v>
      </c>
      <c r="I69" s="220">
        <f t="shared" si="12"/>
        <v>863858</v>
      </c>
      <c r="J69" s="220">
        <f t="shared" si="12"/>
        <v>2109067</v>
      </c>
      <c r="K69" s="220">
        <f t="shared" si="12"/>
        <v>629881</v>
      </c>
      <c r="L69" s="220">
        <f t="shared" si="12"/>
        <v>1355108</v>
      </c>
      <c r="M69" s="220">
        <f t="shared" si="12"/>
        <v>857732</v>
      </c>
      <c r="N69" s="220">
        <f t="shared" si="12"/>
        <v>2842721</v>
      </c>
      <c r="O69" s="220">
        <f t="shared" si="12"/>
        <v>824522</v>
      </c>
      <c r="P69" s="220">
        <f t="shared" si="12"/>
        <v>929295</v>
      </c>
      <c r="Q69" s="220">
        <f t="shared" si="12"/>
        <v>779128</v>
      </c>
      <c r="R69" s="220">
        <f t="shared" si="12"/>
        <v>2532945</v>
      </c>
      <c r="S69" s="220">
        <f t="shared" si="12"/>
        <v>877836</v>
      </c>
      <c r="T69" s="220">
        <f t="shared" si="12"/>
        <v>674029</v>
      </c>
      <c r="U69" s="220">
        <f t="shared" si="12"/>
        <v>8658529</v>
      </c>
      <c r="V69" s="220">
        <f t="shared" si="12"/>
        <v>10210394</v>
      </c>
      <c r="W69" s="220">
        <f t="shared" si="12"/>
        <v>17695127</v>
      </c>
      <c r="X69" s="220">
        <f t="shared" si="12"/>
        <v>11744464</v>
      </c>
      <c r="Y69" s="220">
        <f t="shared" si="12"/>
        <v>5950663</v>
      </c>
      <c r="Z69" s="221">
        <f>+IF(X69&lt;&gt;0,+(Y69/X69)*100,0)</f>
        <v>50.66781251149478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133782862</v>
      </c>
      <c r="D5" s="357">
        <f t="shared" si="0"/>
        <v>0</v>
      </c>
      <c r="E5" s="356">
        <f t="shared" si="0"/>
        <v>419159000</v>
      </c>
      <c r="F5" s="358">
        <f t="shared" si="0"/>
        <v>416509000</v>
      </c>
      <c r="G5" s="358">
        <f t="shared" si="0"/>
        <v>25067754</v>
      </c>
      <c r="H5" s="356">
        <f t="shared" si="0"/>
        <v>44411299</v>
      </c>
      <c r="I5" s="356">
        <f t="shared" si="0"/>
        <v>33864993</v>
      </c>
      <c r="J5" s="358">
        <f t="shared" si="0"/>
        <v>103344046</v>
      </c>
      <c r="K5" s="358">
        <f t="shared" si="0"/>
        <v>16833138</v>
      </c>
      <c r="L5" s="356">
        <f t="shared" si="0"/>
        <v>52367503</v>
      </c>
      <c r="M5" s="356">
        <f t="shared" si="0"/>
        <v>66488676</v>
      </c>
      <c r="N5" s="358">
        <f t="shared" si="0"/>
        <v>135689317</v>
      </c>
      <c r="O5" s="358">
        <f t="shared" si="0"/>
        <v>9198029</v>
      </c>
      <c r="P5" s="356">
        <f t="shared" si="0"/>
        <v>20990877</v>
      </c>
      <c r="Q5" s="356">
        <f t="shared" si="0"/>
        <v>38375429</v>
      </c>
      <c r="R5" s="358">
        <f t="shared" si="0"/>
        <v>68564335</v>
      </c>
      <c r="S5" s="358">
        <f t="shared" si="0"/>
        <v>9891338</v>
      </c>
      <c r="T5" s="356">
        <f t="shared" si="0"/>
        <v>14712998</v>
      </c>
      <c r="U5" s="356">
        <f t="shared" si="0"/>
        <v>39868732</v>
      </c>
      <c r="V5" s="358">
        <f t="shared" si="0"/>
        <v>64473068</v>
      </c>
      <c r="W5" s="358">
        <f t="shared" si="0"/>
        <v>372070766</v>
      </c>
      <c r="X5" s="356">
        <f t="shared" si="0"/>
        <v>416509000</v>
      </c>
      <c r="Y5" s="358">
        <f t="shared" si="0"/>
        <v>-44438234</v>
      </c>
      <c r="Z5" s="359">
        <f>+IF(X5&lt;&gt;0,+(Y5/X5)*100,0)</f>
        <v>-10.669213390346908</v>
      </c>
      <c r="AA5" s="360">
        <f>+AA6+AA8+AA11+AA13+AA15</f>
        <v>416509000</v>
      </c>
    </row>
    <row r="6" spans="1:27" ht="13.5">
      <c r="A6" s="361" t="s">
        <v>205</v>
      </c>
      <c r="B6" s="142"/>
      <c r="C6" s="60">
        <f>+C7</f>
        <v>2205079</v>
      </c>
      <c r="D6" s="340">
        <f aca="true" t="shared" si="1" ref="D6:AA6">+D7</f>
        <v>0</v>
      </c>
      <c r="E6" s="60">
        <f t="shared" si="1"/>
        <v>2124000</v>
      </c>
      <c r="F6" s="59">
        <f t="shared" si="1"/>
        <v>2124000</v>
      </c>
      <c r="G6" s="59">
        <f t="shared" si="1"/>
        <v>88007</v>
      </c>
      <c r="H6" s="60">
        <f t="shared" si="1"/>
        <v>88007</v>
      </c>
      <c r="I6" s="60">
        <f t="shared" si="1"/>
        <v>109718</v>
      </c>
      <c r="J6" s="59">
        <f t="shared" si="1"/>
        <v>285732</v>
      </c>
      <c r="K6" s="59">
        <f t="shared" si="1"/>
        <v>567230</v>
      </c>
      <c r="L6" s="60">
        <f t="shared" si="1"/>
        <v>90634</v>
      </c>
      <c r="M6" s="60">
        <f t="shared" si="1"/>
        <v>143766</v>
      </c>
      <c r="N6" s="59">
        <f t="shared" si="1"/>
        <v>801630</v>
      </c>
      <c r="O6" s="59">
        <f t="shared" si="1"/>
        <v>78005</v>
      </c>
      <c r="P6" s="60">
        <f t="shared" si="1"/>
        <v>78005</v>
      </c>
      <c r="Q6" s="60">
        <f t="shared" si="1"/>
        <v>302531</v>
      </c>
      <c r="R6" s="59">
        <f t="shared" si="1"/>
        <v>458541</v>
      </c>
      <c r="S6" s="59">
        <f t="shared" si="1"/>
        <v>78005</v>
      </c>
      <c r="T6" s="60">
        <f t="shared" si="1"/>
        <v>78005</v>
      </c>
      <c r="U6" s="60">
        <f t="shared" si="1"/>
        <v>422085</v>
      </c>
      <c r="V6" s="59">
        <f t="shared" si="1"/>
        <v>578095</v>
      </c>
      <c r="W6" s="59">
        <f t="shared" si="1"/>
        <v>2123998</v>
      </c>
      <c r="X6" s="60">
        <f t="shared" si="1"/>
        <v>2124000</v>
      </c>
      <c r="Y6" s="59">
        <f t="shared" si="1"/>
        <v>-2</v>
      </c>
      <c r="Z6" s="61">
        <f>+IF(X6&lt;&gt;0,+(Y6/X6)*100,0)</f>
        <v>-9.416195856873823E-05</v>
      </c>
      <c r="AA6" s="62">
        <f t="shared" si="1"/>
        <v>2124000</v>
      </c>
    </row>
    <row r="7" spans="1:27" ht="13.5">
      <c r="A7" s="291" t="s">
        <v>229</v>
      </c>
      <c r="B7" s="142"/>
      <c r="C7" s="60">
        <v>2205079</v>
      </c>
      <c r="D7" s="340"/>
      <c r="E7" s="60">
        <v>2124000</v>
      </c>
      <c r="F7" s="59">
        <v>2124000</v>
      </c>
      <c r="G7" s="59">
        <v>88007</v>
      </c>
      <c r="H7" s="60">
        <v>88007</v>
      </c>
      <c r="I7" s="60">
        <v>109718</v>
      </c>
      <c r="J7" s="59">
        <v>285732</v>
      </c>
      <c r="K7" s="59">
        <v>567230</v>
      </c>
      <c r="L7" s="60">
        <v>90634</v>
      </c>
      <c r="M7" s="60">
        <v>143766</v>
      </c>
      <c r="N7" s="59">
        <v>801630</v>
      </c>
      <c r="O7" s="59">
        <v>78005</v>
      </c>
      <c r="P7" s="60">
        <v>78005</v>
      </c>
      <c r="Q7" s="60">
        <v>302531</v>
      </c>
      <c r="R7" s="59">
        <v>458541</v>
      </c>
      <c r="S7" s="59">
        <v>78005</v>
      </c>
      <c r="T7" s="60">
        <v>78005</v>
      </c>
      <c r="U7" s="60">
        <v>422085</v>
      </c>
      <c r="V7" s="59">
        <v>578095</v>
      </c>
      <c r="W7" s="59">
        <v>2123998</v>
      </c>
      <c r="X7" s="60">
        <v>2124000</v>
      </c>
      <c r="Y7" s="59">
        <v>-2</v>
      </c>
      <c r="Z7" s="61"/>
      <c r="AA7" s="62">
        <v>2124000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88705605</v>
      </c>
      <c r="D11" s="363">
        <f aca="true" t="shared" si="3" ref="D11:AA11">+D12</f>
        <v>0</v>
      </c>
      <c r="E11" s="362">
        <f t="shared" si="3"/>
        <v>309735000</v>
      </c>
      <c r="F11" s="364">
        <f t="shared" si="3"/>
        <v>330250000</v>
      </c>
      <c r="G11" s="364">
        <f t="shared" si="3"/>
        <v>24127419</v>
      </c>
      <c r="H11" s="362">
        <f t="shared" si="3"/>
        <v>42622908</v>
      </c>
      <c r="I11" s="362">
        <f t="shared" si="3"/>
        <v>31323284</v>
      </c>
      <c r="J11" s="364">
        <f t="shared" si="3"/>
        <v>98073611</v>
      </c>
      <c r="K11" s="364">
        <f t="shared" si="3"/>
        <v>16265908</v>
      </c>
      <c r="L11" s="362">
        <f t="shared" si="3"/>
        <v>46996972</v>
      </c>
      <c r="M11" s="362">
        <f t="shared" si="3"/>
        <v>61377937</v>
      </c>
      <c r="N11" s="364">
        <f t="shared" si="3"/>
        <v>124640817</v>
      </c>
      <c r="O11" s="364">
        <f t="shared" si="3"/>
        <v>9095336</v>
      </c>
      <c r="P11" s="362">
        <f t="shared" si="3"/>
        <v>20912872</v>
      </c>
      <c r="Q11" s="362">
        <f t="shared" si="3"/>
        <v>35471103</v>
      </c>
      <c r="R11" s="364">
        <f t="shared" si="3"/>
        <v>65479311</v>
      </c>
      <c r="S11" s="364">
        <f t="shared" si="3"/>
        <v>9813333</v>
      </c>
      <c r="T11" s="362">
        <f t="shared" si="3"/>
        <v>13277779</v>
      </c>
      <c r="U11" s="362">
        <f t="shared" si="3"/>
        <v>32114309</v>
      </c>
      <c r="V11" s="364">
        <f t="shared" si="3"/>
        <v>55205421</v>
      </c>
      <c r="W11" s="364">
        <f t="shared" si="3"/>
        <v>343399160</v>
      </c>
      <c r="X11" s="362">
        <f t="shared" si="3"/>
        <v>330250000</v>
      </c>
      <c r="Y11" s="364">
        <f t="shared" si="3"/>
        <v>13149160</v>
      </c>
      <c r="Z11" s="365">
        <f>+IF(X11&lt;&gt;0,+(Y11/X11)*100,0)</f>
        <v>3.981577592732778</v>
      </c>
      <c r="AA11" s="366">
        <f t="shared" si="3"/>
        <v>330250000</v>
      </c>
    </row>
    <row r="12" spans="1:27" ht="13.5">
      <c r="A12" s="291" t="s">
        <v>232</v>
      </c>
      <c r="B12" s="136"/>
      <c r="C12" s="60">
        <v>88705605</v>
      </c>
      <c r="D12" s="340"/>
      <c r="E12" s="60">
        <v>309735000</v>
      </c>
      <c r="F12" s="59">
        <v>330250000</v>
      </c>
      <c r="G12" s="59">
        <v>24127419</v>
      </c>
      <c r="H12" s="60">
        <v>42622908</v>
      </c>
      <c r="I12" s="60">
        <v>31323284</v>
      </c>
      <c r="J12" s="59">
        <v>98073611</v>
      </c>
      <c r="K12" s="59">
        <v>16265908</v>
      </c>
      <c r="L12" s="60">
        <v>46996972</v>
      </c>
      <c r="M12" s="60">
        <v>61377937</v>
      </c>
      <c r="N12" s="59">
        <v>124640817</v>
      </c>
      <c r="O12" s="59">
        <v>9095336</v>
      </c>
      <c r="P12" s="60">
        <v>20912872</v>
      </c>
      <c r="Q12" s="60">
        <v>35471103</v>
      </c>
      <c r="R12" s="59">
        <v>65479311</v>
      </c>
      <c r="S12" s="59">
        <v>9813333</v>
      </c>
      <c r="T12" s="60">
        <v>13277779</v>
      </c>
      <c r="U12" s="60">
        <v>32114309</v>
      </c>
      <c r="V12" s="59">
        <v>55205421</v>
      </c>
      <c r="W12" s="59">
        <v>343399160</v>
      </c>
      <c r="X12" s="60">
        <v>330250000</v>
      </c>
      <c r="Y12" s="59">
        <v>13149160</v>
      </c>
      <c r="Z12" s="61">
        <v>3.98</v>
      </c>
      <c r="AA12" s="62">
        <v>330250000</v>
      </c>
    </row>
    <row r="13" spans="1:27" ht="13.5">
      <c r="A13" s="361" t="s">
        <v>208</v>
      </c>
      <c r="B13" s="136"/>
      <c r="C13" s="275">
        <f>+C14</f>
        <v>42872178</v>
      </c>
      <c r="D13" s="341">
        <f aca="true" t="shared" si="4" ref="D13:AA13">+D14</f>
        <v>0</v>
      </c>
      <c r="E13" s="275">
        <f t="shared" si="4"/>
        <v>103000000</v>
      </c>
      <c r="F13" s="342">
        <f t="shared" si="4"/>
        <v>84135000</v>
      </c>
      <c r="G13" s="342">
        <f t="shared" si="4"/>
        <v>852328</v>
      </c>
      <c r="H13" s="275">
        <f t="shared" si="4"/>
        <v>1700384</v>
      </c>
      <c r="I13" s="275">
        <f t="shared" si="4"/>
        <v>2431991</v>
      </c>
      <c r="J13" s="342">
        <f t="shared" si="4"/>
        <v>4984703</v>
      </c>
      <c r="K13" s="342">
        <f t="shared" si="4"/>
        <v>0</v>
      </c>
      <c r="L13" s="275">
        <f t="shared" si="4"/>
        <v>3029411</v>
      </c>
      <c r="M13" s="275">
        <f t="shared" si="4"/>
        <v>4079500</v>
      </c>
      <c r="N13" s="342">
        <f t="shared" si="4"/>
        <v>7108911</v>
      </c>
      <c r="O13" s="342">
        <f t="shared" si="4"/>
        <v>24688</v>
      </c>
      <c r="P13" s="275">
        <f t="shared" si="4"/>
        <v>0</v>
      </c>
      <c r="Q13" s="275">
        <f t="shared" si="4"/>
        <v>2601795</v>
      </c>
      <c r="R13" s="342">
        <f t="shared" si="4"/>
        <v>2626483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14720097</v>
      </c>
      <c r="X13" s="275">
        <f t="shared" si="4"/>
        <v>84135000</v>
      </c>
      <c r="Y13" s="342">
        <f t="shared" si="4"/>
        <v>-69414903</v>
      </c>
      <c r="Z13" s="335">
        <f>+IF(X13&lt;&gt;0,+(Y13/X13)*100,0)</f>
        <v>-82.5041932608308</v>
      </c>
      <c r="AA13" s="273">
        <f t="shared" si="4"/>
        <v>84135000</v>
      </c>
    </row>
    <row r="14" spans="1:27" ht="13.5">
      <c r="A14" s="291" t="s">
        <v>233</v>
      </c>
      <c r="B14" s="136"/>
      <c r="C14" s="60">
        <v>42872178</v>
      </c>
      <c r="D14" s="340"/>
      <c r="E14" s="60">
        <v>103000000</v>
      </c>
      <c r="F14" s="59">
        <v>84135000</v>
      </c>
      <c r="G14" s="59">
        <v>852328</v>
      </c>
      <c r="H14" s="60">
        <v>1700384</v>
      </c>
      <c r="I14" s="60">
        <v>2431991</v>
      </c>
      <c r="J14" s="59">
        <v>4984703</v>
      </c>
      <c r="K14" s="59"/>
      <c r="L14" s="60">
        <v>3029411</v>
      </c>
      <c r="M14" s="60">
        <v>4079500</v>
      </c>
      <c r="N14" s="59">
        <v>7108911</v>
      </c>
      <c r="O14" s="59">
        <v>24688</v>
      </c>
      <c r="P14" s="60"/>
      <c r="Q14" s="60">
        <v>2601795</v>
      </c>
      <c r="R14" s="59">
        <v>2626483</v>
      </c>
      <c r="S14" s="59"/>
      <c r="T14" s="60"/>
      <c r="U14" s="60"/>
      <c r="V14" s="59"/>
      <c r="W14" s="59">
        <v>14720097</v>
      </c>
      <c r="X14" s="60">
        <v>84135000</v>
      </c>
      <c r="Y14" s="59">
        <v>-69414903</v>
      </c>
      <c r="Z14" s="61">
        <v>-82.5</v>
      </c>
      <c r="AA14" s="62">
        <v>84135000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4300000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2250486</v>
      </c>
      <c r="M15" s="60">
        <f t="shared" si="5"/>
        <v>887473</v>
      </c>
      <c r="N15" s="59">
        <f t="shared" si="5"/>
        <v>3137959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1357214</v>
      </c>
      <c r="U15" s="60">
        <f t="shared" si="5"/>
        <v>7332338</v>
      </c>
      <c r="V15" s="59">
        <f t="shared" si="5"/>
        <v>8689552</v>
      </c>
      <c r="W15" s="59">
        <f t="shared" si="5"/>
        <v>11827511</v>
      </c>
      <c r="X15" s="60">
        <f t="shared" si="5"/>
        <v>0</v>
      </c>
      <c r="Y15" s="59">
        <f t="shared" si="5"/>
        <v>11827511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4300000</v>
      </c>
      <c r="F20" s="59"/>
      <c r="G20" s="59"/>
      <c r="H20" s="60"/>
      <c r="I20" s="60"/>
      <c r="J20" s="59"/>
      <c r="K20" s="59"/>
      <c r="L20" s="60">
        <v>2250486</v>
      </c>
      <c r="M20" s="60">
        <v>887473</v>
      </c>
      <c r="N20" s="59">
        <v>3137959</v>
      </c>
      <c r="O20" s="59"/>
      <c r="P20" s="60"/>
      <c r="Q20" s="60"/>
      <c r="R20" s="59"/>
      <c r="S20" s="59"/>
      <c r="T20" s="60">
        <v>1357214</v>
      </c>
      <c r="U20" s="60">
        <v>7332338</v>
      </c>
      <c r="V20" s="59">
        <v>8689552</v>
      </c>
      <c r="W20" s="59">
        <v>11827511</v>
      </c>
      <c r="X20" s="60"/>
      <c r="Y20" s="59">
        <v>11827511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8296033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83384</v>
      </c>
      <c r="V22" s="345">
        <f t="shared" si="6"/>
        <v>83384</v>
      </c>
      <c r="W22" s="345">
        <f t="shared" si="6"/>
        <v>83384</v>
      </c>
      <c r="X22" s="343">
        <f t="shared" si="6"/>
        <v>8296033</v>
      </c>
      <c r="Y22" s="345">
        <f t="shared" si="6"/>
        <v>-8212649</v>
      </c>
      <c r="Z22" s="336">
        <f>+IF(X22&lt;&gt;0,+(Y22/X22)*100,0)</f>
        <v>-98.99489310131722</v>
      </c>
      <c r="AA22" s="350">
        <f>SUM(AA23:AA32)</f>
        <v>8296033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8296033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83384</v>
      </c>
      <c r="V32" s="59">
        <v>83384</v>
      </c>
      <c r="W32" s="59">
        <v>83384</v>
      </c>
      <c r="X32" s="60">
        <v>8296033</v>
      </c>
      <c r="Y32" s="59">
        <v>-8212649</v>
      </c>
      <c r="Z32" s="61">
        <v>-98.99</v>
      </c>
      <c r="AA32" s="62">
        <v>8296033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5598299</v>
      </c>
      <c r="D40" s="344">
        <f t="shared" si="9"/>
        <v>0</v>
      </c>
      <c r="E40" s="343">
        <f t="shared" si="9"/>
        <v>5716000</v>
      </c>
      <c r="F40" s="345">
        <f t="shared" si="9"/>
        <v>16036000</v>
      </c>
      <c r="G40" s="345">
        <f t="shared" si="9"/>
        <v>0</v>
      </c>
      <c r="H40" s="343">
        <f t="shared" si="9"/>
        <v>5500000</v>
      </c>
      <c r="I40" s="343">
        <f t="shared" si="9"/>
        <v>0</v>
      </c>
      <c r="J40" s="345">
        <f t="shared" si="9"/>
        <v>5500000</v>
      </c>
      <c r="K40" s="345">
        <f t="shared" si="9"/>
        <v>0</v>
      </c>
      <c r="L40" s="343">
        <f t="shared" si="9"/>
        <v>0</v>
      </c>
      <c r="M40" s="343">
        <f t="shared" si="9"/>
        <v>376000</v>
      </c>
      <c r="N40" s="345">
        <f t="shared" si="9"/>
        <v>376000</v>
      </c>
      <c r="O40" s="345">
        <f t="shared" si="9"/>
        <v>7999</v>
      </c>
      <c r="P40" s="343">
        <f t="shared" si="9"/>
        <v>5106494</v>
      </c>
      <c r="Q40" s="343">
        <f t="shared" si="9"/>
        <v>105556</v>
      </c>
      <c r="R40" s="345">
        <f t="shared" si="9"/>
        <v>5220049</v>
      </c>
      <c r="S40" s="345">
        <f t="shared" si="9"/>
        <v>0</v>
      </c>
      <c r="T40" s="343">
        <f t="shared" si="9"/>
        <v>425298</v>
      </c>
      <c r="U40" s="343">
        <f t="shared" si="9"/>
        <v>247000</v>
      </c>
      <c r="V40" s="345">
        <f t="shared" si="9"/>
        <v>672298</v>
      </c>
      <c r="W40" s="345">
        <f t="shared" si="9"/>
        <v>11768347</v>
      </c>
      <c r="X40" s="343">
        <f t="shared" si="9"/>
        <v>16036000</v>
      </c>
      <c r="Y40" s="345">
        <f t="shared" si="9"/>
        <v>-4267653</v>
      </c>
      <c r="Z40" s="336">
        <f>+IF(X40&lt;&gt;0,+(Y40/X40)*100,0)</f>
        <v>-26.612952107757547</v>
      </c>
      <c r="AA40" s="350">
        <f>SUM(AA41:AA49)</f>
        <v>16036000</v>
      </c>
    </row>
    <row r="41" spans="1:27" ht="13.5">
      <c r="A41" s="361" t="s">
        <v>248</v>
      </c>
      <c r="B41" s="142"/>
      <c r="C41" s="362">
        <v>22667</v>
      </c>
      <c r="D41" s="363"/>
      <c r="E41" s="362"/>
      <c r="F41" s="364">
        <v>10000000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10000000</v>
      </c>
      <c r="Y41" s="364">
        <v>-10000000</v>
      </c>
      <c r="Z41" s="365">
        <v>-100</v>
      </c>
      <c r="AA41" s="366">
        <v>10000000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3967112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126930</v>
      </c>
      <c r="Q43" s="305">
        <v>10430</v>
      </c>
      <c r="R43" s="370">
        <v>137360</v>
      </c>
      <c r="S43" s="370"/>
      <c r="T43" s="305">
        <v>240100</v>
      </c>
      <c r="U43" s="305"/>
      <c r="V43" s="370">
        <v>240100</v>
      </c>
      <c r="W43" s="370">
        <v>377460</v>
      </c>
      <c r="X43" s="305"/>
      <c r="Y43" s="370">
        <v>377460</v>
      </c>
      <c r="Z43" s="371"/>
      <c r="AA43" s="303"/>
    </row>
    <row r="44" spans="1:27" ht="13.5">
      <c r="A44" s="361" t="s">
        <v>251</v>
      </c>
      <c r="B44" s="136"/>
      <c r="C44" s="60">
        <v>1383346</v>
      </c>
      <c r="D44" s="368"/>
      <c r="E44" s="54">
        <v>216000</v>
      </c>
      <c r="F44" s="53">
        <v>536000</v>
      </c>
      <c r="G44" s="53"/>
      <c r="H44" s="54"/>
      <c r="I44" s="54"/>
      <c r="J44" s="53"/>
      <c r="K44" s="53"/>
      <c r="L44" s="54"/>
      <c r="M44" s="54">
        <v>376000</v>
      </c>
      <c r="N44" s="53">
        <v>376000</v>
      </c>
      <c r="O44" s="53">
        <v>7999</v>
      </c>
      <c r="P44" s="54"/>
      <c r="Q44" s="54"/>
      <c r="R44" s="53">
        <v>7999</v>
      </c>
      <c r="S44" s="53"/>
      <c r="T44" s="54">
        <v>185198</v>
      </c>
      <c r="U44" s="54">
        <v>247000</v>
      </c>
      <c r="V44" s="53">
        <v>432198</v>
      </c>
      <c r="W44" s="53">
        <v>816197</v>
      </c>
      <c r="X44" s="54">
        <v>536000</v>
      </c>
      <c r="Y44" s="53">
        <v>280197</v>
      </c>
      <c r="Z44" s="94">
        <v>52.28</v>
      </c>
      <c r="AA44" s="95">
        <v>536000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225174</v>
      </c>
      <c r="D47" s="368"/>
      <c r="E47" s="54">
        <v>5500000</v>
      </c>
      <c r="F47" s="53">
        <v>5500000</v>
      </c>
      <c r="G47" s="53"/>
      <c r="H47" s="54">
        <v>5500000</v>
      </c>
      <c r="I47" s="54"/>
      <c r="J47" s="53">
        <v>5500000</v>
      </c>
      <c r="K47" s="53"/>
      <c r="L47" s="54"/>
      <c r="M47" s="54"/>
      <c r="N47" s="53"/>
      <c r="O47" s="53"/>
      <c r="P47" s="54">
        <v>4979564</v>
      </c>
      <c r="Q47" s="54">
        <v>95126</v>
      </c>
      <c r="R47" s="53">
        <v>5074690</v>
      </c>
      <c r="S47" s="53"/>
      <c r="T47" s="54"/>
      <c r="U47" s="54"/>
      <c r="V47" s="53"/>
      <c r="W47" s="53">
        <v>10574690</v>
      </c>
      <c r="X47" s="54">
        <v>5500000</v>
      </c>
      <c r="Y47" s="53">
        <v>5074690</v>
      </c>
      <c r="Z47" s="94">
        <v>92.27</v>
      </c>
      <c r="AA47" s="95">
        <v>5500000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67746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8127</v>
      </c>
      <c r="P57" s="343">
        <f t="shared" si="13"/>
        <v>0</v>
      </c>
      <c r="Q57" s="343">
        <f t="shared" si="13"/>
        <v>0</v>
      </c>
      <c r="R57" s="345">
        <f t="shared" si="13"/>
        <v>8127</v>
      </c>
      <c r="S57" s="345">
        <f t="shared" si="13"/>
        <v>0</v>
      </c>
      <c r="T57" s="343">
        <f t="shared" si="13"/>
        <v>715</v>
      </c>
      <c r="U57" s="343">
        <f t="shared" si="13"/>
        <v>0</v>
      </c>
      <c r="V57" s="345">
        <f t="shared" si="13"/>
        <v>715</v>
      </c>
      <c r="W57" s="345">
        <f t="shared" si="13"/>
        <v>8842</v>
      </c>
      <c r="X57" s="343">
        <f t="shared" si="13"/>
        <v>0</v>
      </c>
      <c r="Y57" s="345">
        <f t="shared" si="13"/>
        <v>8842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67746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>
        <v>8127</v>
      </c>
      <c r="P58" s="60"/>
      <c r="Q58" s="60"/>
      <c r="R58" s="59">
        <v>8127</v>
      </c>
      <c r="S58" s="59"/>
      <c r="T58" s="60">
        <v>715</v>
      </c>
      <c r="U58" s="60"/>
      <c r="V58" s="59">
        <v>715</v>
      </c>
      <c r="W58" s="59">
        <v>8842</v>
      </c>
      <c r="X58" s="60"/>
      <c r="Y58" s="59">
        <v>8842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139448907</v>
      </c>
      <c r="D60" s="346">
        <f t="shared" si="14"/>
        <v>0</v>
      </c>
      <c r="E60" s="219">
        <f t="shared" si="14"/>
        <v>424875000</v>
      </c>
      <c r="F60" s="264">
        <f t="shared" si="14"/>
        <v>440841033</v>
      </c>
      <c r="G60" s="264">
        <f t="shared" si="14"/>
        <v>25067754</v>
      </c>
      <c r="H60" s="219">
        <f t="shared" si="14"/>
        <v>49911299</v>
      </c>
      <c r="I60" s="219">
        <f t="shared" si="14"/>
        <v>33864993</v>
      </c>
      <c r="J60" s="264">
        <f t="shared" si="14"/>
        <v>108844046</v>
      </c>
      <c r="K60" s="264">
        <f t="shared" si="14"/>
        <v>16833138</v>
      </c>
      <c r="L60" s="219">
        <f t="shared" si="14"/>
        <v>52367503</v>
      </c>
      <c r="M60" s="219">
        <f t="shared" si="14"/>
        <v>66864676</v>
      </c>
      <c r="N60" s="264">
        <f t="shared" si="14"/>
        <v>136065317</v>
      </c>
      <c r="O60" s="264">
        <f t="shared" si="14"/>
        <v>9214155</v>
      </c>
      <c r="P60" s="219">
        <f t="shared" si="14"/>
        <v>26097371</v>
      </c>
      <c r="Q60" s="219">
        <f t="shared" si="14"/>
        <v>38480985</v>
      </c>
      <c r="R60" s="264">
        <f t="shared" si="14"/>
        <v>73792511</v>
      </c>
      <c r="S60" s="264">
        <f t="shared" si="14"/>
        <v>9891338</v>
      </c>
      <c r="T60" s="219">
        <f t="shared" si="14"/>
        <v>15139011</v>
      </c>
      <c r="U60" s="219">
        <f t="shared" si="14"/>
        <v>40199116</v>
      </c>
      <c r="V60" s="264">
        <f t="shared" si="14"/>
        <v>65229465</v>
      </c>
      <c r="W60" s="264">
        <f t="shared" si="14"/>
        <v>383931339</v>
      </c>
      <c r="X60" s="219">
        <f t="shared" si="14"/>
        <v>440841033</v>
      </c>
      <c r="Y60" s="264">
        <f t="shared" si="14"/>
        <v>-56909694</v>
      </c>
      <c r="Z60" s="337">
        <f>+IF(X60&lt;&gt;0,+(Y60/X60)*100,0)</f>
        <v>-12.909345941034486</v>
      </c>
      <c r="AA60" s="232">
        <f>+AA57+AA54+AA51+AA40+AA37+AA34+AA22+AA5</f>
        <v>440841033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2016-08-06T08:08:59Z</dcterms:created>
  <dcterms:modified xsi:type="dcterms:W3CDTF">2016-08-06T08:09:07Z</dcterms:modified>
  <cp:category/>
  <cp:version/>
  <cp:contentType/>
  <cp:contentStatus/>
</cp:coreProperties>
</file>