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<sst xmlns="http://schemas.openxmlformats.org/spreadsheetml/2006/main" count="857" uniqueCount="303">
  <si>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Zululand(DC26)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</si>
  <si>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</si>
  <si>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</si>
  <si>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</si>
  <si>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</si>
  <si>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</si>
  <si>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</si>
  <si>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</si>
  <si>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</si>
  <si>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</si>
  <si>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</si>
  <si>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</si>
  <si>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</si>
  <si>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</si>
  <si>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</si>
  <si>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</si>
  <si>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</si>
  <si>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</si>
  <si>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</si>
  <si>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</si>
  <si>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</si>
  <si>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</si>
  <si>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</si>
  <si>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</si>
  <si>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</si>
  <si>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</si>
  <si>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</si>
  <si>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</si>
  <si>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</si>
  <si>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</si>
  <si>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</si>
  <si>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</si>
  <si>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</si>
  <si>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</si>
  <si>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</si>
  <si>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</si>
  <si>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</si>
  <si>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</si>
  <si>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</si>
  <si>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</si>
  <si>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</si>
  <si>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</si>
  <si>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</si>
  <si>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</si>
  <si>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</si>
  <si>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</si>
  <si>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</si>
  <si>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</si>
  <si>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</si>
  <si>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</si>
  <si>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</si>
  <si>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</si>
  <si>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</si>
  <si>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</si>
  <si>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</si>
  <si>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</si>
  <si>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</si>
  <si>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</si>
  <si>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</si>
  <si>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</si>
  <si>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</si>
  <si>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</si>
  <si>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</si>
  <si>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</si>
  <si>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</si>
  <si>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</si>
  <si>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</si>
  <si>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</si>
  <si>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</si>
  <si>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</si>
  <si>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Zululand(DC26)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</si>
  <si>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</si>
  <si>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</si>
  <si>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</si>
  <si>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</si>
  <si>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</si>
  <si>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</si>
  <si>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</si>
  <si>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</si>
  <si>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</si>
  <si>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</si>
  <si>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</si>
  <si>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</si>
  <si>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</si>
  <si>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</si>
  <si>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</si>
  <si>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</si>
  <si>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</si>
  <si>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</si>
  <si>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</si>
  <si>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</si>
  <si>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</si>
  <si>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</si>
  <si>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</si>
  <si>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</si>
  <si>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</si>
  <si>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</si>
  <si>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</si>
  <si>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</si>
  <si>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</si>
  <si>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Zululand(DC26)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</si>
  <si>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</si>
  <si>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</si>
  <si>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</si>
  <si>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</si>
  <si>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</si>
  <si>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</si>
  <si>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</si>
  <si>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</si>
  <si>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</si>
  <si>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</si>
  <si>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</si>
  <si>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</si>
  <si>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</si>
  <si>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</si>
  <si>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</si>
  <si>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</si>
  <si>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</si>
  <si>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</si>
  <si>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</si>
  <si>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</si>
  <si>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</si>
  <si>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</si>
  <si>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</si>
  <si>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</si>
  <si>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</si>
  <si>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</si>
  <si>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</si>
  <si>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</si>
  <si>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Zululand(DC26)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</si>
  <si>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</si>
  <si>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</si>
  <si>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</si>
  <si>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</si>
  <si>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</si>
  <si>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</si>
  <si>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</si>
  <si>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</si>
  <si>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</si>
  <si>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</si>
  <si>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Zululand(DC26)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</si>
  <si>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</si>
  <si>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</si>
  <si>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</si>
  <si>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</si>
  <si>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</si>
  <si>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</si>
  <si>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</si>
  <si>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</si>
  <si>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</si>
  <si>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</si>
  <si>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</si>
  <si>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</si>
  <si>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</si>
  <si>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</si>
  <si>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</si>
  <si>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</si>
  <si>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</si>
  <si>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</si>
  <si>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</si>
  <si>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</si>
  <si>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</si>
  <si>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</si>
  <si>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</si>
  <si>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</si>
  <si>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</si>
  <si>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</si>
  <si>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</si>
  <si>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</si>
  <si>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</si>
  <si>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</si>
  <si>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</si>
  <si>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</si>
  <si>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</si>
  <si>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Zululand(DC26)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</si>
  <si>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</si>
  <si>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</si>
  <si>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</si>
  <si>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</si>
  <si>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</si>
  <si>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</si>
  <si>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</si>
  <si>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</si>
  <si>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</si>
  <si>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</si>
  <si>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</si>
  <si>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</si>
  <si>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</si>
  <si>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</si>
  <si>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</si>
  <si>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</si>
  <si>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</si>
  <si>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</si>
  <si>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</si>
  <si>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</si>
  <si>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</si>
  <si>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</si>
  <si>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</si>
  <si>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</si>
  <si>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</si>
  <si>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</si>
  <si>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</si>
  <si>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Zululand(DC26)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</si>
  <si>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</si>
  <si>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</si>
  <si>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</si>
  <si>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</si>
  <si>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</si>
  <si>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</si>
  <si>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</si>
  <si>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</si>
  <si>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</si>
  <si>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</si>
  <si>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</si>
  <si>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</si>
  <si>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</si>
  <si>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</si>
  <si>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</si>
  <si>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</si>
  <si>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</si>
  <si>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</si>
  <si>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</si>
  <si>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</si>
  <si>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</si>
  <si>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</si>
  <si>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</si>
  <si>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</si>
  <si>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Zululand(DC26)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</si>
  <si>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</si>
  <si>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</si>
  <si>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</si>
  <si>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</si>
  <si>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</si>
  <si>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</si>
  <si>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</si>
  <si>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</si>
  <si>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</si>
  <si>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</si>
  <si>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</si>
  <si>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</si>
  <si>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</si>
  <si>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</si>
  <si>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</si>
  <si>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</si>
  <si>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</si>
  <si>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</si>
  <si>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</si>
  <si>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</si>
  <si>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</si>
  <si>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</si>
  <si>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</si>
  <si>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</si>
  <si>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</si>
  <si>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</si>
  <si>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</si>
  <si>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</si>
  <si>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</si>
  <si>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</si>
  <si>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</si>
  <si>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</si>
  <si>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</si>
  <si>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</si>
  <si>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</si>
  <si>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Zululand(DC26)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</si>
  <si>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</si>
  <si>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</si>
  <si>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Kwazulu-Natal: Zululand(DC26)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</si>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</sst>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29948179</v>
      </c>
      <c r="C6" s="19">
        <v>0</v>
      </c>
      <c r="D6" s="59">
        <v>31668406</v>
      </c>
      <c r="E6" s="60">
        <v>27668406</v>
      </c>
      <c r="F6" s="60">
        <v>2972786</v>
      </c>
      <c r="G6" s="60">
        <v>2371000</v>
      </c>
      <c r="H6" s="60">
        <v>2776812</v>
      </c>
      <c r="I6" s="60">
        <v>8120598</v>
      </c>
      <c r="J6" s="60">
        <v>2798297</v>
      </c>
      <c r="K6" s="60">
        <v>2673113</v>
      </c>
      <c r="L6" s="60">
        <v>1993879</v>
      </c>
      <c r="M6" s="60">
        <v>7465289</v>
      </c>
      <c r="N6" s="60">
        <v>1658280</v>
      </c>
      <c r="O6" s="60">
        <v>1576997</v>
      </c>
      <c r="P6" s="60">
        <v>1886261</v>
      </c>
      <c r="Q6" s="60">
        <v>5121538</v>
      </c>
      <c r="R6" s="60">
        <v>1087779</v>
      </c>
      <c r="S6" s="60">
        <v>25832080</v>
      </c>
      <c r="T6" s="60">
        <v>-22181944</v>
      </c>
      <c r="U6" s="60">
        <v>4737915</v>
      </c>
      <c r="V6" s="60">
        <v>25445340</v>
      </c>
      <c r="W6" s="60">
        <v>31668396</v>
      </c>
      <c r="X6" s="60">
        <v>-6223056</v>
      </c>
      <c r="Y6" s="61">
        <v>-19.65</v>
      </c>
      <c r="Z6" s="62">
        <v>27668406</v>
      </c>
    </row>
    <row r="7" spans="1:26" ht="13.5">
      <c r="A7" s="58" t="s">
        <v>33</v>
      </c>
      <c r="B7" s="19">
        <v>2037921</v>
      </c>
      <c r="C7" s="19">
        <v>0</v>
      </c>
      <c r="D7" s="59">
        <v>1000000</v>
      </c>
      <c r="E7" s="60">
        <v>2071000</v>
      </c>
      <c r="F7" s="60">
        <v>0</v>
      </c>
      <c r="G7" s="60">
        <v>419664</v>
      </c>
      <c r="H7" s="60">
        <v>457796</v>
      </c>
      <c r="I7" s="60">
        <v>877460</v>
      </c>
      <c r="J7" s="60">
        <v>164277</v>
      </c>
      <c r="K7" s="60">
        <v>26157</v>
      </c>
      <c r="L7" s="60">
        <v>148820</v>
      </c>
      <c r="M7" s="60">
        <v>339254</v>
      </c>
      <c r="N7" s="60">
        <v>380987</v>
      </c>
      <c r="O7" s="60">
        <v>205224</v>
      </c>
      <c r="P7" s="60">
        <v>195944</v>
      </c>
      <c r="Q7" s="60">
        <v>782155</v>
      </c>
      <c r="R7" s="60">
        <v>267339</v>
      </c>
      <c r="S7" s="60">
        <v>833761</v>
      </c>
      <c r="T7" s="60">
        <v>436247</v>
      </c>
      <c r="U7" s="60">
        <v>1537347</v>
      </c>
      <c r="V7" s="60">
        <v>3536216</v>
      </c>
      <c r="W7" s="60">
        <v>999996</v>
      </c>
      <c r="X7" s="60">
        <v>2536220</v>
      </c>
      <c r="Y7" s="61">
        <v>253.62</v>
      </c>
      <c r="Z7" s="62">
        <v>2071000</v>
      </c>
    </row>
    <row r="8" spans="1:26" ht="13.5">
      <c r="A8" s="58" t="s">
        <v>34</v>
      </c>
      <c r="B8" s="19">
        <v>308127371</v>
      </c>
      <c r="C8" s="19">
        <v>0</v>
      </c>
      <c r="D8" s="59">
        <v>336761000</v>
      </c>
      <c r="E8" s="60">
        <v>331311298</v>
      </c>
      <c r="F8" s="60">
        <v>136650000</v>
      </c>
      <c r="G8" s="60">
        <v>1520000</v>
      </c>
      <c r="H8" s="60">
        <v>0</v>
      </c>
      <c r="I8" s="60">
        <v>138170000</v>
      </c>
      <c r="J8" s="60">
        <v>0</v>
      </c>
      <c r="K8" s="60">
        <v>108710070</v>
      </c>
      <c r="L8" s="60">
        <v>926500</v>
      </c>
      <c r="M8" s="60">
        <v>109636570</v>
      </c>
      <c r="N8" s="60">
        <v>0</v>
      </c>
      <c r="O8" s="60">
        <v>1140000</v>
      </c>
      <c r="P8" s="60">
        <v>87816000</v>
      </c>
      <c r="Q8" s="60">
        <v>88956000</v>
      </c>
      <c r="R8" s="60">
        <v>1500000</v>
      </c>
      <c r="S8" s="60">
        <v>0</v>
      </c>
      <c r="T8" s="60">
        <v>0</v>
      </c>
      <c r="U8" s="60">
        <v>1500000</v>
      </c>
      <c r="V8" s="60">
        <v>338262570</v>
      </c>
      <c r="W8" s="60">
        <v>336760996</v>
      </c>
      <c r="X8" s="60">
        <v>1501574</v>
      </c>
      <c r="Y8" s="61">
        <v>0.45</v>
      </c>
      <c r="Z8" s="62">
        <v>331311298</v>
      </c>
    </row>
    <row r="9" spans="1:26" ht="13.5">
      <c r="A9" s="58" t="s">
        <v>35</v>
      </c>
      <c r="B9" s="19">
        <v>12864007</v>
      </c>
      <c r="C9" s="19">
        <v>0</v>
      </c>
      <c r="D9" s="59">
        <v>95514784</v>
      </c>
      <c r="E9" s="60">
        <v>101262991</v>
      </c>
      <c r="F9" s="60">
        <v>108914</v>
      </c>
      <c r="G9" s="60">
        <v>89140</v>
      </c>
      <c r="H9" s="60">
        <v>804201</v>
      </c>
      <c r="I9" s="60">
        <v>1002255</v>
      </c>
      <c r="J9" s="60">
        <v>423315</v>
      </c>
      <c r="K9" s="60">
        <v>197731</v>
      </c>
      <c r="L9" s="60">
        <v>370860</v>
      </c>
      <c r="M9" s="60">
        <v>991906</v>
      </c>
      <c r="N9" s="60">
        <v>110017</v>
      </c>
      <c r="O9" s="60">
        <v>472901</v>
      </c>
      <c r="P9" s="60">
        <v>201003</v>
      </c>
      <c r="Q9" s="60">
        <v>783921</v>
      </c>
      <c r="R9" s="60">
        <v>45552</v>
      </c>
      <c r="S9" s="60">
        <v>101651</v>
      </c>
      <c r="T9" s="60">
        <v>1280226</v>
      </c>
      <c r="U9" s="60">
        <v>1427429</v>
      </c>
      <c r="V9" s="60">
        <v>4205511</v>
      </c>
      <c r="W9" s="60">
        <v>95514792</v>
      </c>
      <c r="X9" s="60">
        <v>-91309281</v>
      </c>
      <c r="Y9" s="61">
        <v>-95.6</v>
      </c>
      <c r="Z9" s="62">
        <v>101262991</v>
      </c>
    </row>
    <row r="10" spans="1:26" ht="25.5">
      <c r="A10" s="63" t="s">
        <v>278</v>
      </c>
      <c r="B10" s="64">
        <f>SUM(B5:B9)</f>
        <v>352977478</v>
      </c>
      <c r="C10" s="64">
        <f>SUM(C5:C9)</f>
        <v>0</v>
      </c>
      <c r="D10" s="65">
        <f aca="true" t="shared" si="0" ref="D10:Z10">SUM(D5:D9)</f>
        <v>464944190</v>
      </c>
      <c r="E10" s="66">
        <f t="shared" si="0"/>
        <v>462313695</v>
      </c>
      <c r="F10" s="66">
        <f t="shared" si="0"/>
        <v>139731700</v>
      </c>
      <c r="G10" s="66">
        <f t="shared" si="0"/>
        <v>4399804</v>
      </c>
      <c r="H10" s="66">
        <f t="shared" si="0"/>
        <v>4038809</v>
      </c>
      <c r="I10" s="66">
        <f t="shared" si="0"/>
        <v>148170313</v>
      </c>
      <c r="J10" s="66">
        <f t="shared" si="0"/>
        <v>3385889</v>
      </c>
      <c r="K10" s="66">
        <f t="shared" si="0"/>
        <v>111607071</v>
      </c>
      <c r="L10" s="66">
        <f t="shared" si="0"/>
        <v>3440059</v>
      </c>
      <c r="M10" s="66">
        <f t="shared" si="0"/>
        <v>118433019</v>
      </c>
      <c r="N10" s="66">
        <f t="shared" si="0"/>
        <v>2149284</v>
      </c>
      <c r="O10" s="66">
        <f t="shared" si="0"/>
        <v>3395122</v>
      </c>
      <c r="P10" s="66">
        <f t="shared" si="0"/>
        <v>90099208</v>
      </c>
      <c r="Q10" s="66">
        <f t="shared" si="0"/>
        <v>95643614</v>
      </c>
      <c r="R10" s="66">
        <f t="shared" si="0"/>
        <v>2900670</v>
      </c>
      <c r="S10" s="66">
        <f t="shared" si="0"/>
        <v>26767492</v>
      </c>
      <c r="T10" s="66">
        <f t="shared" si="0"/>
        <v>-20465471</v>
      </c>
      <c r="U10" s="66">
        <f t="shared" si="0"/>
        <v>9202691</v>
      </c>
      <c r="V10" s="66">
        <f t="shared" si="0"/>
        <v>371449637</v>
      </c>
      <c r="W10" s="66">
        <f t="shared" si="0"/>
        <v>464944180</v>
      </c>
      <c r="X10" s="66">
        <f t="shared" si="0"/>
        <v>-93494543</v>
      </c>
      <c r="Y10" s="67">
        <f>+IF(W10&lt;&gt;0,(X10/W10)*100,0)</f>
        <v>-20.108767250296584</v>
      </c>
      <c r="Z10" s="68">
        <f t="shared" si="0"/>
        <v>462313695</v>
      </c>
    </row>
    <row r="11" spans="1:26" ht="13.5">
      <c r="A11" s="58" t="s">
        <v>37</v>
      </c>
      <c r="B11" s="19">
        <v>159788908</v>
      </c>
      <c r="C11" s="19">
        <v>0</v>
      </c>
      <c r="D11" s="59">
        <v>149580695</v>
      </c>
      <c r="E11" s="60">
        <v>149580695</v>
      </c>
      <c r="F11" s="60">
        <v>12186028</v>
      </c>
      <c r="G11" s="60">
        <v>3217948</v>
      </c>
      <c r="H11" s="60">
        <v>23517851</v>
      </c>
      <c r="I11" s="60">
        <v>38921827</v>
      </c>
      <c r="J11" s="60">
        <v>12743126</v>
      </c>
      <c r="K11" s="60">
        <v>13003521</v>
      </c>
      <c r="L11" s="60">
        <v>13818794</v>
      </c>
      <c r="M11" s="60">
        <v>39565441</v>
      </c>
      <c r="N11" s="60">
        <v>13443031</v>
      </c>
      <c r="O11" s="60">
        <v>13854912</v>
      </c>
      <c r="P11" s="60">
        <v>13054841</v>
      </c>
      <c r="Q11" s="60">
        <v>40352784</v>
      </c>
      <c r="R11" s="60">
        <v>12226965</v>
      </c>
      <c r="S11" s="60">
        <v>13109139</v>
      </c>
      <c r="T11" s="60">
        <v>14109121</v>
      </c>
      <c r="U11" s="60">
        <v>39445225</v>
      </c>
      <c r="V11" s="60">
        <v>158285277</v>
      </c>
      <c r="W11" s="60">
        <v>149580696</v>
      </c>
      <c r="X11" s="60">
        <v>8704581</v>
      </c>
      <c r="Y11" s="61">
        <v>5.82</v>
      </c>
      <c r="Z11" s="62">
        <v>149580695</v>
      </c>
    </row>
    <row r="12" spans="1:26" ht="13.5">
      <c r="A12" s="58" t="s">
        <v>38</v>
      </c>
      <c r="B12" s="19">
        <v>6221335</v>
      </c>
      <c r="C12" s="19">
        <v>0</v>
      </c>
      <c r="D12" s="59">
        <v>6175455</v>
      </c>
      <c r="E12" s="60">
        <v>6175455</v>
      </c>
      <c r="F12" s="60">
        <v>512616</v>
      </c>
      <c r="G12" s="60">
        <v>0</v>
      </c>
      <c r="H12" s="60">
        <v>1025232</v>
      </c>
      <c r="I12" s="60">
        <v>1537848</v>
      </c>
      <c r="J12" s="60">
        <v>512616</v>
      </c>
      <c r="K12" s="60">
        <v>528506</v>
      </c>
      <c r="L12" s="60">
        <v>522893</v>
      </c>
      <c r="M12" s="60">
        <v>1564015</v>
      </c>
      <c r="N12" s="60">
        <v>515339</v>
      </c>
      <c r="O12" s="60">
        <v>526782</v>
      </c>
      <c r="P12" s="60">
        <v>815458</v>
      </c>
      <c r="Q12" s="60">
        <v>1857579</v>
      </c>
      <c r="R12" s="60">
        <v>491522</v>
      </c>
      <c r="S12" s="60">
        <v>490947</v>
      </c>
      <c r="T12" s="60">
        <v>692096</v>
      </c>
      <c r="U12" s="60">
        <v>1674565</v>
      </c>
      <c r="V12" s="60">
        <v>6634007</v>
      </c>
      <c r="W12" s="60">
        <v>6175452</v>
      </c>
      <c r="X12" s="60">
        <v>458555</v>
      </c>
      <c r="Y12" s="61">
        <v>7.43</v>
      </c>
      <c r="Z12" s="62">
        <v>6175455</v>
      </c>
    </row>
    <row r="13" spans="1:26" ht="13.5">
      <c r="A13" s="58" t="s">
        <v>279</v>
      </c>
      <c r="B13" s="19">
        <v>45070211</v>
      </c>
      <c r="C13" s="19">
        <v>0</v>
      </c>
      <c r="D13" s="59">
        <v>32565000</v>
      </c>
      <c r="E13" s="60">
        <v>32565000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3798538</v>
      </c>
      <c r="O13" s="60">
        <v>3829654</v>
      </c>
      <c r="P13" s="60">
        <v>2762564</v>
      </c>
      <c r="Q13" s="60">
        <v>10390756</v>
      </c>
      <c r="R13" s="60">
        <v>6516725</v>
      </c>
      <c r="S13" s="60">
        <v>4832778</v>
      </c>
      <c r="T13" s="60">
        <v>3686396</v>
      </c>
      <c r="U13" s="60">
        <v>15035899</v>
      </c>
      <c r="V13" s="60">
        <v>25426655</v>
      </c>
      <c r="W13" s="60">
        <v>32565000</v>
      </c>
      <c r="X13" s="60">
        <v>-7138345</v>
      </c>
      <c r="Y13" s="61">
        <v>-21.92</v>
      </c>
      <c r="Z13" s="62">
        <v>32565000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74180428</v>
      </c>
      <c r="C15" s="19">
        <v>0</v>
      </c>
      <c r="D15" s="59">
        <v>84868000</v>
      </c>
      <c r="E15" s="60">
        <v>84868000</v>
      </c>
      <c r="F15" s="60">
        <v>2659501</v>
      </c>
      <c r="G15" s="60">
        <v>5078634</v>
      </c>
      <c r="H15" s="60">
        <v>10631648</v>
      </c>
      <c r="I15" s="60">
        <v>18369783</v>
      </c>
      <c r="J15" s="60">
        <v>3819513</v>
      </c>
      <c r="K15" s="60">
        <v>3406517</v>
      </c>
      <c r="L15" s="60">
        <v>13956788</v>
      </c>
      <c r="M15" s="60">
        <v>21182818</v>
      </c>
      <c r="N15" s="60">
        <v>8763093</v>
      </c>
      <c r="O15" s="60">
        <v>3201266</v>
      </c>
      <c r="P15" s="60">
        <v>3948721</v>
      </c>
      <c r="Q15" s="60">
        <v>15913080</v>
      </c>
      <c r="R15" s="60">
        <v>5062843</v>
      </c>
      <c r="S15" s="60">
        <v>7880083</v>
      </c>
      <c r="T15" s="60">
        <v>1398612</v>
      </c>
      <c r="U15" s="60">
        <v>14341538</v>
      </c>
      <c r="V15" s="60">
        <v>69807219</v>
      </c>
      <c r="W15" s="60">
        <v>84867996</v>
      </c>
      <c r="X15" s="60">
        <v>-15060777</v>
      </c>
      <c r="Y15" s="61">
        <v>-17.75</v>
      </c>
      <c r="Z15" s="62">
        <v>84868000</v>
      </c>
    </row>
    <row r="16" spans="1:26" ht="13.5">
      <c r="A16" s="69" t="s">
        <v>42</v>
      </c>
      <c r="B16" s="19">
        <v>200000</v>
      </c>
      <c r="C16" s="19">
        <v>0</v>
      </c>
      <c r="D16" s="59">
        <v>1861000</v>
      </c>
      <c r="E16" s="60">
        <v>1861000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1860996</v>
      </c>
      <c r="X16" s="60">
        <v>-1860996</v>
      </c>
      <c r="Y16" s="61">
        <v>-100</v>
      </c>
      <c r="Z16" s="62">
        <v>1861000</v>
      </c>
    </row>
    <row r="17" spans="1:26" ht="13.5">
      <c r="A17" s="58" t="s">
        <v>43</v>
      </c>
      <c r="B17" s="19">
        <v>268940184</v>
      </c>
      <c r="C17" s="19">
        <v>0</v>
      </c>
      <c r="D17" s="59">
        <v>183946040</v>
      </c>
      <c r="E17" s="60">
        <v>182315444</v>
      </c>
      <c r="F17" s="60">
        <v>8666482</v>
      </c>
      <c r="G17" s="60">
        <v>13648789</v>
      </c>
      <c r="H17" s="60">
        <v>24097063</v>
      </c>
      <c r="I17" s="60">
        <v>46412334</v>
      </c>
      <c r="J17" s="60">
        <v>17088567</v>
      </c>
      <c r="K17" s="60">
        <v>28820405</v>
      </c>
      <c r="L17" s="60">
        <v>50086744</v>
      </c>
      <c r="M17" s="60">
        <v>95995716</v>
      </c>
      <c r="N17" s="60">
        <v>13912925</v>
      </c>
      <c r="O17" s="60">
        <v>14236957</v>
      </c>
      <c r="P17" s="60">
        <v>17180154</v>
      </c>
      <c r="Q17" s="60">
        <v>45330036</v>
      </c>
      <c r="R17" s="60">
        <v>18544956</v>
      </c>
      <c r="S17" s="60">
        <v>22477068</v>
      </c>
      <c r="T17" s="60">
        <v>26712741</v>
      </c>
      <c r="U17" s="60">
        <v>67734765</v>
      </c>
      <c r="V17" s="60">
        <v>255472851</v>
      </c>
      <c r="W17" s="60">
        <v>183946032</v>
      </c>
      <c r="X17" s="60">
        <v>71526819</v>
      </c>
      <c r="Y17" s="61">
        <v>38.88</v>
      </c>
      <c r="Z17" s="62">
        <v>182315444</v>
      </c>
    </row>
    <row r="18" spans="1:26" ht="13.5">
      <c r="A18" s="70" t="s">
        <v>44</v>
      </c>
      <c r="B18" s="71">
        <f>SUM(B11:B17)</f>
        <v>554401066</v>
      </c>
      <c r="C18" s="71">
        <f>SUM(C11:C17)</f>
        <v>0</v>
      </c>
      <c r="D18" s="72">
        <f aca="true" t="shared" si="1" ref="D18:Z18">SUM(D11:D17)</f>
        <v>458996190</v>
      </c>
      <c r="E18" s="73">
        <f t="shared" si="1"/>
        <v>457365594</v>
      </c>
      <c r="F18" s="73">
        <f t="shared" si="1"/>
        <v>24024627</v>
      </c>
      <c r="G18" s="73">
        <f t="shared" si="1"/>
        <v>21945371</v>
      </c>
      <c r="H18" s="73">
        <f t="shared" si="1"/>
        <v>59271794</v>
      </c>
      <c r="I18" s="73">
        <f t="shared" si="1"/>
        <v>105241792</v>
      </c>
      <c r="J18" s="73">
        <f t="shared" si="1"/>
        <v>34163822</v>
      </c>
      <c r="K18" s="73">
        <f t="shared" si="1"/>
        <v>45758949</v>
      </c>
      <c r="L18" s="73">
        <f t="shared" si="1"/>
        <v>78385219</v>
      </c>
      <c r="M18" s="73">
        <f t="shared" si="1"/>
        <v>158307990</v>
      </c>
      <c r="N18" s="73">
        <f t="shared" si="1"/>
        <v>40432926</v>
      </c>
      <c r="O18" s="73">
        <f t="shared" si="1"/>
        <v>35649571</v>
      </c>
      <c r="P18" s="73">
        <f t="shared" si="1"/>
        <v>37761738</v>
      </c>
      <c r="Q18" s="73">
        <f t="shared" si="1"/>
        <v>113844235</v>
      </c>
      <c r="R18" s="73">
        <f t="shared" si="1"/>
        <v>42843011</v>
      </c>
      <c r="S18" s="73">
        <f t="shared" si="1"/>
        <v>48790015</v>
      </c>
      <c r="T18" s="73">
        <f t="shared" si="1"/>
        <v>46598966</v>
      </c>
      <c r="U18" s="73">
        <f t="shared" si="1"/>
        <v>138231992</v>
      </c>
      <c r="V18" s="73">
        <f t="shared" si="1"/>
        <v>515626009</v>
      </c>
      <c r="W18" s="73">
        <f t="shared" si="1"/>
        <v>458996172</v>
      </c>
      <c r="X18" s="73">
        <f t="shared" si="1"/>
        <v>56629837</v>
      </c>
      <c r="Y18" s="67">
        <f>+IF(W18&lt;&gt;0,(X18/W18)*100,0)</f>
        <v>12.337758015114774</v>
      </c>
      <c r="Z18" s="74">
        <f t="shared" si="1"/>
        <v>457365594</v>
      </c>
    </row>
    <row r="19" spans="1:26" ht="13.5">
      <c r="A19" s="70" t="s">
        <v>45</v>
      </c>
      <c r="B19" s="75">
        <f>+B10-B18</f>
        <v>-201423588</v>
      </c>
      <c r="C19" s="75">
        <f>+C10-C18</f>
        <v>0</v>
      </c>
      <c r="D19" s="76">
        <f aca="true" t="shared" si="2" ref="D19:Z19">+D10-D18</f>
        <v>5948000</v>
      </c>
      <c r="E19" s="77">
        <f t="shared" si="2"/>
        <v>4948101</v>
      </c>
      <c r="F19" s="77">
        <f t="shared" si="2"/>
        <v>115707073</v>
      </c>
      <c r="G19" s="77">
        <f t="shared" si="2"/>
        <v>-17545567</v>
      </c>
      <c r="H19" s="77">
        <f t="shared" si="2"/>
        <v>-55232985</v>
      </c>
      <c r="I19" s="77">
        <f t="shared" si="2"/>
        <v>42928521</v>
      </c>
      <c r="J19" s="77">
        <f t="shared" si="2"/>
        <v>-30777933</v>
      </c>
      <c r="K19" s="77">
        <f t="shared" si="2"/>
        <v>65848122</v>
      </c>
      <c r="L19" s="77">
        <f t="shared" si="2"/>
        <v>-74945160</v>
      </c>
      <c r="M19" s="77">
        <f t="shared" si="2"/>
        <v>-39874971</v>
      </c>
      <c r="N19" s="77">
        <f t="shared" si="2"/>
        <v>-38283642</v>
      </c>
      <c r="O19" s="77">
        <f t="shared" si="2"/>
        <v>-32254449</v>
      </c>
      <c r="P19" s="77">
        <f t="shared" si="2"/>
        <v>52337470</v>
      </c>
      <c r="Q19" s="77">
        <f t="shared" si="2"/>
        <v>-18200621</v>
      </c>
      <c r="R19" s="77">
        <f t="shared" si="2"/>
        <v>-39942341</v>
      </c>
      <c r="S19" s="77">
        <f t="shared" si="2"/>
        <v>-22022523</v>
      </c>
      <c r="T19" s="77">
        <f t="shared" si="2"/>
        <v>-67064437</v>
      </c>
      <c r="U19" s="77">
        <f t="shared" si="2"/>
        <v>-129029301</v>
      </c>
      <c r="V19" s="77">
        <f t="shared" si="2"/>
        <v>-144176372</v>
      </c>
      <c r="W19" s="77">
        <f>IF(E10=E18,0,W10-W18)</f>
        <v>5948008</v>
      </c>
      <c r="X19" s="77">
        <f t="shared" si="2"/>
        <v>-150124380</v>
      </c>
      <c r="Y19" s="78">
        <f>+IF(W19&lt;&gt;0,(X19/W19)*100,0)</f>
        <v>-2523.943814466961</v>
      </c>
      <c r="Z19" s="79">
        <f t="shared" si="2"/>
        <v>4948101</v>
      </c>
    </row>
    <row r="20" spans="1:26" ht="13.5">
      <c r="A20" s="58" t="s">
        <v>46</v>
      </c>
      <c r="B20" s="19">
        <v>351321724</v>
      </c>
      <c r="C20" s="19">
        <v>0</v>
      </c>
      <c r="D20" s="59">
        <v>497438000</v>
      </c>
      <c r="E20" s="60">
        <v>522047187</v>
      </c>
      <c r="F20" s="60">
        <v>24386510</v>
      </c>
      <c r="G20" s="60">
        <v>67192990</v>
      </c>
      <c r="H20" s="60">
        <v>22538635</v>
      </c>
      <c r="I20" s="60">
        <v>114118135</v>
      </c>
      <c r="J20" s="60">
        <v>0</v>
      </c>
      <c r="K20" s="60">
        <v>157940288</v>
      </c>
      <c r="L20" s="60">
        <v>45778638</v>
      </c>
      <c r="M20" s="60">
        <v>203718926</v>
      </c>
      <c r="N20" s="60">
        <v>60563417</v>
      </c>
      <c r="O20" s="60">
        <v>23965775</v>
      </c>
      <c r="P20" s="60">
        <v>120227712</v>
      </c>
      <c r="Q20" s="60">
        <v>204756904</v>
      </c>
      <c r="R20" s="60">
        <v>16090372</v>
      </c>
      <c r="S20" s="60">
        <v>0</v>
      </c>
      <c r="T20" s="60">
        <v>31054838</v>
      </c>
      <c r="U20" s="60">
        <v>47145210</v>
      </c>
      <c r="V20" s="60">
        <v>569739175</v>
      </c>
      <c r="W20" s="60">
        <v>497438004</v>
      </c>
      <c r="X20" s="60">
        <v>72301171</v>
      </c>
      <c r="Y20" s="61">
        <v>14.53</v>
      </c>
      <c r="Z20" s="62">
        <v>522047187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149898136</v>
      </c>
      <c r="C22" s="86">
        <f>SUM(C19:C21)</f>
        <v>0</v>
      </c>
      <c r="D22" s="87">
        <f aca="true" t="shared" si="3" ref="D22:Z22">SUM(D19:D21)</f>
        <v>503386000</v>
      </c>
      <c r="E22" s="88">
        <f t="shared" si="3"/>
        <v>526995288</v>
      </c>
      <c r="F22" s="88">
        <f t="shared" si="3"/>
        <v>140093583</v>
      </c>
      <c r="G22" s="88">
        <f t="shared" si="3"/>
        <v>49647423</v>
      </c>
      <c r="H22" s="88">
        <f t="shared" si="3"/>
        <v>-32694350</v>
      </c>
      <c r="I22" s="88">
        <f t="shared" si="3"/>
        <v>157046656</v>
      </c>
      <c r="J22" s="88">
        <f t="shared" si="3"/>
        <v>-30777933</v>
      </c>
      <c r="K22" s="88">
        <f t="shared" si="3"/>
        <v>223788410</v>
      </c>
      <c r="L22" s="88">
        <f t="shared" si="3"/>
        <v>-29166522</v>
      </c>
      <c r="M22" s="88">
        <f t="shared" si="3"/>
        <v>163843955</v>
      </c>
      <c r="N22" s="88">
        <f t="shared" si="3"/>
        <v>22279775</v>
      </c>
      <c r="O22" s="88">
        <f t="shared" si="3"/>
        <v>-8288674</v>
      </c>
      <c r="P22" s="88">
        <f t="shared" si="3"/>
        <v>172565182</v>
      </c>
      <c r="Q22" s="88">
        <f t="shared" si="3"/>
        <v>186556283</v>
      </c>
      <c r="R22" s="88">
        <f t="shared" si="3"/>
        <v>-23851969</v>
      </c>
      <c r="S22" s="88">
        <f t="shared" si="3"/>
        <v>-22022523</v>
      </c>
      <c r="T22" s="88">
        <f t="shared" si="3"/>
        <v>-36009599</v>
      </c>
      <c r="U22" s="88">
        <f t="shared" si="3"/>
        <v>-81884091</v>
      </c>
      <c r="V22" s="88">
        <f t="shared" si="3"/>
        <v>425562803</v>
      </c>
      <c r="W22" s="88">
        <f t="shared" si="3"/>
        <v>503386012</v>
      </c>
      <c r="X22" s="88">
        <f t="shared" si="3"/>
        <v>-77823209</v>
      </c>
      <c r="Y22" s="89">
        <f>+IF(W22&lt;&gt;0,(X22/W22)*100,0)</f>
        <v>-15.459946670111286</v>
      </c>
      <c r="Z22" s="90">
        <f t="shared" si="3"/>
        <v>526995288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149898136</v>
      </c>
      <c r="C24" s="75">
        <f>SUM(C22:C23)</f>
        <v>0</v>
      </c>
      <c r="D24" s="76">
        <f aca="true" t="shared" si="4" ref="D24:Z24">SUM(D22:D23)</f>
        <v>503386000</v>
      </c>
      <c r="E24" s="77">
        <f t="shared" si="4"/>
        <v>526995288</v>
      </c>
      <c r="F24" s="77">
        <f t="shared" si="4"/>
        <v>140093583</v>
      </c>
      <c r="G24" s="77">
        <f t="shared" si="4"/>
        <v>49647423</v>
      </c>
      <c r="H24" s="77">
        <f t="shared" si="4"/>
        <v>-32694350</v>
      </c>
      <c r="I24" s="77">
        <f t="shared" si="4"/>
        <v>157046656</v>
      </c>
      <c r="J24" s="77">
        <f t="shared" si="4"/>
        <v>-30777933</v>
      </c>
      <c r="K24" s="77">
        <f t="shared" si="4"/>
        <v>223788410</v>
      </c>
      <c r="L24" s="77">
        <f t="shared" si="4"/>
        <v>-29166522</v>
      </c>
      <c r="M24" s="77">
        <f t="shared" si="4"/>
        <v>163843955</v>
      </c>
      <c r="N24" s="77">
        <f t="shared" si="4"/>
        <v>22279775</v>
      </c>
      <c r="O24" s="77">
        <f t="shared" si="4"/>
        <v>-8288674</v>
      </c>
      <c r="P24" s="77">
        <f t="shared" si="4"/>
        <v>172565182</v>
      </c>
      <c r="Q24" s="77">
        <f t="shared" si="4"/>
        <v>186556283</v>
      </c>
      <c r="R24" s="77">
        <f t="shared" si="4"/>
        <v>-23851969</v>
      </c>
      <c r="S24" s="77">
        <f t="shared" si="4"/>
        <v>-22022523</v>
      </c>
      <c r="T24" s="77">
        <f t="shared" si="4"/>
        <v>-36009599</v>
      </c>
      <c r="U24" s="77">
        <f t="shared" si="4"/>
        <v>-81884091</v>
      </c>
      <c r="V24" s="77">
        <f t="shared" si="4"/>
        <v>425562803</v>
      </c>
      <c r="W24" s="77">
        <f t="shared" si="4"/>
        <v>503386012</v>
      </c>
      <c r="X24" s="77">
        <f t="shared" si="4"/>
        <v>-77823209</v>
      </c>
      <c r="Y24" s="78">
        <f>+IF(W24&lt;&gt;0,(X24/W24)*100,0)</f>
        <v>-15.459946670111286</v>
      </c>
      <c r="Z24" s="79">
        <f t="shared" si="4"/>
        <v>526995288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233345001</v>
      </c>
      <c r="C27" s="22">
        <v>0</v>
      </c>
      <c r="D27" s="99">
        <v>503386000</v>
      </c>
      <c r="E27" s="100">
        <v>526995000</v>
      </c>
      <c r="F27" s="100">
        <v>13109985</v>
      </c>
      <c r="G27" s="100">
        <v>25552810</v>
      </c>
      <c r="H27" s="100">
        <v>29863232</v>
      </c>
      <c r="I27" s="100">
        <v>68526027</v>
      </c>
      <c r="J27" s="100">
        <v>26569422</v>
      </c>
      <c r="K27" s="100">
        <v>30608489</v>
      </c>
      <c r="L27" s="100">
        <v>104007039</v>
      </c>
      <c r="M27" s="100">
        <v>161184950</v>
      </c>
      <c r="N27" s="100">
        <v>23220681</v>
      </c>
      <c r="O27" s="100">
        <v>39856629</v>
      </c>
      <c r="P27" s="100">
        <v>59906937</v>
      </c>
      <c r="Q27" s="100">
        <v>122984247</v>
      </c>
      <c r="R27" s="100">
        <v>56238876</v>
      </c>
      <c r="S27" s="100">
        <v>42296100</v>
      </c>
      <c r="T27" s="100">
        <v>63962726</v>
      </c>
      <c r="U27" s="100">
        <v>162497702</v>
      </c>
      <c r="V27" s="100">
        <v>515192926</v>
      </c>
      <c r="W27" s="100">
        <v>526995000</v>
      </c>
      <c r="X27" s="100">
        <v>-11802074</v>
      </c>
      <c r="Y27" s="101">
        <v>-2.24</v>
      </c>
      <c r="Z27" s="102">
        <v>526995000</v>
      </c>
    </row>
    <row r="28" spans="1:26" ht="13.5">
      <c r="A28" s="103" t="s">
        <v>46</v>
      </c>
      <c r="B28" s="19">
        <v>229961486</v>
      </c>
      <c r="C28" s="19">
        <v>0</v>
      </c>
      <c r="D28" s="59">
        <v>497538000</v>
      </c>
      <c r="E28" s="60">
        <v>522147000</v>
      </c>
      <c r="F28" s="60">
        <v>13109985</v>
      </c>
      <c r="G28" s="60">
        <v>25552810</v>
      </c>
      <c r="H28" s="60">
        <v>29822848</v>
      </c>
      <c r="I28" s="60">
        <v>68485643</v>
      </c>
      <c r="J28" s="60">
        <v>26539888</v>
      </c>
      <c r="K28" s="60">
        <v>30484449</v>
      </c>
      <c r="L28" s="60">
        <v>103763420</v>
      </c>
      <c r="M28" s="60">
        <v>160787757</v>
      </c>
      <c r="N28" s="60">
        <v>23020118</v>
      </c>
      <c r="O28" s="60">
        <v>38809400</v>
      </c>
      <c r="P28" s="60">
        <v>59090137</v>
      </c>
      <c r="Q28" s="60">
        <v>120919655</v>
      </c>
      <c r="R28" s="60">
        <v>55614172</v>
      </c>
      <c r="S28" s="60">
        <v>42296100</v>
      </c>
      <c r="T28" s="60">
        <v>63962726</v>
      </c>
      <c r="U28" s="60">
        <v>161872998</v>
      </c>
      <c r="V28" s="60">
        <v>512066053</v>
      </c>
      <c r="W28" s="60">
        <v>522147000</v>
      </c>
      <c r="X28" s="60">
        <v>-10080947</v>
      </c>
      <c r="Y28" s="61">
        <v>-1.93</v>
      </c>
      <c r="Z28" s="62">
        <v>522147000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23310</v>
      </c>
      <c r="L29" s="60">
        <v>0</v>
      </c>
      <c r="M29" s="60">
        <v>23310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23310</v>
      </c>
      <c r="W29" s="60"/>
      <c r="X29" s="60">
        <v>23310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3383515</v>
      </c>
      <c r="C31" s="19">
        <v>0</v>
      </c>
      <c r="D31" s="59">
        <v>5848000</v>
      </c>
      <c r="E31" s="60">
        <v>4848000</v>
      </c>
      <c r="F31" s="60">
        <v>0</v>
      </c>
      <c r="G31" s="60">
        <v>0</v>
      </c>
      <c r="H31" s="60">
        <v>40384</v>
      </c>
      <c r="I31" s="60">
        <v>40384</v>
      </c>
      <c r="J31" s="60">
        <v>29534</v>
      </c>
      <c r="K31" s="60">
        <v>100730</v>
      </c>
      <c r="L31" s="60">
        <v>243619</v>
      </c>
      <c r="M31" s="60">
        <v>373883</v>
      </c>
      <c r="N31" s="60">
        <v>200563</v>
      </c>
      <c r="O31" s="60">
        <v>1047229</v>
      </c>
      <c r="P31" s="60">
        <v>816800</v>
      </c>
      <c r="Q31" s="60">
        <v>2064592</v>
      </c>
      <c r="R31" s="60">
        <v>624704</v>
      </c>
      <c r="S31" s="60">
        <v>0</v>
      </c>
      <c r="T31" s="60">
        <v>0</v>
      </c>
      <c r="U31" s="60">
        <v>624704</v>
      </c>
      <c r="V31" s="60">
        <v>3103563</v>
      </c>
      <c r="W31" s="60">
        <v>4848000</v>
      </c>
      <c r="X31" s="60">
        <v>-1744437</v>
      </c>
      <c r="Y31" s="61">
        <v>-35.98</v>
      </c>
      <c r="Z31" s="62">
        <v>4848000</v>
      </c>
    </row>
    <row r="32" spans="1:26" ht="13.5">
      <c r="A32" s="70" t="s">
        <v>54</v>
      </c>
      <c r="B32" s="22">
        <f>SUM(B28:B31)</f>
        <v>233345001</v>
      </c>
      <c r="C32" s="22">
        <f>SUM(C28:C31)</f>
        <v>0</v>
      </c>
      <c r="D32" s="99">
        <f aca="true" t="shared" si="5" ref="D32:Z32">SUM(D28:D31)</f>
        <v>503386000</v>
      </c>
      <c r="E32" s="100">
        <f t="shared" si="5"/>
        <v>526995000</v>
      </c>
      <c r="F32" s="100">
        <f t="shared" si="5"/>
        <v>13109985</v>
      </c>
      <c r="G32" s="100">
        <f t="shared" si="5"/>
        <v>25552810</v>
      </c>
      <c r="H32" s="100">
        <f t="shared" si="5"/>
        <v>29863232</v>
      </c>
      <c r="I32" s="100">
        <f t="shared" si="5"/>
        <v>68526027</v>
      </c>
      <c r="J32" s="100">
        <f t="shared" si="5"/>
        <v>26569422</v>
      </c>
      <c r="K32" s="100">
        <f t="shared" si="5"/>
        <v>30608489</v>
      </c>
      <c r="L32" s="100">
        <f t="shared" si="5"/>
        <v>104007039</v>
      </c>
      <c r="M32" s="100">
        <f t="shared" si="5"/>
        <v>161184950</v>
      </c>
      <c r="N32" s="100">
        <f t="shared" si="5"/>
        <v>23220681</v>
      </c>
      <c r="O32" s="100">
        <f t="shared" si="5"/>
        <v>39856629</v>
      </c>
      <c r="P32" s="100">
        <f t="shared" si="5"/>
        <v>59906937</v>
      </c>
      <c r="Q32" s="100">
        <f t="shared" si="5"/>
        <v>122984247</v>
      </c>
      <c r="R32" s="100">
        <f t="shared" si="5"/>
        <v>56238876</v>
      </c>
      <c r="S32" s="100">
        <f t="shared" si="5"/>
        <v>42296100</v>
      </c>
      <c r="T32" s="100">
        <f t="shared" si="5"/>
        <v>63962726</v>
      </c>
      <c r="U32" s="100">
        <f t="shared" si="5"/>
        <v>162497702</v>
      </c>
      <c r="V32" s="100">
        <f t="shared" si="5"/>
        <v>515192926</v>
      </c>
      <c r="W32" s="100">
        <f t="shared" si="5"/>
        <v>526995000</v>
      </c>
      <c r="X32" s="100">
        <f t="shared" si="5"/>
        <v>-11802074</v>
      </c>
      <c r="Y32" s="101">
        <f>+IF(W32&lt;&gt;0,(X32/W32)*100,0)</f>
        <v>-2.2395039801136636</v>
      </c>
      <c r="Z32" s="102">
        <f t="shared" si="5"/>
        <v>526995000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33034741</v>
      </c>
      <c r="C35" s="19">
        <v>0</v>
      </c>
      <c r="D35" s="59">
        <v>119459932</v>
      </c>
      <c r="E35" s="60">
        <v>124188832</v>
      </c>
      <c r="F35" s="60">
        <v>55240125</v>
      </c>
      <c r="G35" s="60">
        <v>66801706</v>
      </c>
      <c r="H35" s="60">
        <v>43725753</v>
      </c>
      <c r="I35" s="60">
        <v>43725753</v>
      </c>
      <c r="J35" s="60">
        <v>34019443</v>
      </c>
      <c r="K35" s="60">
        <v>-207192481</v>
      </c>
      <c r="L35" s="60">
        <v>77479845</v>
      </c>
      <c r="M35" s="60">
        <v>77479845</v>
      </c>
      <c r="N35" s="60">
        <v>97482992</v>
      </c>
      <c r="O35" s="60">
        <v>37410783</v>
      </c>
      <c r="P35" s="60">
        <v>201302493</v>
      </c>
      <c r="Q35" s="60">
        <v>201302493</v>
      </c>
      <c r="R35" s="60">
        <v>154281356</v>
      </c>
      <c r="S35" s="60">
        <v>5088041</v>
      </c>
      <c r="T35" s="60">
        <v>53124514</v>
      </c>
      <c r="U35" s="60">
        <v>53124514</v>
      </c>
      <c r="V35" s="60">
        <v>53124514</v>
      </c>
      <c r="W35" s="60">
        <v>124188832</v>
      </c>
      <c r="X35" s="60">
        <v>-71064318</v>
      </c>
      <c r="Y35" s="61">
        <v>-57.22</v>
      </c>
      <c r="Z35" s="62">
        <v>124188832</v>
      </c>
    </row>
    <row r="36" spans="1:26" ht="13.5">
      <c r="A36" s="58" t="s">
        <v>57</v>
      </c>
      <c r="B36" s="19">
        <v>2261587601</v>
      </c>
      <c r="C36" s="19">
        <v>0</v>
      </c>
      <c r="D36" s="59">
        <v>3154369468</v>
      </c>
      <c r="E36" s="60">
        <v>3177978656</v>
      </c>
      <c r="F36" s="60">
        <v>50000000</v>
      </c>
      <c r="G36" s="60">
        <v>50000000</v>
      </c>
      <c r="H36" s="60">
        <v>14996870</v>
      </c>
      <c r="I36" s="60">
        <v>14996870</v>
      </c>
      <c r="J36" s="60">
        <v>15003130</v>
      </c>
      <c r="K36" s="60">
        <v>0</v>
      </c>
      <c r="L36" s="60">
        <v>22878879</v>
      </c>
      <c r="M36" s="60">
        <v>22878879</v>
      </c>
      <c r="N36" s="60">
        <v>2249107894</v>
      </c>
      <c r="O36" s="60">
        <v>2641984</v>
      </c>
      <c r="P36" s="60">
        <v>2263631765</v>
      </c>
      <c r="Q36" s="60">
        <v>2263631765</v>
      </c>
      <c r="R36" s="60">
        <v>-149946328</v>
      </c>
      <c r="S36" s="60">
        <v>999059</v>
      </c>
      <c r="T36" s="60">
        <v>2483203036</v>
      </c>
      <c r="U36" s="60">
        <v>2483203036</v>
      </c>
      <c r="V36" s="60">
        <v>2483203036</v>
      </c>
      <c r="W36" s="60">
        <v>3177978656</v>
      </c>
      <c r="X36" s="60">
        <v>-694775620</v>
      </c>
      <c r="Y36" s="61">
        <v>-21.86</v>
      </c>
      <c r="Z36" s="62">
        <v>3177978656</v>
      </c>
    </row>
    <row r="37" spans="1:26" ht="13.5">
      <c r="A37" s="58" t="s">
        <v>58</v>
      </c>
      <c r="B37" s="19">
        <v>132666796</v>
      </c>
      <c r="C37" s="19">
        <v>0</v>
      </c>
      <c r="D37" s="59">
        <v>89000000</v>
      </c>
      <c r="E37" s="60">
        <v>89000000</v>
      </c>
      <c r="F37" s="60">
        <v>-23123561</v>
      </c>
      <c r="G37" s="60">
        <v>-41151481</v>
      </c>
      <c r="H37" s="60">
        <v>-43751301</v>
      </c>
      <c r="I37" s="60">
        <v>-43751301</v>
      </c>
      <c r="J37" s="60">
        <v>-5263986</v>
      </c>
      <c r="K37" s="60">
        <v>-11980746</v>
      </c>
      <c r="L37" s="60">
        <v>11880133</v>
      </c>
      <c r="M37" s="60">
        <v>11880133</v>
      </c>
      <c r="N37" s="60">
        <v>43242611</v>
      </c>
      <c r="O37" s="60">
        <v>-1872817</v>
      </c>
      <c r="P37" s="60">
        <v>78970335</v>
      </c>
      <c r="Q37" s="60">
        <v>78970335</v>
      </c>
      <c r="R37" s="60">
        <v>-69239122</v>
      </c>
      <c r="S37" s="60">
        <v>-53133855</v>
      </c>
      <c r="T37" s="60">
        <v>349974372</v>
      </c>
      <c r="U37" s="60">
        <v>349974372</v>
      </c>
      <c r="V37" s="60">
        <v>349974372</v>
      </c>
      <c r="W37" s="60">
        <v>89000000</v>
      </c>
      <c r="X37" s="60">
        <v>260974372</v>
      </c>
      <c r="Y37" s="61">
        <v>293.23</v>
      </c>
      <c r="Z37" s="62">
        <v>89000000</v>
      </c>
    </row>
    <row r="38" spans="1:26" ht="13.5">
      <c r="A38" s="58" t="s">
        <v>59</v>
      </c>
      <c r="B38" s="19">
        <v>15738325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2146217221</v>
      </c>
      <c r="C39" s="19">
        <v>0</v>
      </c>
      <c r="D39" s="59">
        <v>3184829400</v>
      </c>
      <c r="E39" s="60">
        <v>3213167488</v>
      </c>
      <c r="F39" s="60">
        <v>128363686</v>
      </c>
      <c r="G39" s="60">
        <v>157953187</v>
      </c>
      <c r="H39" s="60">
        <v>102473924</v>
      </c>
      <c r="I39" s="60">
        <v>102473924</v>
      </c>
      <c r="J39" s="60">
        <v>54286559</v>
      </c>
      <c r="K39" s="60">
        <v>-195211735</v>
      </c>
      <c r="L39" s="60">
        <v>88478591</v>
      </c>
      <c r="M39" s="60">
        <v>88478591</v>
      </c>
      <c r="N39" s="60">
        <v>2303348275</v>
      </c>
      <c r="O39" s="60">
        <v>41925584</v>
      </c>
      <c r="P39" s="60">
        <v>2385963923</v>
      </c>
      <c r="Q39" s="60">
        <v>2385963923</v>
      </c>
      <c r="R39" s="60">
        <v>73574150</v>
      </c>
      <c r="S39" s="60">
        <v>59220955</v>
      </c>
      <c r="T39" s="60">
        <v>2186353178</v>
      </c>
      <c r="U39" s="60">
        <v>2186353178</v>
      </c>
      <c r="V39" s="60">
        <v>2186353178</v>
      </c>
      <c r="W39" s="60">
        <v>3213167488</v>
      </c>
      <c r="X39" s="60">
        <v>-1026814310</v>
      </c>
      <c r="Y39" s="61">
        <v>-31.96</v>
      </c>
      <c r="Z39" s="62">
        <v>3213167488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175668555</v>
      </c>
      <c r="C42" s="19">
        <v>0</v>
      </c>
      <c r="D42" s="59">
        <v>522737952</v>
      </c>
      <c r="E42" s="60">
        <v>549527941</v>
      </c>
      <c r="F42" s="60">
        <v>74551103</v>
      </c>
      <c r="G42" s="60">
        <v>36319800</v>
      </c>
      <c r="H42" s="60">
        <v>-5829361</v>
      </c>
      <c r="I42" s="60">
        <v>105041542</v>
      </c>
      <c r="J42" s="60">
        <v>13816682</v>
      </c>
      <c r="K42" s="60">
        <v>221267743</v>
      </c>
      <c r="L42" s="60">
        <v>-37445336</v>
      </c>
      <c r="M42" s="60">
        <v>197639089</v>
      </c>
      <c r="N42" s="60">
        <v>-34971532</v>
      </c>
      <c r="O42" s="60">
        <v>20196342</v>
      </c>
      <c r="P42" s="60">
        <v>24104241</v>
      </c>
      <c r="Q42" s="60">
        <v>9329051</v>
      </c>
      <c r="R42" s="60">
        <v>16230337</v>
      </c>
      <c r="S42" s="60">
        <v>-28305439</v>
      </c>
      <c r="T42" s="60">
        <v>16623970</v>
      </c>
      <c r="U42" s="60">
        <v>4548868</v>
      </c>
      <c r="V42" s="60">
        <v>316558550</v>
      </c>
      <c r="W42" s="60">
        <v>549527941</v>
      </c>
      <c r="X42" s="60">
        <v>-232969391</v>
      </c>
      <c r="Y42" s="61">
        <v>-42.39</v>
      </c>
      <c r="Z42" s="62">
        <v>549527941</v>
      </c>
    </row>
    <row r="43" spans="1:26" ht="13.5">
      <c r="A43" s="58" t="s">
        <v>63</v>
      </c>
      <c r="B43" s="19">
        <v>-231383062</v>
      </c>
      <c r="C43" s="19">
        <v>0</v>
      </c>
      <c r="D43" s="59">
        <v>-503385996</v>
      </c>
      <c r="E43" s="60">
        <v>-479776812</v>
      </c>
      <c r="F43" s="60">
        <v>-11615297</v>
      </c>
      <c r="G43" s="60">
        <v>-21876538</v>
      </c>
      <c r="H43" s="60">
        <v>-20326426</v>
      </c>
      <c r="I43" s="60">
        <v>-53818261</v>
      </c>
      <c r="J43" s="60">
        <v>-15870752</v>
      </c>
      <c r="K43" s="60">
        <v>-30288404</v>
      </c>
      <c r="L43" s="60">
        <v>-100085618</v>
      </c>
      <c r="M43" s="60">
        <v>-146244774</v>
      </c>
      <c r="N43" s="60">
        <v>-20908603</v>
      </c>
      <c r="O43" s="60">
        <v>-38444102</v>
      </c>
      <c r="P43" s="60">
        <v>-21453167</v>
      </c>
      <c r="Q43" s="60">
        <v>-80805872</v>
      </c>
      <c r="R43" s="60">
        <v>-30619264</v>
      </c>
      <c r="S43" s="60">
        <v>31692992</v>
      </c>
      <c r="T43" s="60">
        <v>-30875367</v>
      </c>
      <c r="U43" s="60">
        <v>-29801639</v>
      </c>
      <c r="V43" s="60">
        <v>-310670546</v>
      </c>
      <c r="W43" s="60">
        <v>-479776812</v>
      </c>
      <c r="X43" s="60">
        <v>169106266</v>
      </c>
      <c r="Y43" s="61">
        <v>-35.25</v>
      </c>
      <c r="Z43" s="62">
        <v>-479776812</v>
      </c>
    </row>
    <row r="44" spans="1:26" ht="13.5">
      <c r="A44" s="58" t="s">
        <v>64</v>
      </c>
      <c r="B44" s="19">
        <v>15733000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-45480859</v>
      </c>
      <c r="C45" s="22">
        <v>0</v>
      </c>
      <c r="D45" s="99">
        <v>13852955</v>
      </c>
      <c r="E45" s="100">
        <v>64252129</v>
      </c>
      <c r="F45" s="100">
        <v>17448947</v>
      </c>
      <c r="G45" s="100">
        <v>31892209</v>
      </c>
      <c r="H45" s="100">
        <v>5736422</v>
      </c>
      <c r="I45" s="100">
        <v>5736422</v>
      </c>
      <c r="J45" s="100">
        <v>3682352</v>
      </c>
      <c r="K45" s="100">
        <v>194661691</v>
      </c>
      <c r="L45" s="100">
        <v>57130737</v>
      </c>
      <c r="M45" s="100">
        <v>57130737</v>
      </c>
      <c r="N45" s="100">
        <v>1250602</v>
      </c>
      <c r="O45" s="100">
        <v>-16997158</v>
      </c>
      <c r="P45" s="100">
        <v>-14346084</v>
      </c>
      <c r="Q45" s="100">
        <v>1250602</v>
      </c>
      <c r="R45" s="100">
        <v>-28735011</v>
      </c>
      <c r="S45" s="100">
        <v>-25347458</v>
      </c>
      <c r="T45" s="100">
        <v>-39598855</v>
      </c>
      <c r="U45" s="100">
        <v>-39598855</v>
      </c>
      <c r="V45" s="100">
        <v>-39598855</v>
      </c>
      <c r="W45" s="100">
        <v>64252129</v>
      </c>
      <c r="X45" s="100">
        <v>-103850984</v>
      </c>
      <c r="Y45" s="101">
        <v>-161.63</v>
      </c>
      <c r="Z45" s="102">
        <v>64252129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6383266</v>
      </c>
      <c r="C49" s="52">
        <v>0</v>
      </c>
      <c r="D49" s="129">
        <v>1230273</v>
      </c>
      <c r="E49" s="54">
        <v>64585817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72199356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27819561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26647461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54467022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74.99999582612352</v>
      </c>
      <c r="C58" s="5">
        <f>IF(C67=0,0,+(C76/C67)*100)</f>
        <v>0</v>
      </c>
      <c r="D58" s="6">
        <f aca="true" t="shared" si="6" ref="D58:Z58">IF(D67=0,0,+(D76/D67)*100)</f>
        <v>85.00000915739176</v>
      </c>
      <c r="E58" s="7">
        <f t="shared" si="6"/>
        <v>97.28839456815835</v>
      </c>
      <c r="F58" s="7">
        <f t="shared" si="6"/>
        <v>56.731126963057555</v>
      </c>
      <c r="G58" s="7">
        <f t="shared" si="6"/>
        <v>53.46191480388022</v>
      </c>
      <c r="H58" s="7">
        <f t="shared" si="6"/>
        <v>83.62975239231176</v>
      </c>
      <c r="I58" s="7">
        <f t="shared" si="6"/>
        <v>64.97450064638097</v>
      </c>
      <c r="J58" s="7">
        <f t="shared" si="6"/>
        <v>86.24777855960251</v>
      </c>
      <c r="K58" s="7">
        <f t="shared" si="6"/>
        <v>65.11475571739766</v>
      </c>
      <c r="L58" s="7">
        <f t="shared" si="6"/>
        <v>94.36410133212696</v>
      </c>
      <c r="M58" s="7">
        <f t="shared" si="6"/>
        <v>80.84839046418698</v>
      </c>
      <c r="N58" s="7">
        <f t="shared" si="6"/>
        <v>61.47966567769013</v>
      </c>
      <c r="O58" s="7">
        <f t="shared" si="6"/>
        <v>106.68282607474684</v>
      </c>
      <c r="P58" s="7">
        <f t="shared" si="6"/>
        <v>53.38651437950528</v>
      </c>
      <c r="Q58" s="7">
        <f t="shared" si="6"/>
        <v>72.46866452077042</v>
      </c>
      <c r="R58" s="7">
        <f t="shared" si="6"/>
        <v>0</v>
      </c>
      <c r="S58" s="7">
        <f t="shared" si="6"/>
        <v>8.824775740362842</v>
      </c>
      <c r="T58" s="7">
        <f t="shared" si="6"/>
        <v>-8.742659276093292</v>
      </c>
      <c r="U58" s="7">
        <f t="shared" si="6"/>
        <v>88.66979336667406</v>
      </c>
      <c r="V58" s="7">
        <f t="shared" si="6"/>
        <v>75.56151018242765</v>
      </c>
      <c r="W58" s="7">
        <f t="shared" si="6"/>
        <v>85.00003599803414</v>
      </c>
      <c r="X58" s="7">
        <f t="shared" si="6"/>
        <v>0</v>
      </c>
      <c r="Y58" s="7">
        <f t="shared" si="6"/>
        <v>0</v>
      </c>
      <c r="Z58" s="8">
        <f t="shared" si="6"/>
        <v>97.28839456815835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74.99999582612352</v>
      </c>
      <c r="C60" s="12">
        <f t="shared" si="7"/>
        <v>0</v>
      </c>
      <c r="D60" s="3">
        <f t="shared" si="7"/>
        <v>85.00000915739176</v>
      </c>
      <c r="E60" s="13">
        <f t="shared" si="7"/>
        <v>97.28839456815835</v>
      </c>
      <c r="F60" s="13">
        <f t="shared" si="7"/>
        <v>56.731126963057555</v>
      </c>
      <c r="G60" s="13">
        <f t="shared" si="7"/>
        <v>53.46191480388022</v>
      </c>
      <c r="H60" s="13">
        <f t="shared" si="7"/>
        <v>83.62975239231176</v>
      </c>
      <c r="I60" s="13">
        <f t="shared" si="7"/>
        <v>64.97450064638097</v>
      </c>
      <c r="J60" s="13">
        <f t="shared" si="7"/>
        <v>86.24777855960251</v>
      </c>
      <c r="K60" s="13">
        <f t="shared" si="7"/>
        <v>65.11475571739766</v>
      </c>
      <c r="L60" s="13">
        <f t="shared" si="7"/>
        <v>94.36410133212696</v>
      </c>
      <c r="M60" s="13">
        <f t="shared" si="7"/>
        <v>80.84839046418698</v>
      </c>
      <c r="N60" s="13">
        <f t="shared" si="7"/>
        <v>61.47966567769013</v>
      </c>
      <c r="O60" s="13">
        <f t="shared" si="7"/>
        <v>107.19912593365746</v>
      </c>
      <c r="P60" s="13">
        <f t="shared" si="7"/>
        <v>53.38651437950528</v>
      </c>
      <c r="Q60" s="13">
        <f t="shared" si="7"/>
        <v>72.57665568428858</v>
      </c>
      <c r="R60" s="13">
        <f t="shared" si="7"/>
        <v>0</v>
      </c>
      <c r="S60" s="13">
        <f t="shared" si="7"/>
        <v>8.8268811493306</v>
      </c>
      <c r="T60" s="13">
        <f t="shared" si="7"/>
        <v>-8.739959852031003</v>
      </c>
      <c r="U60" s="13">
        <f t="shared" si="7"/>
        <v>89.04465360817997</v>
      </c>
      <c r="V60" s="13">
        <f t="shared" si="7"/>
        <v>75.64365420151587</v>
      </c>
      <c r="W60" s="13">
        <f t="shared" si="7"/>
        <v>85.00003599803414</v>
      </c>
      <c r="X60" s="13">
        <f t="shared" si="7"/>
        <v>0</v>
      </c>
      <c r="Y60" s="13">
        <f t="shared" si="7"/>
        <v>0</v>
      </c>
      <c r="Z60" s="14">
        <f t="shared" si="7"/>
        <v>97.28839456815835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75.00000237960191</v>
      </c>
      <c r="C62" s="12">
        <f t="shared" si="7"/>
        <v>0</v>
      </c>
      <c r="D62" s="3">
        <f t="shared" si="7"/>
        <v>85.00001449383446</v>
      </c>
      <c r="E62" s="13">
        <f t="shared" si="7"/>
        <v>97.11344197814746</v>
      </c>
      <c r="F62" s="13">
        <f t="shared" si="7"/>
        <v>77.23971929098047</v>
      </c>
      <c r="G62" s="13">
        <f t="shared" si="7"/>
        <v>75.82247860957449</v>
      </c>
      <c r="H62" s="13">
        <f t="shared" si="7"/>
        <v>115.8211073782658</v>
      </c>
      <c r="I62" s="13">
        <f t="shared" si="7"/>
        <v>90.07899029940087</v>
      </c>
      <c r="J62" s="13">
        <f t="shared" si="7"/>
        <v>120.32720845766308</v>
      </c>
      <c r="K62" s="13">
        <f t="shared" si="7"/>
        <v>95.40987650260644</v>
      </c>
      <c r="L62" s="13">
        <f t="shared" si="7"/>
        <v>375.8899763658558</v>
      </c>
      <c r="M62" s="13">
        <f t="shared" si="7"/>
        <v>139.36917290594076</v>
      </c>
      <c r="N62" s="13">
        <f t="shared" si="7"/>
        <v>76.0582829637742</v>
      </c>
      <c r="O62" s="13">
        <f t="shared" si="7"/>
        <v>165.1135851979329</v>
      </c>
      <c r="P62" s="13">
        <f t="shared" si="7"/>
        <v>10.838012522587555</v>
      </c>
      <c r="Q62" s="13">
        <f t="shared" si="7"/>
        <v>74.42383070114657</v>
      </c>
      <c r="R62" s="13">
        <f t="shared" si="7"/>
        <v>0</v>
      </c>
      <c r="S62" s="13">
        <f t="shared" si="7"/>
        <v>9.402632643285626</v>
      </c>
      <c r="T62" s="13">
        <f t="shared" si="7"/>
        <v>-8.897529798709126</v>
      </c>
      <c r="U62" s="13">
        <f t="shared" si="7"/>
        <v>141.23602866861796</v>
      </c>
      <c r="V62" s="13">
        <f t="shared" si="7"/>
        <v>108.05226847609688</v>
      </c>
      <c r="W62" s="13">
        <f t="shared" si="7"/>
        <v>85.00003689340652</v>
      </c>
      <c r="X62" s="13">
        <f t="shared" si="7"/>
        <v>0</v>
      </c>
      <c r="Y62" s="13">
        <f t="shared" si="7"/>
        <v>0</v>
      </c>
      <c r="Z62" s="14">
        <f t="shared" si="7"/>
        <v>97.11344197814746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84.9999955056705</v>
      </c>
      <c r="E63" s="13">
        <f t="shared" si="7"/>
        <v>97.73884175199713</v>
      </c>
      <c r="F63" s="13">
        <f t="shared" si="7"/>
        <v>1.889331893089052</v>
      </c>
      <c r="G63" s="13">
        <f t="shared" si="7"/>
        <v>0</v>
      </c>
      <c r="H63" s="13">
        <f t="shared" si="7"/>
        <v>0</v>
      </c>
      <c r="I63" s="13">
        <f t="shared" si="7"/>
        <v>0.670443052908294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215.8266968395135</v>
      </c>
      <c r="Q63" s="13">
        <f t="shared" si="7"/>
        <v>66.93055771174386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10.207444765578291</v>
      </c>
      <c r="W63" s="13">
        <f t="shared" si="7"/>
        <v>85.00003370748644</v>
      </c>
      <c r="X63" s="13">
        <f t="shared" si="7"/>
        <v>0</v>
      </c>
      <c r="Y63" s="13">
        <f t="shared" si="7"/>
        <v>0</v>
      </c>
      <c r="Z63" s="14">
        <f t="shared" si="7"/>
        <v>97.73884175199713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29948179</v>
      </c>
      <c r="C67" s="24"/>
      <c r="D67" s="25">
        <v>31668406</v>
      </c>
      <c r="E67" s="26">
        <v>27668406</v>
      </c>
      <c r="F67" s="26">
        <v>2972786</v>
      </c>
      <c r="G67" s="26">
        <v>2371000</v>
      </c>
      <c r="H67" s="26">
        <v>2776812</v>
      </c>
      <c r="I67" s="26">
        <v>8120598</v>
      </c>
      <c r="J67" s="26">
        <v>2798297</v>
      </c>
      <c r="K67" s="26">
        <v>2673113</v>
      </c>
      <c r="L67" s="26">
        <v>1993879</v>
      </c>
      <c r="M67" s="26">
        <v>7465289</v>
      </c>
      <c r="N67" s="26">
        <v>1658280</v>
      </c>
      <c r="O67" s="26">
        <v>1584629</v>
      </c>
      <c r="P67" s="26">
        <v>1886261</v>
      </c>
      <c r="Q67" s="26">
        <v>5129170</v>
      </c>
      <c r="R67" s="26">
        <v>1094797</v>
      </c>
      <c r="S67" s="26">
        <v>25838243</v>
      </c>
      <c r="T67" s="26">
        <v>-22175095</v>
      </c>
      <c r="U67" s="26">
        <v>4757945</v>
      </c>
      <c r="V67" s="26">
        <v>25473002</v>
      </c>
      <c r="W67" s="26">
        <v>31668396</v>
      </c>
      <c r="X67" s="26"/>
      <c r="Y67" s="25"/>
      <c r="Z67" s="27">
        <v>27668406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29948179</v>
      </c>
      <c r="C69" s="19"/>
      <c r="D69" s="20">
        <v>31668406</v>
      </c>
      <c r="E69" s="21">
        <v>27668406</v>
      </c>
      <c r="F69" s="21">
        <v>2972786</v>
      </c>
      <c r="G69" s="21">
        <v>2371000</v>
      </c>
      <c r="H69" s="21">
        <v>2776812</v>
      </c>
      <c r="I69" s="21">
        <v>8120598</v>
      </c>
      <c r="J69" s="21">
        <v>2798297</v>
      </c>
      <c r="K69" s="21">
        <v>2673113</v>
      </c>
      <c r="L69" s="21">
        <v>1993879</v>
      </c>
      <c r="M69" s="21">
        <v>7465289</v>
      </c>
      <c r="N69" s="21">
        <v>1658280</v>
      </c>
      <c r="O69" s="21">
        <v>1576997</v>
      </c>
      <c r="P69" s="21">
        <v>1886261</v>
      </c>
      <c r="Q69" s="21">
        <v>5121538</v>
      </c>
      <c r="R69" s="21">
        <v>1087779</v>
      </c>
      <c r="S69" s="21">
        <v>25832080</v>
      </c>
      <c r="T69" s="21">
        <v>-22181944</v>
      </c>
      <c r="U69" s="21">
        <v>4737915</v>
      </c>
      <c r="V69" s="21">
        <v>25445340</v>
      </c>
      <c r="W69" s="21">
        <v>31668396</v>
      </c>
      <c r="X69" s="21"/>
      <c r="Y69" s="20"/>
      <c r="Z69" s="23">
        <v>27668406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21011918</v>
      </c>
      <c r="C71" s="19"/>
      <c r="D71" s="20">
        <v>22768302</v>
      </c>
      <c r="E71" s="21">
        <v>19928302</v>
      </c>
      <c r="F71" s="21">
        <v>2163664</v>
      </c>
      <c r="G71" s="21">
        <v>1671776</v>
      </c>
      <c r="H71" s="21">
        <v>2005024</v>
      </c>
      <c r="I71" s="21">
        <v>5840464</v>
      </c>
      <c r="J71" s="21">
        <v>2005755</v>
      </c>
      <c r="K71" s="21">
        <v>1824330</v>
      </c>
      <c r="L71" s="21">
        <v>500547</v>
      </c>
      <c r="M71" s="21">
        <v>4330632</v>
      </c>
      <c r="N71" s="21">
        <v>1340426</v>
      </c>
      <c r="O71" s="21">
        <v>1023857</v>
      </c>
      <c r="P71" s="21">
        <v>1494739</v>
      </c>
      <c r="Q71" s="21">
        <v>3859022</v>
      </c>
      <c r="R71" s="21">
        <v>525910</v>
      </c>
      <c r="S71" s="21">
        <v>24250304</v>
      </c>
      <c r="T71" s="21">
        <v>-21789115</v>
      </c>
      <c r="U71" s="21">
        <v>2987099</v>
      </c>
      <c r="V71" s="21">
        <v>17017217</v>
      </c>
      <c r="W71" s="21">
        <v>22768296</v>
      </c>
      <c r="X71" s="21"/>
      <c r="Y71" s="20"/>
      <c r="Z71" s="23">
        <v>19928302</v>
      </c>
    </row>
    <row r="72" spans="1:26" ht="13.5" hidden="1">
      <c r="A72" s="39" t="s">
        <v>105</v>
      </c>
      <c r="B72" s="19">
        <v>8936261</v>
      </c>
      <c r="C72" s="19"/>
      <c r="D72" s="20">
        <v>8900104</v>
      </c>
      <c r="E72" s="21">
        <v>7740104</v>
      </c>
      <c r="F72" s="21">
        <v>809122</v>
      </c>
      <c r="G72" s="21">
        <v>699224</v>
      </c>
      <c r="H72" s="21">
        <v>771788</v>
      </c>
      <c r="I72" s="21">
        <v>2280134</v>
      </c>
      <c r="J72" s="21">
        <v>792542</v>
      </c>
      <c r="K72" s="21">
        <v>848783</v>
      </c>
      <c r="L72" s="21">
        <v>1493332</v>
      </c>
      <c r="M72" s="21">
        <v>3134657</v>
      </c>
      <c r="N72" s="21">
        <v>317854</v>
      </c>
      <c r="O72" s="21">
        <v>553140</v>
      </c>
      <c r="P72" s="21">
        <v>391522</v>
      </c>
      <c r="Q72" s="21">
        <v>1262516</v>
      </c>
      <c r="R72" s="21">
        <v>561869</v>
      </c>
      <c r="S72" s="21">
        <v>1581776</v>
      </c>
      <c r="T72" s="21">
        <v>-392829</v>
      </c>
      <c r="U72" s="21">
        <v>1750816</v>
      </c>
      <c r="V72" s="21">
        <v>8428123</v>
      </c>
      <c r="W72" s="21">
        <v>8900100</v>
      </c>
      <c r="X72" s="21"/>
      <c r="Y72" s="20"/>
      <c r="Z72" s="23">
        <v>7740104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>
        <v>7632</v>
      </c>
      <c r="P75" s="30"/>
      <c r="Q75" s="30">
        <v>7632</v>
      </c>
      <c r="R75" s="30">
        <v>7018</v>
      </c>
      <c r="S75" s="30">
        <v>6163</v>
      </c>
      <c r="T75" s="30">
        <v>6849</v>
      </c>
      <c r="U75" s="30">
        <v>20030</v>
      </c>
      <c r="V75" s="30">
        <v>27662</v>
      </c>
      <c r="W75" s="30"/>
      <c r="X75" s="30"/>
      <c r="Y75" s="29"/>
      <c r="Z75" s="31"/>
    </row>
    <row r="76" spans="1:26" ht="13.5" hidden="1">
      <c r="A76" s="42" t="s">
        <v>287</v>
      </c>
      <c r="B76" s="32">
        <v>22461133</v>
      </c>
      <c r="C76" s="32"/>
      <c r="D76" s="33">
        <v>26918148</v>
      </c>
      <c r="E76" s="34">
        <v>26918148</v>
      </c>
      <c r="F76" s="34">
        <v>1686495</v>
      </c>
      <c r="G76" s="34">
        <v>1267582</v>
      </c>
      <c r="H76" s="34">
        <v>2322241</v>
      </c>
      <c r="I76" s="34">
        <v>5276318</v>
      </c>
      <c r="J76" s="34">
        <v>2413469</v>
      </c>
      <c r="K76" s="34">
        <v>1740591</v>
      </c>
      <c r="L76" s="34">
        <v>1881506</v>
      </c>
      <c r="M76" s="34">
        <v>6035566</v>
      </c>
      <c r="N76" s="34">
        <v>1019505</v>
      </c>
      <c r="O76" s="34">
        <v>1690527</v>
      </c>
      <c r="P76" s="34">
        <v>1007009</v>
      </c>
      <c r="Q76" s="34">
        <v>3717041</v>
      </c>
      <c r="R76" s="34"/>
      <c r="S76" s="34">
        <v>2280167</v>
      </c>
      <c r="T76" s="34">
        <v>1938693</v>
      </c>
      <c r="U76" s="34">
        <v>4218860</v>
      </c>
      <c r="V76" s="34">
        <v>19247785</v>
      </c>
      <c r="W76" s="34">
        <v>26918148</v>
      </c>
      <c r="X76" s="34"/>
      <c r="Y76" s="33"/>
      <c r="Z76" s="35">
        <v>26918148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22461133</v>
      </c>
      <c r="C78" s="19"/>
      <c r="D78" s="20">
        <v>26918148</v>
      </c>
      <c r="E78" s="21">
        <v>26918148</v>
      </c>
      <c r="F78" s="21">
        <v>1686495</v>
      </c>
      <c r="G78" s="21">
        <v>1267582</v>
      </c>
      <c r="H78" s="21">
        <v>2322241</v>
      </c>
      <c r="I78" s="21">
        <v>5276318</v>
      </c>
      <c r="J78" s="21">
        <v>2413469</v>
      </c>
      <c r="K78" s="21">
        <v>1740591</v>
      </c>
      <c r="L78" s="21">
        <v>1881506</v>
      </c>
      <c r="M78" s="21">
        <v>6035566</v>
      </c>
      <c r="N78" s="21">
        <v>1019505</v>
      </c>
      <c r="O78" s="21">
        <v>1690527</v>
      </c>
      <c r="P78" s="21">
        <v>1007009</v>
      </c>
      <c r="Q78" s="21">
        <v>3717041</v>
      </c>
      <c r="R78" s="21"/>
      <c r="S78" s="21">
        <v>2280167</v>
      </c>
      <c r="T78" s="21">
        <v>1938693</v>
      </c>
      <c r="U78" s="21">
        <v>4218860</v>
      </c>
      <c r="V78" s="21">
        <v>19247785</v>
      </c>
      <c r="W78" s="21">
        <v>26918148</v>
      </c>
      <c r="X78" s="21"/>
      <c r="Y78" s="20"/>
      <c r="Z78" s="23">
        <v>26918148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15758939</v>
      </c>
      <c r="C80" s="19"/>
      <c r="D80" s="20">
        <v>19353060</v>
      </c>
      <c r="E80" s="21">
        <v>19353060</v>
      </c>
      <c r="F80" s="21">
        <v>1671208</v>
      </c>
      <c r="G80" s="21">
        <v>1267582</v>
      </c>
      <c r="H80" s="21">
        <v>2322241</v>
      </c>
      <c r="I80" s="21">
        <v>5261031</v>
      </c>
      <c r="J80" s="21">
        <v>2413469</v>
      </c>
      <c r="K80" s="21">
        <v>1740591</v>
      </c>
      <c r="L80" s="21">
        <v>1881506</v>
      </c>
      <c r="M80" s="21">
        <v>6035566</v>
      </c>
      <c r="N80" s="21">
        <v>1019505</v>
      </c>
      <c r="O80" s="21">
        <v>1690527</v>
      </c>
      <c r="P80" s="21">
        <v>162000</v>
      </c>
      <c r="Q80" s="21">
        <v>2872032</v>
      </c>
      <c r="R80" s="21"/>
      <c r="S80" s="21">
        <v>2280167</v>
      </c>
      <c r="T80" s="21">
        <v>1938693</v>
      </c>
      <c r="U80" s="21">
        <v>4218860</v>
      </c>
      <c r="V80" s="21">
        <v>18387489</v>
      </c>
      <c r="W80" s="21">
        <v>19353060</v>
      </c>
      <c r="X80" s="21"/>
      <c r="Y80" s="20"/>
      <c r="Z80" s="23">
        <v>19353060</v>
      </c>
    </row>
    <row r="81" spans="1:26" ht="13.5" hidden="1">
      <c r="A81" s="39" t="s">
        <v>105</v>
      </c>
      <c r="B81" s="19"/>
      <c r="C81" s="19"/>
      <c r="D81" s="20">
        <v>7565088</v>
      </c>
      <c r="E81" s="21">
        <v>7565088</v>
      </c>
      <c r="F81" s="21">
        <v>15287</v>
      </c>
      <c r="G81" s="21"/>
      <c r="H81" s="21"/>
      <c r="I81" s="21">
        <v>15287</v>
      </c>
      <c r="J81" s="21"/>
      <c r="K81" s="21"/>
      <c r="L81" s="21"/>
      <c r="M81" s="21"/>
      <c r="N81" s="21"/>
      <c r="O81" s="21"/>
      <c r="P81" s="21">
        <v>845009</v>
      </c>
      <c r="Q81" s="21">
        <v>845009</v>
      </c>
      <c r="R81" s="21"/>
      <c r="S81" s="21"/>
      <c r="T81" s="21"/>
      <c r="U81" s="21"/>
      <c r="V81" s="21">
        <v>860296</v>
      </c>
      <c r="W81" s="21">
        <v>7565088</v>
      </c>
      <c r="X81" s="21"/>
      <c r="Y81" s="20"/>
      <c r="Z81" s="23">
        <v>7565088</v>
      </c>
    </row>
    <row r="82" spans="1:26" ht="13.5" hidden="1">
      <c r="A82" s="39" t="s">
        <v>106</v>
      </c>
      <c r="B82" s="19">
        <v>6702194</v>
      </c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34427523</v>
      </c>
      <c r="D5" s="357">
        <f t="shared" si="0"/>
        <v>0</v>
      </c>
      <c r="E5" s="356">
        <f t="shared" si="0"/>
        <v>27148000</v>
      </c>
      <c r="F5" s="358">
        <f t="shared" si="0"/>
        <v>25148000</v>
      </c>
      <c r="G5" s="358">
        <f t="shared" si="0"/>
        <v>1134051</v>
      </c>
      <c r="H5" s="356">
        <f t="shared" si="0"/>
        <v>0</v>
      </c>
      <c r="I5" s="356">
        <f t="shared" si="0"/>
        <v>2089373</v>
      </c>
      <c r="J5" s="358">
        <f t="shared" si="0"/>
        <v>3223424</v>
      </c>
      <c r="K5" s="358">
        <f t="shared" si="0"/>
        <v>1002223</v>
      </c>
      <c r="L5" s="356">
        <f t="shared" si="0"/>
        <v>0</v>
      </c>
      <c r="M5" s="356">
        <f t="shared" si="0"/>
        <v>2466686</v>
      </c>
      <c r="N5" s="358">
        <f t="shared" si="0"/>
        <v>3468909</v>
      </c>
      <c r="O5" s="358">
        <f t="shared" si="0"/>
        <v>3003005</v>
      </c>
      <c r="P5" s="356">
        <f t="shared" si="0"/>
        <v>905326</v>
      </c>
      <c r="Q5" s="356">
        <f t="shared" si="0"/>
        <v>507258</v>
      </c>
      <c r="R5" s="358">
        <f t="shared" si="0"/>
        <v>4415589</v>
      </c>
      <c r="S5" s="358">
        <f t="shared" si="0"/>
        <v>1848281</v>
      </c>
      <c r="T5" s="356">
        <f t="shared" si="0"/>
        <v>4100258</v>
      </c>
      <c r="U5" s="356">
        <f t="shared" si="0"/>
        <v>2333599</v>
      </c>
      <c r="V5" s="358">
        <f t="shared" si="0"/>
        <v>8282138</v>
      </c>
      <c r="W5" s="358">
        <f t="shared" si="0"/>
        <v>19390060</v>
      </c>
      <c r="X5" s="356">
        <f t="shared" si="0"/>
        <v>25148000</v>
      </c>
      <c r="Y5" s="358">
        <f t="shared" si="0"/>
        <v>-5757940</v>
      </c>
      <c r="Z5" s="359">
        <f>+IF(X5&lt;&gt;0,+(Y5/X5)*100,0)</f>
        <v>-22.896214410688724</v>
      </c>
      <c r="AA5" s="360">
        <f>+AA6+AA8+AA11+AA13+AA15</f>
        <v>25148000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34427523</v>
      </c>
      <c r="D11" s="363">
        <f aca="true" t="shared" si="3" ref="D11:AA11">+D12</f>
        <v>0</v>
      </c>
      <c r="E11" s="362">
        <f t="shared" si="3"/>
        <v>27148000</v>
      </c>
      <c r="F11" s="364">
        <f t="shared" si="3"/>
        <v>25148000</v>
      </c>
      <c r="G11" s="364">
        <f t="shared" si="3"/>
        <v>1134051</v>
      </c>
      <c r="H11" s="362">
        <f t="shared" si="3"/>
        <v>0</v>
      </c>
      <c r="I11" s="362">
        <f t="shared" si="3"/>
        <v>2089373</v>
      </c>
      <c r="J11" s="364">
        <f t="shared" si="3"/>
        <v>3223424</v>
      </c>
      <c r="K11" s="364">
        <f t="shared" si="3"/>
        <v>1002223</v>
      </c>
      <c r="L11" s="362">
        <f t="shared" si="3"/>
        <v>0</v>
      </c>
      <c r="M11" s="362">
        <f t="shared" si="3"/>
        <v>2466686</v>
      </c>
      <c r="N11" s="364">
        <f t="shared" si="3"/>
        <v>3468909</v>
      </c>
      <c r="O11" s="364">
        <f t="shared" si="3"/>
        <v>3003005</v>
      </c>
      <c r="P11" s="362">
        <f t="shared" si="3"/>
        <v>905326</v>
      </c>
      <c r="Q11" s="362">
        <f t="shared" si="3"/>
        <v>507258</v>
      </c>
      <c r="R11" s="364">
        <f t="shared" si="3"/>
        <v>4415589</v>
      </c>
      <c r="S11" s="364">
        <f t="shared" si="3"/>
        <v>1848281</v>
      </c>
      <c r="T11" s="362">
        <f t="shared" si="3"/>
        <v>4100258</v>
      </c>
      <c r="U11" s="362">
        <f t="shared" si="3"/>
        <v>2333599</v>
      </c>
      <c r="V11" s="364">
        <f t="shared" si="3"/>
        <v>8282138</v>
      </c>
      <c r="W11" s="364">
        <f t="shared" si="3"/>
        <v>19390060</v>
      </c>
      <c r="X11" s="362">
        <f t="shared" si="3"/>
        <v>25148000</v>
      </c>
      <c r="Y11" s="364">
        <f t="shared" si="3"/>
        <v>-5757940</v>
      </c>
      <c r="Z11" s="365">
        <f>+IF(X11&lt;&gt;0,+(Y11/X11)*100,0)</f>
        <v>-22.896214410688724</v>
      </c>
      <c r="AA11" s="366">
        <f t="shared" si="3"/>
        <v>25148000</v>
      </c>
    </row>
    <row r="12" spans="1:27" ht="13.5">
      <c r="A12" s="291" t="s">
        <v>232</v>
      </c>
      <c r="B12" s="136"/>
      <c r="C12" s="60">
        <v>34427523</v>
      </c>
      <c r="D12" s="340"/>
      <c r="E12" s="60">
        <v>27148000</v>
      </c>
      <c r="F12" s="59">
        <v>25148000</v>
      </c>
      <c r="G12" s="59">
        <v>1134051</v>
      </c>
      <c r="H12" s="60"/>
      <c r="I12" s="60">
        <v>2089373</v>
      </c>
      <c r="J12" s="59">
        <v>3223424</v>
      </c>
      <c r="K12" s="59">
        <v>1002223</v>
      </c>
      <c r="L12" s="60"/>
      <c r="M12" s="60">
        <v>2466686</v>
      </c>
      <c r="N12" s="59">
        <v>3468909</v>
      </c>
      <c r="O12" s="59">
        <v>3003005</v>
      </c>
      <c r="P12" s="60">
        <v>905326</v>
      </c>
      <c r="Q12" s="60">
        <v>507258</v>
      </c>
      <c r="R12" s="59">
        <v>4415589</v>
      </c>
      <c r="S12" s="59">
        <v>1848281</v>
      </c>
      <c r="T12" s="60">
        <v>4100258</v>
      </c>
      <c r="U12" s="60">
        <v>2333599</v>
      </c>
      <c r="V12" s="59">
        <v>8282138</v>
      </c>
      <c r="W12" s="59">
        <v>19390060</v>
      </c>
      <c r="X12" s="60">
        <v>25148000</v>
      </c>
      <c r="Y12" s="59">
        <v>-5757940</v>
      </c>
      <c r="Z12" s="61">
        <v>-22.9</v>
      </c>
      <c r="AA12" s="62">
        <v>25148000</v>
      </c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250000</v>
      </c>
      <c r="F22" s="345">
        <f t="shared" si="6"/>
        <v>150000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150000</v>
      </c>
      <c r="Y22" s="345">
        <f t="shared" si="6"/>
        <v>-150000</v>
      </c>
      <c r="Z22" s="336">
        <f>+IF(X22&lt;&gt;0,+(Y22/X22)*100,0)</f>
        <v>-100</v>
      </c>
      <c r="AA22" s="350">
        <f>SUM(AA23:AA32)</f>
        <v>150000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>
        <v>250000</v>
      </c>
      <c r="F24" s="59">
        <v>150000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150000</v>
      </c>
      <c r="Y24" s="59">
        <v>-150000</v>
      </c>
      <c r="Z24" s="61">
        <v>-100</v>
      </c>
      <c r="AA24" s="62">
        <v>150000</v>
      </c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6687520</v>
      </c>
      <c r="D40" s="344">
        <f t="shared" si="9"/>
        <v>0</v>
      </c>
      <c r="E40" s="343">
        <f t="shared" si="9"/>
        <v>6637000</v>
      </c>
      <c r="F40" s="345">
        <f t="shared" si="9"/>
        <v>7299000</v>
      </c>
      <c r="G40" s="345">
        <f t="shared" si="9"/>
        <v>435990</v>
      </c>
      <c r="H40" s="343">
        <f t="shared" si="9"/>
        <v>435586</v>
      </c>
      <c r="I40" s="343">
        <f t="shared" si="9"/>
        <v>1097102</v>
      </c>
      <c r="J40" s="345">
        <f t="shared" si="9"/>
        <v>1968678</v>
      </c>
      <c r="K40" s="345">
        <f t="shared" si="9"/>
        <v>131828</v>
      </c>
      <c r="L40" s="343">
        <f t="shared" si="9"/>
        <v>1891436</v>
      </c>
      <c r="M40" s="343">
        <f t="shared" si="9"/>
        <v>376785</v>
      </c>
      <c r="N40" s="345">
        <f t="shared" si="9"/>
        <v>2400049</v>
      </c>
      <c r="O40" s="345">
        <f t="shared" si="9"/>
        <v>676208</v>
      </c>
      <c r="P40" s="343">
        <f t="shared" si="9"/>
        <v>346112</v>
      </c>
      <c r="Q40" s="343">
        <f t="shared" si="9"/>
        <v>453433</v>
      </c>
      <c r="R40" s="345">
        <f t="shared" si="9"/>
        <v>1475753</v>
      </c>
      <c r="S40" s="345">
        <f t="shared" si="9"/>
        <v>563225</v>
      </c>
      <c r="T40" s="343">
        <f t="shared" si="9"/>
        <v>124466</v>
      </c>
      <c r="U40" s="343">
        <f t="shared" si="9"/>
        <v>138496</v>
      </c>
      <c r="V40" s="345">
        <f t="shared" si="9"/>
        <v>826187</v>
      </c>
      <c r="W40" s="345">
        <f t="shared" si="9"/>
        <v>6670667</v>
      </c>
      <c r="X40" s="343">
        <f t="shared" si="9"/>
        <v>7299000</v>
      </c>
      <c r="Y40" s="345">
        <f t="shared" si="9"/>
        <v>-628333</v>
      </c>
      <c r="Z40" s="336">
        <f>+IF(X40&lt;&gt;0,+(Y40/X40)*100,0)</f>
        <v>-8.60848061378271</v>
      </c>
      <c r="AA40" s="350">
        <f>SUM(AA41:AA49)</f>
        <v>7299000</v>
      </c>
    </row>
    <row r="41" spans="1:27" ht="13.5">
      <c r="A41" s="361" t="s">
        <v>248</v>
      </c>
      <c r="B41" s="142"/>
      <c r="C41" s="362">
        <v>4762549</v>
      </c>
      <c r="D41" s="363"/>
      <c r="E41" s="362">
        <v>825000</v>
      </c>
      <c r="F41" s="364">
        <v>825000</v>
      </c>
      <c r="G41" s="364">
        <v>435990</v>
      </c>
      <c r="H41" s="362">
        <v>424496</v>
      </c>
      <c r="I41" s="362">
        <v>978127</v>
      </c>
      <c r="J41" s="364">
        <v>1838613</v>
      </c>
      <c r="K41" s="364"/>
      <c r="L41" s="362">
        <v>1091609</v>
      </c>
      <c r="M41" s="362">
        <v>344973</v>
      </c>
      <c r="N41" s="364">
        <v>1436582</v>
      </c>
      <c r="O41" s="364">
        <v>676208</v>
      </c>
      <c r="P41" s="362">
        <v>344164</v>
      </c>
      <c r="Q41" s="362">
        <v>452089</v>
      </c>
      <c r="R41" s="364">
        <v>1472461</v>
      </c>
      <c r="S41" s="364">
        <v>561881</v>
      </c>
      <c r="T41" s="362">
        <v>105663</v>
      </c>
      <c r="U41" s="362">
        <v>133999</v>
      </c>
      <c r="V41" s="364">
        <v>801543</v>
      </c>
      <c r="W41" s="364">
        <v>5549199</v>
      </c>
      <c r="X41" s="362">
        <v>825000</v>
      </c>
      <c r="Y41" s="364">
        <v>4724199</v>
      </c>
      <c r="Z41" s="365">
        <v>572.63</v>
      </c>
      <c r="AA41" s="366">
        <v>825000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>
        <v>72879</v>
      </c>
      <c r="D43" s="369"/>
      <c r="E43" s="305"/>
      <c r="F43" s="370"/>
      <c r="G43" s="370"/>
      <c r="H43" s="305"/>
      <c r="I43" s="305"/>
      <c r="J43" s="370"/>
      <c r="K43" s="370"/>
      <c r="L43" s="305">
        <v>775650</v>
      </c>
      <c r="M43" s="305"/>
      <c r="N43" s="370">
        <v>775650</v>
      </c>
      <c r="O43" s="370"/>
      <c r="P43" s="305"/>
      <c r="Q43" s="305"/>
      <c r="R43" s="370"/>
      <c r="S43" s="370"/>
      <c r="T43" s="305"/>
      <c r="U43" s="305"/>
      <c r="V43" s="370"/>
      <c r="W43" s="370">
        <v>775650</v>
      </c>
      <c r="X43" s="305"/>
      <c r="Y43" s="370">
        <v>775650</v>
      </c>
      <c r="Z43" s="371"/>
      <c r="AA43" s="303"/>
    </row>
    <row r="44" spans="1:27" ht="13.5">
      <c r="A44" s="361" t="s">
        <v>251</v>
      </c>
      <c r="B44" s="136"/>
      <c r="C44" s="60">
        <v>16558</v>
      </c>
      <c r="D44" s="368"/>
      <c r="E44" s="54">
        <v>562000</v>
      </c>
      <c r="F44" s="53">
        <v>474000</v>
      </c>
      <c r="G44" s="53"/>
      <c r="H44" s="54">
        <v>9262</v>
      </c>
      <c r="I44" s="54">
        <v>17772</v>
      </c>
      <c r="J44" s="53">
        <v>27034</v>
      </c>
      <c r="K44" s="53"/>
      <c r="L44" s="54">
        <v>4377</v>
      </c>
      <c r="M44" s="54"/>
      <c r="N44" s="53">
        <v>4377</v>
      </c>
      <c r="O44" s="53"/>
      <c r="P44" s="54">
        <v>1948</v>
      </c>
      <c r="Q44" s="54">
        <v>1344</v>
      </c>
      <c r="R44" s="53">
        <v>3292</v>
      </c>
      <c r="S44" s="53">
        <v>1344</v>
      </c>
      <c r="T44" s="54">
        <v>18803</v>
      </c>
      <c r="U44" s="54">
        <v>4377</v>
      </c>
      <c r="V44" s="53">
        <v>24524</v>
      </c>
      <c r="W44" s="53">
        <v>59227</v>
      </c>
      <c r="X44" s="54">
        <v>474000</v>
      </c>
      <c r="Y44" s="53">
        <v>-414773</v>
      </c>
      <c r="Z44" s="94">
        <v>-87.5</v>
      </c>
      <c r="AA44" s="95">
        <v>474000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>
        <v>1835534</v>
      </c>
      <c r="D48" s="368"/>
      <c r="E48" s="54">
        <v>5250000</v>
      </c>
      <c r="F48" s="53">
        <v>6000000</v>
      </c>
      <c r="G48" s="53"/>
      <c r="H48" s="54">
        <v>1828</v>
      </c>
      <c r="I48" s="54">
        <v>101203</v>
      </c>
      <c r="J48" s="53">
        <v>103031</v>
      </c>
      <c r="K48" s="53">
        <v>131828</v>
      </c>
      <c r="L48" s="54"/>
      <c r="M48" s="54">
        <v>31812</v>
      </c>
      <c r="N48" s="53">
        <v>163640</v>
      </c>
      <c r="O48" s="53"/>
      <c r="P48" s="54"/>
      <c r="Q48" s="54"/>
      <c r="R48" s="53"/>
      <c r="S48" s="53"/>
      <c r="T48" s="54"/>
      <c r="U48" s="54">
        <v>120</v>
      </c>
      <c r="V48" s="53">
        <v>120</v>
      </c>
      <c r="W48" s="53">
        <v>266791</v>
      </c>
      <c r="X48" s="54">
        <v>6000000</v>
      </c>
      <c r="Y48" s="53">
        <v>-5733209</v>
      </c>
      <c r="Z48" s="94">
        <v>-95.55</v>
      </c>
      <c r="AA48" s="95">
        <v>6000000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>
        <v>19800</v>
      </c>
      <c r="M49" s="54"/>
      <c r="N49" s="53">
        <v>19800</v>
      </c>
      <c r="O49" s="53"/>
      <c r="P49" s="54"/>
      <c r="Q49" s="54"/>
      <c r="R49" s="53"/>
      <c r="S49" s="53"/>
      <c r="T49" s="54"/>
      <c r="U49" s="54"/>
      <c r="V49" s="53"/>
      <c r="W49" s="53">
        <v>19800</v>
      </c>
      <c r="X49" s="54"/>
      <c r="Y49" s="53">
        <v>19800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41115043</v>
      </c>
      <c r="D60" s="346">
        <f t="shared" si="14"/>
        <v>0</v>
      </c>
      <c r="E60" s="219">
        <f t="shared" si="14"/>
        <v>34035000</v>
      </c>
      <c r="F60" s="264">
        <f t="shared" si="14"/>
        <v>32597000</v>
      </c>
      <c r="G60" s="264">
        <f t="shared" si="14"/>
        <v>1570041</v>
      </c>
      <c r="H60" s="219">
        <f t="shared" si="14"/>
        <v>435586</v>
      </c>
      <c r="I60" s="219">
        <f t="shared" si="14"/>
        <v>3186475</v>
      </c>
      <c r="J60" s="264">
        <f t="shared" si="14"/>
        <v>5192102</v>
      </c>
      <c r="K60" s="264">
        <f t="shared" si="14"/>
        <v>1134051</v>
      </c>
      <c r="L60" s="219">
        <f t="shared" si="14"/>
        <v>1891436</v>
      </c>
      <c r="M60" s="219">
        <f t="shared" si="14"/>
        <v>2843471</v>
      </c>
      <c r="N60" s="264">
        <f t="shared" si="14"/>
        <v>5868958</v>
      </c>
      <c r="O60" s="264">
        <f t="shared" si="14"/>
        <v>3679213</v>
      </c>
      <c r="P60" s="219">
        <f t="shared" si="14"/>
        <v>1251438</v>
      </c>
      <c r="Q60" s="219">
        <f t="shared" si="14"/>
        <v>960691</v>
      </c>
      <c r="R60" s="264">
        <f t="shared" si="14"/>
        <v>5891342</v>
      </c>
      <c r="S60" s="264">
        <f t="shared" si="14"/>
        <v>2411506</v>
      </c>
      <c r="T60" s="219">
        <f t="shared" si="14"/>
        <v>4224724</v>
      </c>
      <c r="U60" s="219">
        <f t="shared" si="14"/>
        <v>2472095</v>
      </c>
      <c r="V60" s="264">
        <f t="shared" si="14"/>
        <v>9108325</v>
      </c>
      <c r="W60" s="264">
        <f t="shared" si="14"/>
        <v>26060727</v>
      </c>
      <c r="X60" s="219">
        <f t="shared" si="14"/>
        <v>32597000</v>
      </c>
      <c r="Y60" s="264">
        <f t="shared" si="14"/>
        <v>-6536273</v>
      </c>
      <c r="Z60" s="337">
        <f>+IF(X60&lt;&gt;0,+(Y60/X60)*100,0)</f>
        <v>-20.051762432125656</v>
      </c>
      <c r="AA60" s="232">
        <f>+AA57+AA54+AA51+AA40+AA37+AA34+AA22+AA5</f>
        <v>32597000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313235081</v>
      </c>
      <c r="D5" s="153">
        <f>SUM(D6:D8)</f>
        <v>0</v>
      </c>
      <c r="E5" s="154">
        <f t="shared" si="0"/>
        <v>420720784</v>
      </c>
      <c r="F5" s="100">
        <f t="shared" si="0"/>
        <v>427539991</v>
      </c>
      <c r="G5" s="100">
        <f t="shared" si="0"/>
        <v>135809922</v>
      </c>
      <c r="H5" s="100">
        <f t="shared" si="0"/>
        <v>498759</v>
      </c>
      <c r="I5" s="100">
        <f t="shared" si="0"/>
        <v>1249566</v>
      </c>
      <c r="J5" s="100">
        <f t="shared" si="0"/>
        <v>137558247</v>
      </c>
      <c r="K5" s="100">
        <f t="shared" si="0"/>
        <v>568792</v>
      </c>
      <c r="L5" s="100">
        <f t="shared" si="0"/>
        <v>107774829</v>
      </c>
      <c r="M5" s="100">
        <f t="shared" si="0"/>
        <v>501190</v>
      </c>
      <c r="N5" s="100">
        <f t="shared" si="0"/>
        <v>108844811</v>
      </c>
      <c r="O5" s="100">
        <f t="shared" si="0"/>
        <v>466290</v>
      </c>
      <c r="P5" s="100">
        <f t="shared" si="0"/>
        <v>664027</v>
      </c>
      <c r="Q5" s="100">
        <f t="shared" si="0"/>
        <v>81009828</v>
      </c>
      <c r="R5" s="100">
        <f t="shared" si="0"/>
        <v>82140145</v>
      </c>
      <c r="S5" s="100">
        <f t="shared" si="0"/>
        <v>304194</v>
      </c>
      <c r="T5" s="100">
        <f t="shared" si="0"/>
        <v>926563</v>
      </c>
      <c r="U5" s="100">
        <f t="shared" si="0"/>
        <v>1666214</v>
      </c>
      <c r="V5" s="100">
        <f t="shared" si="0"/>
        <v>2896971</v>
      </c>
      <c r="W5" s="100">
        <f t="shared" si="0"/>
        <v>331440174</v>
      </c>
      <c r="X5" s="100">
        <f t="shared" si="0"/>
        <v>420720780</v>
      </c>
      <c r="Y5" s="100">
        <f t="shared" si="0"/>
        <v>-89280606</v>
      </c>
      <c r="Z5" s="137">
        <f>+IF(X5&lt;&gt;0,+(Y5/X5)*100,0)</f>
        <v>-21.220869099928937</v>
      </c>
      <c r="AA5" s="153">
        <f>SUM(AA6:AA8)</f>
        <v>427539991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309292743</v>
      </c>
      <c r="D7" s="157"/>
      <c r="E7" s="158">
        <v>420720784</v>
      </c>
      <c r="F7" s="159">
        <v>427539991</v>
      </c>
      <c r="G7" s="159">
        <v>135745834</v>
      </c>
      <c r="H7" s="159">
        <v>447081</v>
      </c>
      <c r="I7" s="159">
        <v>539220</v>
      </c>
      <c r="J7" s="159">
        <v>136732135</v>
      </c>
      <c r="K7" s="159">
        <v>244693</v>
      </c>
      <c r="L7" s="159">
        <v>107649889</v>
      </c>
      <c r="M7" s="159">
        <v>193211</v>
      </c>
      <c r="N7" s="159">
        <v>108087793</v>
      </c>
      <c r="O7" s="159">
        <v>466290</v>
      </c>
      <c r="P7" s="159">
        <v>252466</v>
      </c>
      <c r="Q7" s="159">
        <v>80908151</v>
      </c>
      <c r="R7" s="159">
        <v>81626907</v>
      </c>
      <c r="S7" s="159">
        <v>279968</v>
      </c>
      <c r="T7" s="159">
        <v>926563</v>
      </c>
      <c r="U7" s="159">
        <v>453621</v>
      </c>
      <c r="V7" s="159">
        <v>1660152</v>
      </c>
      <c r="W7" s="159">
        <v>328106987</v>
      </c>
      <c r="X7" s="159">
        <v>420720780</v>
      </c>
      <c r="Y7" s="159">
        <v>-92613793</v>
      </c>
      <c r="Z7" s="141">
        <v>-22.01</v>
      </c>
      <c r="AA7" s="157">
        <v>427539991</v>
      </c>
    </row>
    <row r="8" spans="1:27" ht="13.5">
      <c r="A8" s="138" t="s">
        <v>77</v>
      </c>
      <c r="B8" s="136"/>
      <c r="C8" s="155">
        <v>3942338</v>
      </c>
      <c r="D8" s="155"/>
      <c r="E8" s="156"/>
      <c r="F8" s="60"/>
      <c r="G8" s="60">
        <v>64088</v>
      </c>
      <c r="H8" s="60">
        <v>51678</v>
      </c>
      <c r="I8" s="60">
        <v>710346</v>
      </c>
      <c r="J8" s="60">
        <v>826112</v>
      </c>
      <c r="K8" s="60">
        <v>324099</v>
      </c>
      <c r="L8" s="60">
        <v>124940</v>
      </c>
      <c r="M8" s="60">
        <v>307979</v>
      </c>
      <c r="N8" s="60">
        <v>757018</v>
      </c>
      <c r="O8" s="60"/>
      <c r="P8" s="60">
        <v>411561</v>
      </c>
      <c r="Q8" s="60">
        <v>101677</v>
      </c>
      <c r="R8" s="60">
        <v>513238</v>
      </c>
      <c r="S8" s="60">
        <v>24226</v>
      </c>
      <c r="T8" s="60"/>
      <c r="U8" s="60">
        <v>1212593</v>
      </c>
      <c r="V8" s="60">
        <v>1236819</v>
      </c>
      <c r="W8" s="60">
        <v>3333187</v>
      </c>
      <c r="X8" s="60"/>
      <c r="Y8" s="60">
        <v>3333187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1788354</v>
      </c>
      <c r="D9" s="153">
        <f>SUM(D10:D14)</f>
        <v>0</v>
      </c>
      <c r="E9" s="154">
        <f t="shared" si="1"/>
        <v>1815000</v>
      </c>
      <c r="F9" s="100">
        <f t="shared" si="1"/>
        <v>1815000</v>
      </c>
      <c r="G9" s="100">
        <f t="shared" si="1"/>
        <v>0</v>
      </c>
      <c r="H9" s="100">
        <f t="shared" si="1"/>
        <v>139</v>
      </c>
      <c r="I9" s="100">
        <f t="shared" si="1"/>
        <v>0</v>
      </c>
      <c r="J9" s="100">
        <f t="shared" si="1"/>
        <v>139</v>
      </c>
      <c r="K9" s="100">
        <f t="shared" si="1"/>
        <v>0</v>
      </c>
      <c r="L9" s="100">
        <f t="shared" si="1"/>
        <v>0</v>
      </c>
      <c r="M9" s="100">
        <f t="shared" si="1"/>
        <v>926184</v>
      </c>
      <c r="N9" s="100">
        <f t="shared" si="1"/>
        <v>926184</v>
      </c>
      <c r="O9" s="100">
        <f t="shared" si="1"/>
        <v>0</v>
      </c>
      <c r="P9" s="100">
        <f t="shared" si="1"/>
        <v>0</v>
      </c>
      <c r="Q9" s="100">
        <f t="shared" si="1"/>
        <v>943008</v>
      </c>
      <c r="R9" s="100">
        <f t="shared" si="1"/>
        <v>943008</v>
      </c>
      <c r="S9" s="100">
        <f t="shared" si="1"/>
        <v>0</v>
      </c>
      <c r="T9" s="100">
        <f t="shared" si="1"/>
        <v>0</v>
      </c>
      <c r="U9" s="100">
        <f t="shared" si="1"/>
        <v>100</v>
      </c>
      <c r="V9" s="100">
        <f t="shared" si="1"/>
        <v>100</v>
      </c>
      <c r="W9" s="100">
        <f t="shared" si="1"/>
        <v>1869431</v>
      </c>
      <c r="X9" s="100">
        <f t="shared" si="1"/>
        <v>1815000</v>
      </c>
      <c r="Y9" s="100">
        <f t="shared" si="1"/>
        <v>54431</v>
      </c>
      <c r="Z9" s="137">
        <f>+IF(X9&lt;&gt;0,+(Y9/X9)*100,0)</f>
        <v>2.9989531680440775</v>
      </c>
      <c r="AA9" s="153">
        <f>SUM(AA10:AA14)</f>
        <v>1815000</v>
      </c>
    </row>
    <row r="10" spans="1:27" ht="13.5">
      <c r="A10" s="138" t="s">
        <v>79</v>
      </c>
      <c r="B10" s="136"/>
      <c r="C10" s="155">
        <v>1788354</v>
      </c>
      <c r="D10" s="155"/>
      <c r="E10" s="156">
        <v>1815000</v>
      </c>
      <c r="F10" s="60">
        <v>1815000</v>
      </c>
      <c r="G10" s="60"/>
      <c r="H10" s="60">
        <v>139</v>
      </c>
      <c r="I10" s="60"/>
      <c r="J10" s="60">
        <v>139</v>
      </c>
      <c r="K10" s="60"/>
      <c r="L10" s="60"/>
      <c r="M10" s="60">
        <v>926184</v>
      </c>
      <c r="N10" s="60">
        <v>926184</v>
      </c>
      <c r="O10" s="60"/>
      <c r="P10" s="60"/>
      <c r="Q10" s="60">
        <v>943008</v>
      </c>
      <c r="R10" s="60">
        <v>943008</v>
      </c>
      <c r="S10" s="60"/>
      <c r="T10" s="60"/>
      <c r="U10" s="60">
        <v>100</v>
      </c>
      <c r="V10" s="60">
        <v>100</v>
      </c>
      <c r="W10" s="60">
        <v>1869431</v>
      </c>
      <c r="X10" s="60">
        <v>1815000</v>
      </c>
      <c r="Y10" s="60">
        <v>54431</v>
      </c>
      <c r="Z10" s="140">
        <v>3</v>
      </c>
      <c r="AA10" s="155">
        <v>1815000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3909371</v>
      </c>
      <c r="D15" s="153">
        <f>SUM(D16:D18)</f>
        <v>0</v>
      </c>
      <c r="E15" s="154">
        <f t="shared" si="2"/>
        <v>3113000</v>
      </c>
      <c r="F15" s="100">
        <f t="shared" si="2"/>
        <v>3113000</v>
      </c>
      <c r="G15" s="100">
        <f t="shared" si="2"/>
        <v>3113000</v>
      </c>
      <c r="H15" s="100">
        <f t="shared" si="2"/>
        <v>0</v>
      </c>
      <c r="I15" s="100">
        <f t="shared" si="2"/>
        <v>0</v>
      </c>
      <c r="J15" s="100">
        <f t="shared" si="2"/>
        <v>3113000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250000</v>
      </c>
      <c r="R15" s="100">
        <f t="shared" si="2"/>
        <v>250000</v>
      </c>
      <c r="S15" s="100">
        <f t="shared" si="2"/>
        <v>1500000</v>
      </c>
      <c r="T15" s="100">
        <f t="shared" si="2"/>
        <v>0</v>
      </c>
      <c r="U15" s="100">
        <f t="shared" si="2"/>
        <v>0</v>
      </c>
      <c r="V15" s="100">
        <f t="shared" si="2"/>
        <v>1500000</v>
      </c>
      <c r="W15" s="100">
        <f t="shared" si="2"/>
        <v>4863000</v>
      </c>
      <c r="X15" s="100">
        <f t="shared" si="2"/>
        <v>3113004</v>
      </c>
      <c r="Y15" s="100">
        <f t="shared" si="2"/>
        <v>1749996</v>
      </c>
      <c r="Z15" s="137">
        <f>+IF(X15&lt;&gt;0,+(Y15/X15)*100,0)</f>
        <v>56.21566820987059</v>
      </c>
      <c r="AA15" s="153">
        <f>SUM(AA16:AA18)</f>
        <v>3113000</v>
      </c>
    </row>
    <row r="16" spans="1:27" ht="13.5">
      <c r="A16" s="138" t="s">
        <v>85</v>
      </c>
      <c r="B16" s="136"/>
      <c r="C16" s="155">
        <v>3909371</v>
      </c>
      <c r="D16" s="155"/>
      <c r="E16" s="156">
        <v>3113000</v>
      </c>
      <c r="F16" s="60">
        <v>3113000</v>
      </c>
      <c r="G16" s="60">
        <v>3113000</v>
      </c>
      <c r="H16" s="60"/>
      <c r="I16" s="60"/>
      <c r="J16" s="60">
        <v>3113000</v>
      </c>
      <c r="K16" s="60"/>
      <c r="L16" s="60"/>
      <c r="M16" s="60"/>
      <c r="N16" s="60"/>
      <c r="O16" s="60"/>
      <c r="P16" s="60"/>
      <c r="Q16" s="60">
        <v>250000</v>
      </c>
      <c r="R16" s="60">
        <v>250000</v>
      </c>
      <c r="S16" s="60">
        <v>1500000</v>
      </c>
      <c r="T16" s="60"/>
      <c r="U16" s="60"/>
      <c r="V16" s="60">
        <v>1500000</v>
      </c>
      <c r="W16" s="60">
        <v>4863000</v>
      </c>
      <c r="X16" s="60">
        <v>3113004</v>
      </c>
      <c r="Y16" s="60">
        <v>1749996</v>
      </c>
      <c r="Z16" s="140">
        <v>56.22</v>
      </c>
      <c r="AA16" s="155">
        <v>3113000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385366396</v>
      </c>
      <c r="D19" s="153">
        <f>SUM(D20:D23)</f>
        <v>0</v>
      </c>
      <c r="E19" s="154">
        <f t="shared" si="3"/>
        <v>536733406</v>
      </c>
      <c r="F19" s="100">
        <f t="shared" si="3"/>
        <v>551892891</v>
      </c>
      <c r="G19" s="100">
        <f t="shared" si="3"/>
        <v>25195288</v>
      </c>
      <c r="H19" s="100">
        <f t="shared" si="3"/>
        <v>71093896</v>
      </c>
      <c r="I19" s="100">
        <f t="shared" si="3"/>
        <v>25327878</v>
      </c>
      <c r="J19" s="100">
        <f t="shared" si="3"/>
        <v>121617062</v>
      </c>
      <c r="K19" s="100">
        <f t="shared" si="3"/>
        <v>2817097</v>
      </c>
      <c r="L19" s="100">
        <f t="shared" si="3"/>
        <v>161772530</v>
      </c>
      <c r="M19" s="100">
        <f t="shared" si="3"/>
        <v>47791323</v>
      </c>
      <c r="N19" s="100">
        <f t="shared" si="3"/>
        <v>212380950</v>
      </c>
      <c r="O19" s="100">
        <f t="shared" si="3"/>
        <v>62246411</v>
      </c>
      <c r="P19" s="100">
        <f t="shared" si="3"/>
        <v>26696870</v>
      </c>
      <c r="Q19" s="100">
        <f t="shared" si="3"/>
        <v>128124084</v>
      </c>
      <c r="R19" s="100">
        <f t="shared" si="3"/>
        <v>217067365</v>
      </c>
      <c r="S19" s="100">
        <f t="shared" si="3"/>
        <v>17186848</v>
      </c>
      <c r="T19" s="100">
        <f t="shared" si="3"/>
        <v>25840929</v>
      </c>
      <c r="U19" s="100">
        <f t="shared" si="3"/>
        <v>8923053</v>
      </c>
      <c r="V19" s="100">
        <f t="shared" si="3"/>
        <v>51950830</v>
      </c>
      <c r="W19" s="100">
        <f t="shared" si="3"/>
        <v>603016207</v>
      </c>
      <c r="X19" s="100">
        <f t="shared" si="3"/>
        <v>536733408</v>
      </c>
      <c r="Y19" s="100">
        <f t="shared" si="3"/>
        <v>66282799</v>
      </c>
      <c r="Z19" s="137">
        <f>+IF(X19&lt;&gt;0,+(Y19/X19)*100,0)</f>
        <v>12.349296319561311</v>
      </c>
      <c r="AA19" s="153">
        <f>SUM(AA20:AA23)</f>
        <v>551892891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376409604</v>
      </c>
      <c r="D21" s="155"/>
      <c r="E21" s="156">
        <v>527833302</v>
      </c>
      <c r="F21" s="60">
        <v>544152787</v>
      </c>
      <c r="G21" s="60">
        <v>24386166</v>
      </c>
      <c r="H21" s="60">
        <v>70394672</v>
      </c>
      <c r="I21" s="60">
        <v>24556090</v>
      </c>
      <c r="J21" s="60">
        <v>119336928</v>
      </c>
      <c r="K21" s="60">
        <v>2022832</v>
      </c>
      <c r="L21" s="60">
        <v>160922677</v>
      </c>
      <c r="M21" s="60">
        <v>46294984</v>
      </c>
      <c r="N21" s="60">
        <v>209240493</v>
      </c>
      <c r="O21" s="60">
        <v>61944627</v>
      </c>
      <c r="P21" s="60">
        <v>26138877</v>
      </c>
      <c r="Q21" s="60">
        <v>127732562</v>
      </c>
      <c r="R21" s="60">
        <v>215816066</v>
      </c>
      <c r="S21" s="60">
        <v>16623606</v>
      </c>
      <c r="T21" s="60">
        <v>24257642</v>
      </c>
      <c r="U21" s="60">
        <v>9313776</v>
      </c>
      <c r="V21" s="60">
        <v>50195024</v>
      </c>
      <c r="W21" s="60">
        <v>594588511</v>
      </c>
      <c r="X21" s="60">
        <v>527833304</v>
      </c>
      <c r="Y21" s="60">
        <v>66755207</v>
      </c>
      <c r="Z21" s="140">
        <v>12.65</v>
      </c>
      <c r="AA21" s="155">
        <v>544152787</v>
      </c>
    </row>
    <row r="22" spans="1:27" ht="13.5">
      <c r="A22" s="138" t="s">
        <v>91</v>
      </c>
      <c r="B22" s="136"/>
      <c r="C22" s="157">
        <v>8956792</v>
      </c>
      <c r="D22" s="157"/>
      <c r="E22" s="158">
        <v>8900104</v>
      </c>
      <c r="F22" s="159">
        <v>7740104</v>
      </c>
      <c r="G22" s="159">
        <v>809122</v>
      </c>
      <c r="H22" s="159">
        <v>699224</v>
      </c>
      <c r="I22" s="159">
        <v>771788</v>
      </c>
      <c r="J22" s="159">
        <v>2280134</v>
      </c>
      <c r="K22" s="159">
        <v>794265</v>
      </c>
      <c r="L22" s="159">
        <v>849853</v>
      </c>
      <c r="M22" s="159">
        <v>1496339</v>
      </c>
      <c r="N22" s="159">
        <v>3140457</v>
      </c>
      <c r="O22" s="159">
        <v>301784</v>
      </c>
      <c r="P22" s="159">
        <v>557993</v>
      </c>
      <c r="Q22" s="159">
        <v>391522</v>
      </c>
      <c r="R22" s="159">
        <v>1251299</v>
      </c>
      <c r="S22" s="159">
        <v>563242</v>
      </c>
      <c r="T22" s="159">
        <v>1583287</v>
      </c>
      <c r="U22" s="159">
        <v>-390723</v>
      </c>
      <c r="V22" s="159">
        <v>1755806</v>
      </c>
      <c r="W22" s="159">
        <v>8427696</v>
      </c>
      <c r="X22" s="159">
        <v>8900104</v>
      </c>
      <c r="Y22" s="159">
        <v>-472408</v>
      </c>
      <c r="Z22" s="141">
        <v>-5.31</v>
      </c>
      <c r="AA22" s="157">
        <v>7740104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704299202</v>
      </c>
      <c r="D25" s="168">
        <f>+D5+D9+D15+D19+D24</f>
        <v>0</v>
      </c>
      <c r="E25" s="169">
        <f t="shared" si="4"/>
        <v>962382190</v>
      </c>
      <c r="F25" s="73">
        <f t="shared" si="4"/>
        <v>984360882</v>
      </c>
      <c r="G25" s="73">
        <f t="shared" si="4"/>
        <v>164118210</v>
      </c>
      <c r="H25" s="73">
        <f t="shared" si="4"/>
        <v>71592794</v>
      </c>
      <c r="I25" s="73">
        <f t="shared" si="4"/>
        <v>26577444</v>
      </c>
      <c r="J25" s="73">
        <f t="shared" si="4"/>
        <v>262288448</v>
      </c>
      <c r="K25" s="73">
        <f t="shared" si="4"/>
        <v>3385889</v>
      </c>
      <c r="L25" s="73">
        <f t="shared" si="4"/>
        <v>269547359</v>
      </c>
      <c r="M25" s="73">
        <f t="shared" si="4"/>
        <v>49218697</v>
      </c>
      <c r="N25" s="73">
        <f t="shared" si="4"/>
        <v>322151945</v>
      </c>
      <c r="O25" s="73">
        <f t="shared" si="4"/>
        <v>62712701</v>
      </c>
      <c r="P25" s="73">
        <f t="shared" si="4"/>
        <v>27360897</v>
      </c>
      <c r="Q25" s="73">
        <f t="shared" si="4"/>
        <v>210326920</v>
      </c>
      <c r="R25" s="73">
        <f t="shared" si="4"/>
        <v>300400518</v>
      </c>
      <c r="S25" s="73">
        <f t="shared" si="4"/>
        <v>18991042</v>
      </c>
      <c r="T25" s="73">
        <f t="shared" si="4"/>
        <v>26767492</v>
      </c>
      <c r="U25" s="73">
        <f t="shared" si="4"/>
        <v>10589367</v>
      </c>
      <c r="V25" s="73">
        <f t="shared" si="4"/>
        <v>56347901</v>
      </c>
      <c r="W25" s="73">
        <f t="shared" si="4"/>
        <v>941188812</v>
      </c>
      <c r="X25" s="73">
        <f t="shared" si="4"/>
        <v>962382192</v>
      </c>
      <c r="Y25" s="73">
        <f t="shared" si="4"/>
        <v>-21193380</v>
      </c>
      <c r="Z25" s="170">
        <f>+IF(X25&lt;&gt;0,+(Y25/X25)*100,0)</f>
        <v>-2.202179152541925</v>
      </c>
      <c r="AA25" s="168">
        <f>+AA5+AA9+AA15+AA19+AA24</f>
        <v>984360882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163409106</v>
      </c>
      <c r="D28" s="153">
        <f>SUM(D29:D31)</f>
        <v>0</v>
      </c>
      <c r="E28" s="154">
        <f t="shared" si="5"/>
        <v>174952961</v>
      </c>
      <c r="F28" s="100">
        <f t="shared" si="5"/>
        <v>179573961</v>
      </c>
      <c r="G28" s="100">
        <f t="shared" si="5"/>
        <v>7358566</v>
      </c>
      <c r="H28" s="100">
        <f t="shared" si="5"/>
        <v>4577906</v>
      </c>
      <c r="I28" s="100">
        <f t="shared" si="5"/>
        <v>18779570</v>
      </c>
      <c r="J28" s="100">
        <f t="shared" si="5"/>
        <v>30716042</v>
      </c>
      <c r="K28" s="100">
        <f t="shared" si="5"/>
        <v>11626200</v>
      </c>
      <c r="L28" s="100">
        <f t="shared" si="5"/>
        <v>13748693</v>
      </c>
      <c r="M28" s="100">
        <f t="shared" si="5"/>
        <v>16381726</v>
      </c>
      <c r="N28" s="100">
        <f t="shared" si="5"/>
        <v>41756619</v>
      </c>
      <c r="O28" s="100">
        <f t="shared" si="5"/>
        <v>10086594</v>
      </c>
      <c r="P28" s="100">
        <f t="shared" si="5"/>
        <v>10004171</v>
      </c>
      <c r="Q28" s="100">
        <f t="shared" si="5"/>
        <v>12440055</v>
      </c>
      <c r="R28" s="100">
        <f t="shared" si="5"/>
        <v>32530820</v>
      </c>
      <c r="S28" s="100">
        <f t="shared" si="5"/>
        <v>9840910</v>
      </c>
      <c r="T28" s="100">
        <f t="shared" si="5"/>
        <v>10750211</v>
      </c>
      <c r="U28" s="100">
        <f t="shared" si="5"/>
        <v>15735903</v>
      </c>
      <c r="V28" s="100">
        <f t="shared" si="5"/>
        <v>36327024</v>
      </c>
      <c r="W28" s="100">
        <f t="shared" si="5"/>
        <v>141330505</v>
      </c>
      <c r="X28" s="100">
        <f t="shared" si="5"/>
        <v>174952968</v>
      </c>
      <c r="Y28" s="100">
        <f t="shared" si="5"/>
        <v>-33622463</v>
      </c>
      <c r="Z28" s="137">
        <f>+IF(X28&lt;&gt;0,+(Y28/X28)*100,0)</f>
        <v>-19.21800092011014</v>
      </c>
      <c r="AA28" s="153">
        <f>SUM(AA29:AA31)</f>
        <v>179573961</v>
      </c>
    </row>
    <row r="29" spans="1:27" ht="13.5">
      <c r="A29" s="138" t="s">
        <v>75</v>
      </c>
      <c r="B29" s="136"/>
      <c r="C29" s="155">
        <v>44359363</v>
      </c>
      <c r="D29" s="155"/>
      <c r="E29" s="156">
        <v>49240685</v>
      </c>
      <c r="F29" s="60">
        <v>50391685</v>
      </c>
      <c r="G29" s="60">
        <v>2016665</v>
      </c>
      <c r="H29" s="60">
        <v>618119</v>
      </c>
      <c r="I29" s="60">
        <v>4866663</v>
      </c>
      <c r="J29" s="60">
        <v>7501447</v>
      </c>
      <c r="K29" s="60">
        <v>3644855</v>
      </c>
      <c r="L29" s="60">
        <v>4769803</v>
      </c>
      <c r="M29" s="60">
        <v>7107314</v>
      </c>
      <c r="N29" s="60">
        <v>15521972</v>
      </c>
      <c r="O29" s="60">
        <v>3506703</v>
      </c>
      <c r="P29" s="60">
        <v>3419714</v>
      </c>
      <c r="Q29" s="60">
        <v>2565131</v>
      </c>
      <c r="R29" s="60">
        <v>9491548</v>
      </c>
      <c r="S29" s="60">
        <v>3002284</v>
      </c>
      <c r="T29" s="60">
        <v>4923206</v>
      </c>
      <c r="U29" s="60">
        <v>4020769</v>
      </c>
      <c r="V29" s="60">
        <v>11946259</v>
      </c>
      <c r="W29" s="60">
        <v>44461226</v>
      </c>
      <c r="X29" s="60">
        <v>49240692</v>
      </c>
      <c r="Y29" s="60">
        <v>-4779466</v>
      </c>
      <c r="Z29" s="140">
        <v>-9.71</v>
      </c>
      <c r="AA29" s="155">
        <v>50391685</v>
      </c>
    </row>
    <row r="30" spans="1:27" ht="13.5">
      <c r="A30" s="138" t="s">
        <v>76</v>
      </c>
      <c r="B30" s="136"/>
      <c r="C30" s="157">
        <v>49507042</v>
      </c>
      <c r="D30" s="157"/>
      <c r="E30" s="158">
        <v>64387887</v>
      </c>
      <c r="F30" s="159">
        <v>64598887</v>
      </c>
      <c r="G30" s="159">
        <v>1512889</v>
      </c>
      <c r="H30" s="159">
        <v>617964</v>
      </c>
      <c r="I30" s="159">
        <v>4103034</v>
      </c>
      <c r="J30" s="159">
        <v>6233887</v>
      </c>
      <c r="K30" s="159">
        <v>2329883</v>
      </c>
      <c r="L30" s="159">
        <v>2499084</v>
      </c>
      <c r="M30" s="159">
        <v>2818058</v>
      </c>
      <c r="N30" s="159">
        <v>7647025</v>
      </c>
      <c r="O30" s="159">
        <v>2663521</v>
      </c>
      <c r="P30" s="159">
        <v>2466504</v>
      </c>
      <c r="Q30" s="159">
        <v>4287061</v>
      </c>
      <c r="R30" s="159">
        <v>9417086</v>
      </c>
      <c r="S30" s="159">
        <v>1876264</v>
      </c>
      <c r="T30" s="159">
        <v>2992575</v>
      </c>
      <c r="U30" s="159">
        <v>4834465</v>
      </c>
      <c r="V30" s="159">
        <v>9703304</v>
      </c>
      <c r="W30" s="159">
        <v>33001302</v>
      </c>
      <c r="X30" s="159">
        <v>64387884</v>
      </c>
      <c r="Y30" s="159">
        <v>-31386582</v>
      </c>
      <c r="Z30" s="141">
        <v>-48.75</v>
      </c>
      <c r="AA30" s="157">
        <v>64598887</v>
      </c>
    </row>
    <row r="31" spans="1:27" ht="13.5">
      <c r="A31" s="138" t="s">
        <v>77</v>
      </c>
      <c r="B31" s="136"/>
      <c r="C31" s="155">
        <v>69542701</v>
      </c>
      <c r="D31" s="155"/>
      <c r="E31" s="156">
        <v>61324389</v>
      </c>
      <c r="F31" s="60">
        <v>64583389</v>
      </c>
      <c r="G31" s="60">
        <v>3829012</v>
      </c>
      <c r="H31" s="60">
        <v>3341823</v>
      </c>
      <c r="I31" s="60">
        <v>9809873</v>
      </c>
      <c r="J31" s="60">
        <v>16980708</v>
      </c>
      <c r="K31" s="60">
        <v>5651462</v>
      </c>
      <c r="L31" s="60">
        <v>6479806</v>
      </c>
      <c r="M31" s="60">
        <v>6456354</v>
      </c>
      <c r="N31" s="60">
        <v>18587622</v>
      </c>
      <c r="O31" s="60">
        <v>3916370</v>
      </c>
      <c r="P31" s="60">
        <v>4117953</v>
      </c>
      <c r="Q31" s="60">
        <v>5587863</v>
      </c>
      <c r="R31" s="60">
        <v>13622186</v>
      </c>
      <c r="S31" s="60">
        <v>4962362</v>
      </c>
      <c r="T31" s="60">
        <v>2834430</v>
      </c>
      <c r="U31" s="60">
        <v>6880669</v>
      </c>
      <c r="V31" s="60">
        <v>14677461</v>
      </c>
      <c r="W31" s="60">
        <v>63867977</v>
      </c>
      <c r="X31" s="60">
        <v>61324392</v>
      </c>
      <c r="Y31" s="60">
        <v>2543585</v>
      </c>
      <c r="Z31" s="140">
        <v>4.15</v>
      </c>
      <c r="AA31" s="155">
        <v>64583389</v>
      </c>
    </row>
    <row r="32" spans="1:27" ht="13.5">
      <c r="A32" s="135" t="s">
        <v>78</v>
      </c>
      <c r="B32" s="136"/>
      <c r="C32" s="153">
        <f aca="true" t="shared" si="6" ref="C32:Y32">SUM(C33:C37)</f>
        <v>42747494</v>
      </c>
      <c r="D32" s="153">
        <f>SUM(D33:D37)</f>
        <v>0</v>
      </c>
      <c r="E32" s="154">
        <f t="shared" si="6"/>
        <v>46565398</v>
      </c>
      <c r="F32" s="100">
        <f t="shared" si="6"/>
        <v>44387398</v>
      </c>
      <c r="G32" s="100">
        <f t="shared" si="6"/>
        <v>3111660</v>
      </c>
      <c r="H32" s="100">
        <f t="shared" si="6"/>
        <v>1687065</v>
      </c>
      <c r="I32" s="100">
        <f t="shared" si="6"/>
        <v>5918337</v>
      </c>
      <c r="J32" s="100">
        <f t="shared" si="6"/>
        <v>10717062</v>
      </c>
      <c r="K32" s="100">
        <f t="shared" si="6"/>
        <v>2746292</v>
      </c>
      <c r="L32" s="100">
        <f t="shared" si="6"/>
        <v>2157109</v>
      </c>
      <c r="M32" s="100">
        <f t="shared" si="6"/>
        <v>5447855</v>
      </c>
      <c r="N32" s="100">
        <f t="shared" si="6"/>
        <v>10351256</v>
      </c>
      <c r="O32" s="100">
        <f t="shared" si="6"/>
        <v>2925715</v>
      </c>
      <c r="P32" s="100">
        <f t="shared" si="6"/>
        <v>2455610</v>
      </c>
      <c r="Q32" s="100">
        <f t="shared" si="6"/>
        <v>4257485</v>
      </c>
      <c r="R32" s="100">
        <f t="shared" si="6"/>
        <v>9638810</v>
      </c>
      <c r="S32" s="100">
        <f t="shared" si="6"/>
        <v>3849115</v>
      </c>
      <c r="T32" s="100">
        <f t="shared" si="6"/>
        <v>3765909</v>
      </c>
      <c r="U32" s="100">
        <f t="shared" si="6"/>
        <v>4103597</v>
      </c>
      <c r="V32" s="100">
        <f t="shared" si="6"/>
        <v>11718621</v>
      </c>
      <c r="W32" s="100">
        <f t="shared" si="6"/>
        <v>42425749</v>
      </c>
      <c r="X32" s="100">
        <f t="shared" si="6"/>
        <v>46565400</v>
      </c>
      <c r="Y32" s="100">
        <f t="shared" si="6"/>
        <v>-4139651</v>
      </c>
      <c r="Z32" s="137">
        <f>+IF(X32&lt;&gt;0,+(Y32/X32)*100,0)</f>
        <v>-8.889971953424645</v>
      </c>
      <c r="AA32" s="153">
        <f>SUM(AA33:AA37)</f>
        <v>44387398</v>
      </c>
    </row>
    <row r="33" spans="1:27" ht="13.5">
      <c r="A33" s="138" t="s">
        <v>79</v>
      </c>
      <c r="B33" s="136"/>
      <c r="C33" s="155">
        <v>42747494</v>
      </c>
      <c r="D33" s="155"/>
      <c r="E33" s="156">
        <v>46565398</v>
      </c>
      <c r="F33" s="60">
        <v>44387398</v>
      </c>
      <c r="G33" s="60">
        <v>3111660</v>
      </c>
      <c r="H33" s="60">
        <v>1687065</v>
      </c>
      <c r="I33" s="60">
        <v>5918337</v>
      </c>
      <c r="J33" s="60">
        <v>10717062</v>
      </c>
      <c r="K33" s="60">
        <v>2746292</v>
      </c>
      <c r="L33" s="60">
        <v>2157109</v>
      </c>
      <c r="M33" s="60">
        <v>5447855</v>
      </c>
      <c r="N33" s="60">
        <v>10351256</v>
      </c>
      <c r="O33" s="60">
        <v>2925715</v>
      </c>
      <c r="P33" s="60">
        <v>2455610</v>
      </c>
      <c r="Q33" s="60">
        <v>4257485</v>
      </c>
      <c r="R33" s="60">
        <v>9638810</v>
      </c>
      <c r="S33" s="60">
        <v>3849115</v>
      </c>
      <c r="T33" s="60">
        <v>3765909</v>
      </c>
      <c r="U33" s="60">
        <v>4103597</v>
      </c>
      <c r="V33" s="60">
        <v>11718621</v>
      </c>
      <c r="W33" s="60">
        <v>42425749</v>
      </c>
      <c r="X33" s="60">
        <v>46565400</v>
      </c>
      <c r="Y33" s="60">
        <v>-4139651</v>
      </c>
      <c r="Z33" s="140">
        <v>-8.89</v>
      </c>
      <c r="AA33" s="155">
        <v>44387398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17145076</v>
      </c>
      <c r="D38" s="153">
        <f>SUM(D39:D41)</f>
        <v>0</v>
      </c>
      <c r="E38" s="154">
        <f t="shared" si="7"/>
        <v>16934067</v>
      </c>
      <c r="F38" s="100">
        <f t="shared" si="7"/>
        <v>16889067</v>
      </c>
      <c r="G38" s="100">
        <f t="shared" si="7"/>
        <v>1035182</v>
      </c>
      <c r="H38" s="100">
        <f t="shared" si="7"/>
        <v>59588</v>
      </c>
      <c r="I38" s="100">
        <f t="shared" si="7"/>
        <v>3098831</v>
      </c>
      <c r="J38" s="100">
        <f t="shared" si="7"/>
        <v>4193601</v>
      </c>
      <c r="K38" s="100">
        <f t="shared" si="7"/>
        <v>1795081</v>
      </c>
      <c r="L38" s="100">
        <f t="shared" si="7"/>
        <v>1249052</v>
      </c>
      <c r="M38" s="100">
        <f t="shared" si="7"/>
        <v>1316491</v>
      </c>
      <c r="N38" s="100">
        <f t="shared" si="7"/>
        <v>4360624</v>
      </c>
      <c r="O38" s="100">
        <f t="shared" si="7"/>
        <v>1180390</v>
      </c>
      <c r="P38" s="100">
        <f t="shared" si="7"/>
        <v>1405002</v>
      </c>
      <c r="Q38" s="100">
        <f t="shared" si="7"/>
        <v>1180173</v>
      </c>
      <c r="R38" s="100">
        <f t="shared" si="7"/>
        <v>3765565</v>
      </c>
      <c r="S38" s="100">
        <f t="shared" si="7"/>
        <v>1554693</v>
      </c>
      <c r="T38" s="100">
        <f t="shared" si="7"/>
        <v>1204214</v>
      </c>
      <c r="U38" s="100">
        <f t="shared" si="7"/>
        <v>1205235</v>
      </c>
      <c r="V38" s="100">
        <f t="shared" si="7"/>
        <v>3964142</v>
      </c>
      <c r="W38" s="100">
        <f t="shared" si="7"/>
        <v>16283932</v>
      </c>
      <c r="X38" s="100">
        <f t="shared" si="7"/>
        <v>16934064</v>
      </c>
      <c r="Y38" s="100">
        <f t="shared" si="7"/>
        <v>-650132</v>
      </c>
      <c r="Z38" s="137">
        <f>+IF(X38&lt;&gt;0,+(Y38/X38)*100,0)</f>
        <v>-3.8391965449049916</v>
      </c>
      <c r="AA38" s="153">
        <f>SUM(AA39:AA41)</f>
        <v>16889067</v>
      </c>
    </row>
    <row r="39" spans="1:27" ht="13.5">
      <c r="A39" s="138" t="s">
        <v>85</v>
      </c>
      <c r="B39" s="136"/>
      <c r="C39" s="155">
        <v>17145076</v>
      </c>
      <c r="D39" s="155"/>
      <c r="E39" s="156">
        <v>16934067</v>
      </c>
      <c r="F39" s="60">
        <v>16889067</v>
      </c>
      <c r="G39" s="60">
        <v>1035182</v>
      </c>
      <c r="H39" s="60">
        <v>59588</v>
      </c>
      <c r="I39" s="60">
        <v>3098831</v>
      </c>
      <c r="J39" s="60">
        <v>4193601</v>
      </c>
      <c r="K39" s="60">
        <v>1795081</v>
      </c>
      <c r="L39" s="60">
        <v>1249052</v>
      </c>
      <c r="M39" s="60">
        <v>1316491</v>
      </c>
      <c r="N39" s="60">
        <v>4360624</v>
      </c>
      <c r="O39" s="60">
        <v>1180390</v>
      </c>
      <c r="P39" s="60">
        <v>1405002</v>
      </c>
      <c r="Q39" s="60">
        <v>1180173</v>
      </c>
      <c r="R39" s="60">
        <v>3765565</v>
      </c>
      <c r="S39" s="60">
        <v>1554693</v>
      </c>
      <c r="T39" s="60">
        <v>1204214</v>
      </c>
      <c r="U39" s="60">
        <v>1205235</v>
      </c>
      <c r="V39" s="60">
        <v>3964142</v>
      </c>
      <c r="W39" s="60">
        <v>16283932</v>
      </c>
      <c r="X39" s="60">
        <v>16934064</v>
      </c>
      <c r="Y39" s="60">
        <v>-650132</v>
      </c>
      <c r="Z39" s="140">
        <v>-3.84</v>
      </c>
      <c r="AA39" s="155">
        <v>16889067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331099390</v>
      </c>
      <c r="D42" s="153">
        <f>SUM(D43:D46)</f>
        <v>0</v>
      </c>
      <c r="E42" s="154">
        <f t="shared" si="8"/>
        <v>220543764</v>
      </c>
      <c r="F42" s="100">
        <f t="shared" si="8"/>
        <v>216515168</v>
      </c>
      <c r="G42" s="100">
        <f t="shared" si="8"/>
        <v>12519219</v>
      </c>
      <c r="H42" s="100">
        <f t="shared" si="8"/>
        <v>15620812</v>
      </c>
      <c r="I42" s="100">
        <f t="shared" si="8"/>
        <v>31475056</v>
      </c>
      <c r="J42" s="100">
        <f t="shared" si="8"/>
        <v>59615087</v>
      </c>
      <c r="K42" s="100">
        <f t="shared" si="8"/>
        <v>17996249</v>
      </c>
      <c r="L42" s="100">
        <f t="shared" si="8"/>
        <v>28604095</v>
      </c>
      <c r="M42" s="100">
        <f t="shared" si="8"/>
        <v>55239147</v>
      </c>
      <c r="N42" s="100">
        <f t="shared" si="8"/>
        <v>101839491</v>
      </c>
      <c r="O42" s="100">
        <f t="shared" si="8"/>
        <v>26240227</v>
      </c>
      <c r="P42" s="100">
        <f t="shared" si="8"/>
        <v>21784788</v>
      </c>
      <c r="Q42" s="100">
        <f t="shared" si="8"/>
        <v>19884025</v>
      </c>
      <c r="R42" s="100">
        <f t="shared" si="8"/>
        <v>67909040</v>
      </c>
      <c r="S42" s="100">
        <f t="shared" si="8"/>
        <v>27598293</v>
      </c>
      <c r="T42" s="100">
        <f t="shared" si="8"/>
        <v>33069681</v>
      </c>
      <c r="U42" s="100">
        <f t="shared" si="8"/>
        <v>25554231</v>
      </c>
      <c r="V42" s="100">
        <f t="shared" si="8"/>
        <v>86222205</v>
      </c>
      <c r="W42" s="100">
        <f t="shared" si="8"/>
        <v>315585823</v>
      </c>
      <c r="X42" s="100">
        <f t="shared" si="8"/>
        <v>220543764</v>
      </c>
      <c r="Y42" s="100">
        <f t="shared" si="8"/>
        <v>95042059</v>
      </c>
      <c r="Z42" s="137">
        <f>+IF(X42&lt;&gt;0,+(Y42/X42)*100,0)</f>
        <v>43.094421386587015</v>
      </c>
      <c r="AA42" s="153">
        <f>SUM(AA43:AA46)</f>
        <v>216515168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322853704</v>
      </c>
      <c r="D44" s="155"/>
      <c r="E44" s="156">
        <v>211694785</v>
      </c>
      <c r="F44" s="60">
        <v>207666189</v>
      </c>
      <c r="G44" s="60">
        <v>12312691</v>
      </c>
      <c r="H44" s="60">
        <v>14712317</v>
      </c>
      <c r="I44" s="60">
        <v>30797391</v>
      </c>
      <c r="J44" s="60">
        <v>57822399</v>
      </c>
      <c r="K44" s="60">
        <v>17765360</v>
      </c>
      <c r="L44" s="60">
        <v>28324095</v>
      </c>
      <c r="M44" s="60">
        <v>53802634</v>
      </c>
      <c r="N44" s="60">
        <v>99892089</v>
      </c>
      <c r="O44" s="60">
        <v>25243011</v>
      </c>
      <c r="P44" s="60">
        <v>21549930</v>
      </c>
      <c r="Q44" s="60">
        <v>19649167</v>
      </c>
      <c r="R44" s="60">
        <v>66442108</v>
      </c>
      <c r="S44" s="60">
        <v>27146526</v>
      </c>
      <c r="T44" s="60">
        <v>32807978</v>
      </c>
      <c r="U44" s="60">
        <v>25222493</v>
      </c>
      <c r="V44" s="60">
        <v>85176997</v>
      </c>
      <c r="W44" s="60">
        <v>309333593</v>
      </c>
      <c r="X44" s="60">
        <v>211694784</v>
      </c>
      <c r="Y44" s="60">
        <v>97638809</v>
      </c>
      <c r="Z44" s="140">
        <v>46.12</v>
      </c>
      <c r="AA44" s="155">
        <v>207666189</v>
      </c>
    </row>
    <row r="45" spans="1:27" ht="13.5">
      <c r="A45" s="138" t="s">
        <v>91</v>
      </c>
      <c r="B45" s="136"/>
      <c r="C45" s="157">
        <v>8245686</v>
      </c>
      <c r="D45" s="157"/>
      <c r="E45" s="158">
        <v>8848979</v>
      </c>
      <c r="F45" s="159">
        <v>8848979</v>
      </c>
      <c r="G45" s="159">
        <v>206528</v>
      </c>
      <c r="H45" s="159">
        <v>908495</v>
      </c>
      <c r="I45" s="159">
        <v>677665</v>
      </c>
      <c r="J45" s="159">
        <v>1792688</v>
      </c>
      <c r="K45" s="159">
        <v>230889</v>
      </c>
      <c r="L45" s="159">
        <v>280000</v>
      </c>
      <c r="M45" s="159">
        <v>1436513</v>
      </c>
      <c r="N45" s="159">
        <v>1947402</v>
      </c>
      <c r="O45" s="159">
        <v>997216</v>
      </c>
      <c r="P45" s="159">
        <v>234858</v>
      </c>
      <c r="Q45" s="159">
        <v>234858</v>
      </c>
      <c r="R45" s="159">
        <v>1466932</v>
      </c>
      <c r="S45" s="159">
        <v>451767</v>
      </c>
      <c r="T45" s="159">
        <v>261703</v>
      </c>
      <c r="U45" s="159">
        <v>331738</v>
      </c>
      <c r="V45" s="159">
        <v>1045208</v>
      </c>
      <c r="W45" s="159">
        <v>6252230</v>
      </c>
      <c r="X45" s="159">
        <v>8848980</v>
      </c>
      <c r="Y45" s="159">
        <v>-2596750</v>
      </c>
      <c r="Z45" s="141">
        <v>-29.35</v>
      </c>
      <c r="AA45" s="157">
        <v>8848979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554401066</v>
      </c>
      <c r="D48" s="168">
        <f>+D28+D32+D38+D42+D47</f>
        <v>0</v>
      </c>
      <c r="E48" s="169">
        <f t="shared" si="9"/>
        <v>458996190</v>
      </c>
      <c r="F48" s="73">
        <f t="shared" si="9"/>
        <v>457365594</v>
      </c>
      <c r="G48" s="73">
        <f t="shared" si="9"/>
        <v>24024627</v>
      </c>
      <c r="H48" s="73">
        <f t="shared" si="9"/>
        <v>21945371</v>
      </c>
      <c r="I48" s="73">
        <f t="shared" si="9"/>
        <v>59271794</v>
      </c>
      <c r="J48" s="73">
        <f t="shared" si="9"/>
        <v>105241792</v>
      </c>
      <c r="K48" s="73">
        <f t="shared" si="9"/>
        <v>34163822</v>
      </c>
      <c r="L48" s="73">
        <f t="shared" si="9"/>
        <v>45758949</v>
      </c>
      <c r="M48" s="73">
        <f t="shared" si="9"/>
        <v>78385219</v>
      </c>
      <c r="N48" s="73">
        <f t="shared" si="9"/>
        <v>158307990</v>
      </c>
      <c r="O48" s="73">
        <f t="shared" si="9"/>
        <v>40432926</v>
      </c>
      <c r="P48" s="73">
        <f t="shared" si="9"/>
        <v>35649571</v>
      </c>
      <c r="Q48" s="73">
        <f t="shared" si="9"/>
        <v>37761738</v>
      </c>
      <c r="R48" s="73">
        <f t="shared" si="9"/>
        <v>113844235</v>
      </c>
      <c r="S48" s="73">
        <f t="shared" si="9"/>
        <v>42843011</v>
      </c>
      <c r="T48" s="73">
        <f t="shared" si="9"/>
        <v>48790015</v>
      </c>
      <c r="U48" s="73">
        <f t="shared" si="9"/>
        <v>46598966</v>
      </c>
      <c r="V48" s="73">
        <f t="shared" si="9"/>
        <v>138231992</v>
      </c>
      <c r="W48" s="73">
        <f t="shared" si="9"/>
        <v>515626009</v>
      </c>
      <c r="X48" s="73">
        <f t="shared" si="9"/>
        <v>458996196</v>
      </c>
      <c r="Y48" s="73">
        <f t="shared" si="9"/>
        <v>56629813</v>
      </c>
      <c r="Z48" s="170">
        <f>+IF(X48&lt;&gt;0,+(Y48/X48)*100,0)</f>
        <v>12.337752141196393</v>
      </c>
      <c r="AA48" s="168">
        <f>+AA28+AA32+AA38+AA42+AA47</f>
        <v>457365594</v>
      </c>
    </row>
    <row r="49" spans="1:27" ht="13.5">
      <c r="A49" s="148" t="s">
        <v>49</v>
      </c>
      <c r="B49" s="149"/>
      <c r="C49" s="171">
        <f aca="true" t="shared" si="10" ref="C49:Y49">+C25-C48</f>
        <v>149898136</v>
      </c>
      <c r="D49" s="171">
        <f>+D25-D48</f>
        <v>0</v>
      </c>
      <c r="E49" s="172">
        <f t="shared" si="10"/>
        <v>503386000</v>
      </c>
      <c r="F49" s="173">
        <f t="shared" si="10"/>
        <v>526995288</v>
      </c>
      <c r="G49" s="173">
        <f t="shared" si="10"/>
        <v>140093583</v>
      </c>
      <c r="H49" s="173">
        <f t="shared" si="10"/>
        <v>49647423</v>
      </c>
      <c r="I49" s="173">
        <f t="shared" si="10"/>
        <v>-32694350</v>
      </c>
      <c r="J49" s="173">
        <f t="shared" si="10"/>
        <v>157046656</v>
      </c>
      <c r="K49" s="173">
        <f t="shared" si="10"/>
        <v>-30777933</v>
      </c>
      <c r="L49" s="173">
        <f t="shared" si="10"/>
        <v>223788410</v>
      </c>
      <c r="M49" s="173">
        <f t="shared" si="10"/>
        <v>-29166522</v>
      </c>
      <c r="N49" s="173">
        <f t="shared" si="10"/>
        <v>163843955</v>
      </c>
      <c r="O49" s="173">
        <f t="shared" si="10"/>
        <v>22279775</v>
      </c>
      <c r="P49" s="173">
        <f t="shared" si="10"/>
        <v>-8288674</v>
      </c>
      <c r="Q49" s="173">
        <f t="shared" si="10"/>
        <v>172565182</v>
      </c>
      <c r="R49" s="173">
        <f t="shared" si="10"/>
        <v>186556283</v>
      </c>
      <c r="S49" s="173">
        <f t="shared" si="10"/>
        <v>-23851969</v>
      </c>
      <c r="T49" s="173">
        <f t="shared" si="10"/>
        <v>-22022523</v>
      </c>
      <c r="U49" s="173">
        <f t="shared" si="10"/>
        <v>-36009599</v>
      </c>
      <c r="V49" s="173">
        <f t="shared" si="10"/>
        <v>-81884091</v>
      </c>
      <c r="W49" s="173">
        <f t="shared" si="10"/>
        <v>425562803</v>
      </c>
      <c r="X49" s="173">
        <f>IF(F25=F48,0,X25-X48)</f>
        <v>503385996</v>
      </c>
      <c r="Y49" s="173">
        <f t="shared" si="10"/>
        <v>-77823193</v>
      </c>
      <c r="Z49" s="174">
        <f>+IF(X49&lt;&gt;0,+(Y49/X49)*100,0)</f>
        <v>-15.459943983026497</v>
      </c>
      <c r="AA49" s="171">
        <f>+AA25-AA48</f>
        <v>526995288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21011918</v>
      </c>
      <c r="D8" s="155">
        <v>0</v>
      </c>
      <c r="E8" s="156">
        <v>22768302</v>
      </c>
      <c r="F8" s="60">
        <v>19928302</v>
      </c>
      <c r="G8" s="60">
        <v>2163664</v>
      </c>
      <c r="H8" s="60">
        <v>1671776</v>
      </c>
      <c r="I8" s="60">
        <v>2005024</v>
      </c>
      <c r="J8" s="60">
        <v>5840464</v>
      </c>
      <c r="K8" s="60">
        <v>2005755</v>
      </c>
      <c r="L8" s="60">
        <v>1824330</v>
      </c>
      <c r="M8" s="60">
        <v>500547</v>
      </c>
      <c r="N8" s="60">
        <v>4330632</v>
      </c>
      <c r="O8" s="60">
        <v>1340426</v>
      </c>
      <c r="P8" s="60">
        <v>1023857</v>
      </c>
      <c r="Q8" s="60">
        <v>1494739</v>
      </c>
      <c r="R8" s="60">
        <v>3859022</v>
      </c>
      <c r="S8" s="60">
        <v>525910</v>
      </c>
      <c r="T8" s="60">
        <v>24250304</v>
      </c>
      <c r="U8" s="60">
        <v>-21789115</v>
      </c>
      <c r="V8" s="60">
        <v>2987099</v>
      </c>
      <c r="W8" s="60">
        <v>17017217</v>
      </c>
      <c r="X8" s="60">
        <v>22768296</v>
      </c>
      <c r="Y8" s="60">
        <v>-5751079</v>
      </c>
      <c r="Z8" s="140">
        <v>-25.26</v>
      </c>
      <c r="AA8" s="155">
        <v>19928302</v>
      </c>
    </row>
    <row r="9" spans="1:27" ht="13.5">
      <c r="A9" s="183" t="s">
        <v>105</v>
      </c>
      <c r="B9" s="182"/>
      <c r="C9" s="155">
        <v>8936261</v>
      </c>
      <c r="D9" s="155">
        <v>0</v>
      </c>
      <c r="E9" s="156">
        <v>8900104</v>
      </c>
      <c r="F9" s="60">
        <v>7740104</v>
      </c>
      <c r="G9" s="60">
        <v>809122</v>
      </c>
      <c r="H9" s="60">
        <v>699224</v>
      </c>
      <c r="I9" s="60">
        <v>771788</v>
      </c>
      <c r="J9" s="60">
        <v>2280134</v>
      </c>
      <c r="K9" s="60">
        <v>792542</v>
      </c>
      <c r="L9" s="60">
        <v>848783</v>
      </c>
      <c r="M9" s="60">
        <v>1493332</v>
      </c>
      <c r="N9" s="60">
        <v>3134657</v>
      </c>
      <c r="O9" s="60">
        <v>317854</v>
      </c>
      <c r="P9" s="60">
        <v>553140</v>
      </c>
      <c r="Q9" s="60">
        <v>391522</v>
      </c>
      <c r="R9" s="60">
        <v>1262516</v>
      </c>
      <c r="S9" s="60">
        <v>561869</v>
      </c>
      <c r="T9" s="60">
        <v>1581776</v>
      </c>
      <c r="U9" s="60">
        <v>-392829</v>
      </c>
      <c r="V9" s="60">
        <v>1750816</v>
      </c>
      <c r="W9" s="60">
        <v>8428123</v>
      </c>
      <c r="X9" s="60">
        <v>8900100</v>
      </c>
      <c r="Y9" s="60">
        <v>-471977</v>
      </c>
      <c r="Z9" s="140">
        <v>-5.3</v>
      </c>
      <c r="AA9" s="155">
        <v>7740104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178377</v>
      </c>
      <c r="D12" s="155">
        <v>0</v>
      </c>
      <c r="E12" s="156">
        <v>158000</v>
      </c>
      <c r="F12" s="60">
        <v>158000</v>
      </c>
      <c r="G12" s="60">
        <v>0</v>
      </c>
      <c r="H12" s="60">
        <v>0</v>
      </c>
      <c r="I12" s="60">
        <v>55638</v>
      </c>
      <c r="J12" s="60">
        <v>55638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31778</v>
      </c>
      <c r="R12" s="60">
        <v>31778</v>
      </c>
      <c r="S12" s="60">
        <v>0</v>
      </c>
      <c r="T12" s="60">
        <v>27718</v>
      </c>
      <c r="U12" s="60">
        <v>7978</v>
      </c>
      <c r="V12" s="60">
        <v>35696</v>
      </c>
      <c r="W12" s="60">
        <v>123112</v>
      </c>
      <c r="X12" s="60">
        <v>158004</v>
      </c>
      <c r="Y12" s="60">
        <v>-34892</v>
      </c>
      <c r="Z12" s="140">
        <v>-22.08</v>
      </c>
      <c r="AA12" s="155">
        <v>158000</v>
      </c>
    </row>
    <row r="13" spans="1:27" ht="13.5">
      <c r="A13" s="181" t="s">
        <v>109</v>
      </c>
      <c r="B13" s="185"/>
      <c r="C13" s="155">
        <v>2037921</v>
      </c>
      <c r="D13" s="155">
        <v>0</v>
      </c>
      <c r="E13" s="156">
        <v>1000000</v>
      </c>
      <c r="F13" s="60">
        <v>2071000</v>
      </c>
      <c r="G13" s="60">
        <v>0</v>
      </c>
      <c r="H13" s="60">
        <v>419664</v>
      </c>
      <c r="I13" s="60">
        <v>457796</v>
      </c>
      <c r="J13" s="60">
        <v>877460</v>
      </c>
      <c r="K13" s="60">
        <v>164277</v>
      </c>
      <c r="L13" s="60">
        <v>26157</v>
      </c>
      <c r="M13" s="60">
        <v>148820</v>
      </c>
      <c r="N13" s="60">
        <v>339254</v>
      </c>
      <c r="O13" s="60">
        <v>380987</v>
      </c>
      <c r="P13" s="60">
        <v>205224</v>
      </c>
      <c r="Q13" s="60">
        <v>195944</v>
      </c>
      <c r="R13" s="60">
        <v>782155</v>
      </c>
      <c r="S13" s="60">
        <v>267339</v>
      </c>
      <c r="T13" s="60">
        <v>833761</v>
      </c>
      <c r="U13" s="60">
        <v>436247</v>
      </c>
      <c r="V13" s="60">
        <v>1537347</v>
      </c>
      <c r="W13" s="60">
        <v>3536216</v>
      </c>
      <c r="X13" s="60">
        <v>999996</v>
      </c>
      <c r="Y13" s="60">
        <v>2536220</v>
      </c>
      <c r="Z13" s="140">
        <v>253.62</v>
      </c>
      <c r="AA13" s="155">
        <v>2071000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7632</v>
      </c>
      <c r="Q14" s="60">
        <v>0</v>
      </c>
      <c r="R14" s="60">
        <v>7632</v>
      </c>
      <c r="S14" s="60">
        <v>7018</v>
      </c>
      <c r="T14" s="60">
        <v>6163</v>
      </c>
      <c r="U14" s="60">
        <v>6849</v>
      </c>
      <c r="V14" s="60">
        <v>20030</v>
      </c>
      <c r="W14" s="60">
        <v>27662</v>
      </c>
      <c r="X14" s="60"/>
      <c r="Y14" s="60">
        <v>27662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308127371</v>
      </c>
      <c r="D19" s="155">
        <v>0</v>
      </c>
      <c r="E19" s="156">
        <v>336761000</v>
      </c>
      <c r="F19" s="60">
        <v>331311298</v>
      </c>
      <c r="G19" s="60">
        <v>136650000</v>
      </c>
      <c r="H19" s="60">
        <v>1520000</v>
      </c>
      <c r="I19" s="60">
        <v>0</v>
      </c>
      <c r="J19" s="60">
        <v>138170000</v>
      </c>
      <c r="K19" s="60">
        <v>0</v>
      </c>
      <c r="L19" s="60">
        <v>108710070</v>
      </c>
      <c r="M19" s="60">
        <v>926500</v>
      </c>
      <c r="N19" s="60">
        <v>109636570</v>
      </c>
      <c r="O19" s="60">
        <v>0</v>
      </c>
      <c r="P19" s="60">
        <v>1140000</v>
      </c>
      <c r="Q19" s="60">
        <v>87816000</v>
      </c>
      <c r="R19" s="60">
        <v>88956000</v>
      </c>
      <c r="S19" s="60">
        <v>1500000</v>
      </c>
      <c r="T19" s="60">
        <v>0</v>
      </c>
      <c r="U19" s="60">
        <v>0</v>
      </c>
      <c r="V19" s="60">
        <v>1500000</v>
      </c>
      <c r="W19" s="60">
        <v>338262570</v>
      </c>
      <c r="X19" s="60">
        <v>336760996</v>
      </c>
      <c r="Y19" s="60">
        <v>1501574</v>
      </c>
      <c r="Z19" s="140">
        <v>0.45</v>
      </c>
      <c r="AA19" s="155">
        <v>331311298</v>
      </c>
    </row>
    <row r="20" spans="1:27" ht="13.5">
      <c r="A20" s="181" t="s">
        <v>35</v>
      </c>
      <c r="B20" s="185"/>
      <c r="C20" s="155">
        <v>12518511</v>
      </c>
      <c r="D20" s="155">
        <v>0</v>
      </c>
      <c r="E20" s="156">
        <v>95356784</v>
      </c>
      <c r="F20" s="54">
        <v>101104991</v>
      </c>
      <c r="G20" s="54">
        <v>108914</v>
      </c>
      <c r="H20" s="54">
        <v>89140</v>
      </c>
      <c r="I20" s="54">
        <v>748563</v>
      </c>
      <c r="J20" s="54">
        <v>946617</v>
      </c>
      <c r="K20" s="54">
        <v>423315</v>
      </c>
      <c r="L20" s="54">
        <v>197731</v>
      </c>
      <c r="M20" s="54">
        <v>370860</v>
      </c>
      <c r="N20" s="54">
        <v>991906</v>
      </c>
      <c r="O20" s="54">
        <v>110017</v>
      </c>
      <c r="P20" s="54">
        <v>465269</v>
      </c>
      <c r="Q20" s="54">
        <v>169225</v>
      </c>
      <c r="R20" s="54">
        <v>744511</v>
      </c>
      <c r="S20" s="54">
        <v>38534</v>
      </c>
      <c r="T20" s="54">
        <v>67770</v>
      </c>
      <c r="U20" s="54">
        <v>1265399</v>
      </c>
      <c r="V20" s="54">
        <v>1371703</v>
      </c>
      <c r="W20" s="54">
        <v>4054737</v>
      </c>
      <c r="X20" s="54">
        <v>95356788</v>
      </c>
      <c r="Y20" s="54">
        <v>-91302051</v>
      </c>
      <c r="Z20" s="184">
        <v>-95.75</v>
      </c>
      <c r="AA20" s="130">
        <v>101104991</v>
      </c>
    </row>
    <row r="21" spans="1:27" ht="13.5">
      <c r="A21" s="181" t="s">
        <v>115</v>
      </c>
      <c r="B21" s="185"/>
      <c r="C21" s="155">
        <v>167119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352977478</v>
      </c>
      <c r="D22" s="188">
        <f>SUM(D5:D21)</f>
        <v>0</v>
      </c>
      <c r="E22" s="189">
        <f t="shared" si="0"/>
        <v>464944190</v>
      </c>
      <c r="F22" s="190">
        <f t="shared" si="0"/>
        <v>462313695</v>
      </c>
      <c r="G22" s="190">
        <f t="shared" si="0"/>
        <v>139731700</v>
      </c>
      <c r="H22" s="190">
        <f t="shared" si="0"/>
        <v>4399804</v>
      </c>
      <c r="I22" s="190">
        <f t="shared" si="0"/>
        <v>4038809</v>
      </c>
      <c r="J22" s="190">
        <f t="shared" si="0"/>
        <v>148170313</v>
      </c>
      <c r="K22" s="190">
        <f t="shared" si="0"/>
        <v>3385889</v>
      </c>
      <c r="L22" s="190">
        <f t="shared" si="0"/>
        <v>111607071</v>
      </c>
      <c r="M22" s="190">
        <f t="shared" si="0"/>
        <v>3440059</v>
      </c>
      <c r="N22" s="190">
        <f t="shared" si="0"/>
        <v>118433019</v>
      </c>
      <c r="O22" s="190">
        <f t="shared" si="0"/>
        <v>2149284</v>
      </c>
      <c r="P22" s="190">
        <f t="shared" si="0"/>
        <v>3395122</v>
      </c>
      <c r="Q22" s="190">
        <f t="shared" si="0"/>
        <v>90099208</v>
      </c>
      <c r="R22" s="190">
        <f t="shared" si="0"/>
        <v>95643614</v>
      </c>
      <c r="S22" s="190">
        <f t="shared" si="0"/>
        <v>2900670</v>
      </c>
      <c r="T22" s="190">
        <f t="shared" si="0"/>
        <v>26767492</v>
      </c>
      <c r="U22" s="190">
        <f t="shared" si="0"/>
        <v>-20465471</v>
      </c>
      <c r="V22" s="190">
        <f t="shared" si="0"/>
        <v>9202691</v>
      </c>
      <c r="W22" s="190">
        <f t="shared" si="0"/>
        <v>371449637</v>
      </c>
      <c r="X22" s="190">
        <f t="shared" si="0"/>
        <v>464944180</v>
      </c>
      <c r="Y22" s="190">
        <f t="shared" si="0"/>
        <v>-93494543</v>
      </c>
      <c r="Z22" s="191">
        <f>+IF(X22&lt;&gt;0,+(Y22/X22)*100,0)</f>
        <v>-20.108767250296584</v>
      </c>
      <c r="AA22" s="188">
        <f>SUM(AA5:AA21)</f>
        <v>462313695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159788908</v>
      </c>
      <c r="D25" s="155">
        <v>0</v>
      </c>
      <c r="E25" s="156">
        <v>149580695</v>
      </c>
      <c r="F25" s="60">
        <v>149580695</v>
      </c>
      <c r="G25" s="60">
        <v>12186028</v>
      </c>
      <c r="H25" s="60">
        <v>3217948</v>
      </c>
      <c r="I25" s="60">
        <v>23517851</v>
      </c>
      <c r="J25" s="60">
        <v>38921827</v>
      </c>
      <c r="K25" s="60">
        <v>12743126</v>
      </c>
      <c r="L25" s="60">
        <v>13003521</v>
      </c>
      <c r="M25" s="60">
        <v>13818794</v>
      </c>
      <c r="N25" s="60">
        <v>39565441</v>
      </c>
      <c r="O25" s="60">
        <v>13443031</v>
      </c>
      <c r="P25" s="60">
        <v>13854912</v>
      </c>
      <c r="Q25" s="60">
        <v>13054841</v>
      </c>
      <c r="R25" s="60">
        <v>40352784</v>
      </c>
      <c r="S25" s="60">
        <v>12226965</v>
      </c>
      <c r="T25" s="60">
        <v>13109139</v>
      </c>
      <c r="U25" s="60">
        <v>14109121</v>
      </c>
      <c r="V25" s="60">
        <v>39445225</v>
      </c>
      <c r="W25" s="60">
        <v>158285277</v>
      </c>
      <c r="X25" s="60">
        <v>149580696</v>
      </c>
      <c r="Y25" s="60">
        <v>8704581</v>
      </c>
      <c r="Z25" s="140">
        <v>5.82</v>
      </c>
      <c r="AA25" s="155">
        <v>149580695</v>
      </c>
    </row>
    <row r="26" spans="1:27" ht="13.5">
      <c r="A26" s="183" t="s">
        <v>38</v>
      </c>
      <c r="B26" s="182"/>
      <c r="C26" s="155">
        <v>6221335</v>
      </c>
      <c r="D26" s="155">
        <v>0</v>
      </c>
      <c r="E26" s="156">
        <v>6175455</v>
      </c>
      <c r="F26" s="60">
        <v>6175455</v>
      </c>
      <c r="G26" s="60">
        <v>512616</v>
      </c>
      <c r="H26" s="60">
        <v>0</v>
      </c>
      <c r="I26" s="60">
        <v>1025232</v>
      </c>
      <c r="J26" s="60">
        <v>1537848</v>
      </c>
      <c r="K26" s="60">
        <v>512616</v>
      </c>
      <c r="L26" s="60">
        <v>528506</v>
      </c>
      <c r="M26" s="60">
        <v>522893</v>
      </c>
      <c r="N26" s="60">
        <v>1564015</v>
      </c>
      <c r="O26" s="60">
        <v>515339</v>
      </c>
      <c r="P26" s="60">
        <v>526782</v>
      </c>
      <c r="Q26" s="60">
        <v>815458</v>
      </c>
      <c r="R26" s="60">
        <v>1857579</v>
      </c>
      <c r="S26" s="60">
        <v>491522</v>
      </c>
      <c r="T26" s="60">
        <v>490947</v>
      </c>
      <c r="U26" s="60">
        <v>692096</v>
      </c>
      <c r="V26" s="60">
        <v>1674565</v>
      </c>
      <c r="W26" s="60">
        <v>6634007</v>
      </c>
      <c r="X26" s="60">
        <v>6175452</v>
      </c>
      <c r="Y26" s="60">
        <v>458555</v>
      </c>
      <c r="Z26" s="140">
        <v>7.43</v>
      </c>
      <c r="AA26" s="155">
        <v>6175455</v>
      </c>
    </row>
    <row r="27" spans="1:27" ht="13.5">
      <c r="A27" s="183" t="s">
        <v>118</v>
      </c>
      <c r="B27" s="182"/>
      <c r="C27" s="155">
        <v>8246054</v>
      </c>
      <c r="D27" s="155">
        <v>0</v>
      </c>
      <c r="E27" s="156">
        <v>3594000</v>
      </c>
      <c r="F27" s="60">
        <v>3594000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3594000</v>
      </c>
      <c r="Y27" s="60">
        <v>-3594000</v>
      </c>
      <c r="Z27" s="140">
        <v>-100</v>
      </c>
      <c r="AA27" s="155">
        <v>3594000</v>
      </c>
    </row>
    <row r="28" spans="1:27" ht="13.5">
      <c r="A28" s="183" t="s">
        <v>39</v>
      </c>
      <c r="B28" s="182"/>
      <c r="C28" s="155">
        <v>45070211</v>
      </c>
      <c r="D28" s="155">
        <v>0</v>
      </c>
      <c r="E28" s="156">
        <v>32565000</v>
      </c>
      <c r="F28" s="60">
        <v>32565000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3798538</v>
      </c>
      <c r="P28" s="60">
        <v>3829654</v>
      </c>
      <c r="Q28" s="60">
        <v>2762564</v>
      </c>
      <c r="R28" s="60">
        <v>10390756</v>
      </c>
      <c r="S28" s="60">
        <v>6516725</v>
      </c>
      <c r="T28" s="60">
        <v>4832778</v>
      </c>
      <c r="U28" s="60">
        <v>3686396</v>
      </c>
      <c r="V28" s="60">
        <v>15035899</v>
      </c>
      <c r="W28" s="60">
        <v>25426655</v>
      </c>
      <c r="X28" s="60">
        <v>32565000</v>
      </c>
      <c r="Y28" s="60">
        <v>-7138345</v>
      </c>
      <c r="Z28" s="140">
        <v>-21.92</v>
      </c>
      <c r="AA28" s="155">
        <v>32565000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74180428</v>
      </c>
      <c r="D30" s="155">
        <v>0</v>
      </c>
      <c r="E30" s="156">
        <v>84868000</v>
      </c>
      <c r="F30" s="60">
        <v>84868000</v>
      </c>
      <c r="G30" s="60">
        <v>2659501</v>
      </c>
      <c r="H30" s="60">
        <v>5078634</v>
      </c>
      <c r="I30" s="60">
        <v>10631648</v>
      </c>
      <c r="J30" s="60">
        <v>18369783</v>
      </c>
      <c r="K30" s="60">
        <v>3819513</v>
      </c>
      <c r="L30" s="60">
        <v>3406517</v>
      </c>
      <c r="M30" s="60">
        <v>13956788</v>
      </c>
      <c r="N30" s="60">
        <v>21182818</v>
      </c>
      <c r="O30" s="60">
        <v>8763093</v>
      </c>
      <c r="P30" s="60">
        <v>3201266</v>
      </c>
      <c r="Q30" s="60">
        <v>3948721</v>
      </c>
      <c r="R30" s="60">
        <v>15913080</v>
      </c>
      <c r="S30" s="60">
        <v>5062843</v>
      </c>
      <c r="T30" s="60">
        <v>7880083</v>
      </c>
      <c r="U30" s="60">
        <v>1398612</v>
      </c>
      <c r="V30" s="60">
        <v>14341538</v>
      </c>
      <c r="W30" s="60">
        <v>69807219</v>
      </c>
      <c r="X30" s="60">
        <v>84867996</v>
      </c>
      <c r="Y30" s="60">
        <v>-15060777</v>
      </c>
      <c r="Z30" s="140">
        <v>-17.75</v>
      </c>
      <c r="AA30" s="155">
        <v>84868000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55978003</v>
      </c>
      <c r="D32" s="155">
        <v>0</v>
      </c>
      <c r="E32" s="156">
        <v>47383000</v>
      </c>
      <c r="F32" s="60">
        <v>47383000</v>
      </c>
      <c r="G32" s="60">
        <v>3756279</v>
      </c>
      <c r="H32" s="60">
        <v>2215459</v>
      </c>
      <c r="I32" s="60">
        <v>4893376</v>
      </c>
      <c r="J32" s="60">
        <v>10865114</v>
      </c>
      <c r="K32" s="60">
        <v>2424680</v>
      </c>
      <c r="L32" s="60">
        <v>3419195</v>
      </c>
      <c r="M32" s="60">
        <v>3883009</v>
      </c>
      <c r="N32" s="60">
        <v>9726884</v>
      </c>
      <c r="O32" s="60">
        <v>4090810</v>
      </c>
      <c r="P32" s="60">
        <v>2398965</v>
      </c>
      <c r="Q32" s="60">
        <v>2261715</v>
      </c>
      <c r="R32" s="60">
        <v>8751490</v>
      </c>
      <c r="S32" s="60">
        <v>3628963</v>
      </c>
      <c r="T32" s="60">
        <v>4694087</v>
      </c>
      <c r="U32" s="60">
        <v>1482559</v>
      </c>
      <c r="V32" s="60">
        <v>9805609</v>
      </c>
      <c r="W32" s="60">
        <v>39149097</v>
      </c>
      <c r="X32" s="60">
        <v>47382996</v>
      </c>
      <c r="Y32" s="60">
        <v>-8233899</v>
      </c>
      <c r="Z32" s="140">
        <v>-17.38</v>
      </c>
      <c r="AA32" s="155">
        <v>47383000</v>
      </c>
    </row>
    <row r="33" spans="1:27" ht="13.5">
      <c r="A33" s="183" t="s">
        <v>42</v>
      </c>
      <c r="B33" s="182"/>
      <c r="C33" s="155">
        <v>200000</v>
      </c>
      <c r="D33" s="155">
        <v>0</v>
      </c>
      <c r="E33" s="156">
        <v>1861000</v>
      </c>
      <c r="F33" s="60">
        <v>1861000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1860996</v>
      </c>
      <c r="Y33" s="60">
        <v>-1860996</v>
      </c>
      <c r="Z33" s="140">
        <v>-100</v>
      </c>
      <c r="AA33" s="155">
        <v>1861000</v>
      </c>
    </row>
    <row r="34" spans="1:27" ht="13.5">
      <c r="A34" s="183" t="s">
        <v>43</v>
      </c>
      <c r="B34" s="182"/>
      <c r="C34" s="155">
        <v>204716127</v>
      </c>
      <c r="D34" s="155">
        <v>0</v>
      </c>
      <c r="E34" s="156">
        <v>132969040</v>
      </c>
      <c r="F34" s="60">
        <v>131338444</v>
      </c>
      <c r="G34" s="60">
        <v>4910203</v>
      </c>
      <c r="H34" s="60">
        <v>11433330</v>
      </c>
      <c r="I34" s="60">
        <v>19203687</v>
      </c>
      <c r="J34" s="60">
        <v>35547220</v>
      </c>
      <c r="K34" s="60">
        <v>14663887</v>
      </c>
      <c r="L34" s="60">
        <v>25401210</v>
      </c>
      <c r="M34" s="60">
        <v>46203735</v>
      </c>
      <c r="N34" s="60">
        <v>86268832</v>
      </c>
      <c r="O34" s="60">
        <v>9822115</v>
      </c>
      <c r="P34" s="60">
        <v>11837992</v>
      </c>
      <c r="Q34" s="60">
        <v>14918439</v>
      </c>
      <c r="R34" s="60">
        <v>36578546</v>
      </c>
      <c r="S34" s="60">
        <v>14915993</v>
      </c>
      <c r="T34" s="60">
        <v>17782981</v>
      </c>
      <c r="U34" s="60">
        <v>25230182</v>
      </c>
      <c r="V34" s="60">
        <v>57929156</v>
      </c>
      <c r="W34" s="60">
        <v>216323754</v>
      </c>
      <c r="X34" s="60">
        <v>132969036</v>
      </c>
      <c r="Y34" s="60">
        <v>83354718</v>
      </c>
      <c r="Z34" s="140">
        <v>62.69</v>
      </c>
      <c r="AA34" s="155">
        <v>131338444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554401066</v>
      </c>
      <c r="D36" s="188">
        <f>SUM(D25:D35)</f>
        <v>0</v>
      </c>
      <c r="E36" s="189">
        <f t="shared" si="1"/>
        <v>458996190</v>
      </c>
      <c r="F36" s="190">
        <f t="shared" si="1"/>
        <v>457365594</v>
      </c>
      <c r="G36" s="190">
        <f t="shared" si="1"/>
        <v>24024627</v>
      </c>
      <c r="H36" s="190">
        <f t="shared" si="1"/>
        <v>21945371</v>
      </c>
      <c r="I36" s="190">
        <f t="shared" si="1"/>
        <v>59271794</v>
      </c>
      <c r="J36" s="190">
        <f t="shared" si="1"/>
        <v>105241792</v>
      </c>
      <c r="K36" s="190">
        <f t="shared" si="1"/>
        <v>34163822</v>
      </c>
      <c r="L36" s="190">
        <f t="shared" si="1"/>
        <v>45758949</v>
      </c>
      <c r="M36" s="190">
        <f t="shared" si="1"/>
        <v>78385219</v>
      </c>
      <c r="N36" s="190">
        <f t="shared" si="1"/>
        <v>158307990</v>
      </c>
      <c r="O36" s="190">
        <f t="shared" si="1"/>
        <v>40432926</v>
      </c>
      <c r="P36" s="190">
        <f t="shared" si="1"/>
        <v>35649571</v>
      </c>
      <c r="Q36" s="190">
        <f t="shared" si="1"/>
        <v>37761738</v>
      </c>
      <c r="R36" s="190">
        <f t="shared" si="1"/>
        <v>113844235</v>
      </c>
      <c r="S36" s="190">
        <f t="shared" si="1"/>
        <v>42843011</v>
      </c>
      <c r="T36" s="190">
        <f t="shared" si="1"/>
        <v>48790015</v>
      </c>
      <c r="U36" s="190">
        <f t="shared" si="1"/>
        <v>46598966</v>
      </c>
      <c r="V36" s="190">
        <f t="shared" si="1"/>
        <v>138231992</v>
      </c>
      <c r="W36" s="190">
        <f t="shared" si="1"/>
        <v>515626009</v>
      </c>
      <c r="X36" s="190">
        <f t="shared" si="1"/>
        <v>458996172</v>
      </c>
      <c r="Y36" s="190">
        <f t="shared" si="1"/>
        <v>56629837</v>
      </c>
      <c r="Z36" s="191">
        <f>+IF(X36&lt;&gt;0,+(Y36/X36)*100,0)</f>
        <v>12.337758015114774</v>
      </c>
      <c r="AA36" s="188">
        <f>SUM(AA25:AA35)</f>
        <v>457365594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-201423588</v>
      </c>
      <c r="D38" s="199">
        <f>+D22-D36</f>
        <v>0</v>
      </c>
      <c r="E38" s="200">
        <f t="shared" si="2"/>
        <v>5948000</v>
      </c>
      <c r="F38" s="106">
        <f t="shared" si="2"/>
        <v>4948101</v>
      </c>
      <c r="G38" s="106">
        <f t="shared" si="2"/>
        <v>115707073</v>
      </c>
      <c r="H38" s="106">
        <f t="shared" si="2"/>
        <v>-17545567</v>
      </c>
      <c r="I38" s="106">
        <f t="shared" si="2"/>
        <v>-55232985</v>
      </c>
      <c r="J38" s="106">
        <f t="shared" si="2"/>
        <v>42928521</v>
      </c>
      <c r="K38" s="106">
        <f t="shared" si="2"/>
        <v>-30777933</v>
      </c>
      <c r="L38" s="106">
        <f t="shared" si="2"/>
        <v>65848122</v>
      </c>
      <c r="M38" s="106">
        <f t="shared" si="2"/>
        <v>-74945160</v>
      </c>
      <c r="N38" s="106">
        <f t="shared" si="2"/>
        <v>-39874971</v>
      </c>
      <c r="O38" s="106">
        <f t="shared" si="2"/>
        <v>-38283642</v>
      </c>
      <c r="P38" s="106">
        <f t="shared" si="2"/>
        <v>-32254449</v>
      </c>
      <c r="Q38" s="106">
        <f t="shared" si="2"/>
        <v>52337470</v>
      </c>
      <c r="R38" s="106">
        <f t="shared" si="2"/>
        <v>-18200621</v>
      </c>
      <c r="S38" s="106">
        <f t="shared" si="2"/>
        <v>-39942341</v>
      </c>
      <c r="T38" s="106">
        <f t="shared" si="2"/>
        <v>-22022523</v>
      </c>
      <c r="U38" s="106">
        <f t="shared" si="2"/>
        <v>-67064437</v>
      </c>
      <c r="V38" s="106">
        <f t="shared" si="2"/>
        <v>-129029301</v>
      </c>
      <c r="W38" s="106">
        <f t="shared" si="2"/>
        <v>-144176372</v>
      </c>
      <c r="X38" s="106">
        <f>IF(F22=F36,0,X22-X36)</f>
        <v>5948008</v>
      </c>
      <c r="Y38" s="106">
        <f t="shared" si="2"/>
        <v>-150124380</v>
      </c>
      <c r="Z38" s="201">
        <f>+IF(X38&lt;&gt;0,+(Y38/X38)*100,0)</f>
        <v>-2523.943814466961</v>
      </c>
      <c r="AA38" s="199">
        <f>+AA22-AA36</f>
        <v>4948101</v>
      </c>
    </row>
    <row r="39" spans="1:27" ht="13.5">
      <c r="A39" s="181" t="s">
        <v>46</v>
      </c>
      <c r="B39" s="185"/>
      <c r="C39" s="155">
        <v>351321724</v>
      </c>
      <c r="D39" s="155">
        <v>0</v>
      </c>
      <c r="E39" s="156">
        <v>497438000</v>
      </c>
      <c r="F39" s="60">
        <v>522047187</v>
      </c>
      <c r="G39" s="60">
        <v>24386510</v>
      </c>
      <c r="H39" s="60">
        <v>67192990</v>
      </c>
      <c r="I39" s="60">
        <v>22538635</v>
      </c>
      <c r="J39" s="60">
        <v>114118135</v>
      </c>
      <c r="K39" s="60">
        <v>0</v>
      </c>
      <c r="L39" s="60">
        <v>157940288</v>
      </c>
      <c r="M39" s="60">
        <v>45778638</v>
      </c>
      <c r="N39" s="60">
        <v>203718926</v>
      </c>
      <c r="O39" s="60">
        <v>60563417</v>
      </c>
      <c r="P39" s="60">
        <v>23965775</v>
      </c>
      <c r="Q39" s="60">
        <v>120227712</v>
      </c>
      <c r="R39" s="60">
        <v>204756904</v>
      </c>
      <c r="S39" s="60">
        <v>16090372</v>
      </c>
      <c r="T39" s="60">
        <v>0</v>
      </c>
      <c r="U39" s="60">
        <v>31054838</v>
      </c>
      <c r="V39" s="60">
        <v>47145210</v>
      </c>
      <c r="W39" s="60">
        <v>569739175</v>
      </c>
      <c r="X39" s="60">
        <v>497438004</v>
      </c>
      <c r="Y39" s="60">
        <v>72301171</v>
      </c>
      <c r="Z39" s="140">
        <v>14.53</v>
      </c>
      <c r="AA39" s="155">
        <v>522047187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149898136</v>
      </c>
      <c r="D42" s="206">
        <f>SUM(D38:D41)</f>
        <v>0</v>
      </c>
      <c r="E42" s="207">
        <f t="shared" si="3"/>
        <v>503386000</v>
      </c>
      <c r="F42" s="88">
        <f t="shared" si="3"/>
        <v>526995288</v>
      </c>
      <c r="G42" s="88">
        <f t="shared" si="3"/>
        <v>140093583</v>
      </c>
      <c r="H42" s="88">
        <f t="shared" si="3"/>
        <v>49647423</v>
      </c>
      <c r="I42" s="88">
        <f t="shared" si="3"/>
        <v>-32694350</v>
      </c>
      <c r="J42" s="88">
        <f t="shared" si="3"/>
        <v>157046656</v>
      </c>
      <c r="K42" s="88">
        <f t="shared" si="3"/>
        <v>-30777933</v>
      </c>
      <c r="L42" s="88">
        <f t="shared" si="3"/>
        <v>223788410</v>
      </c>
      <c r="M42" s="88">
        <f t="shared" si="3"/>
        <v>-29166522</v>
      </c>
      <c r="N42" s="88">
        <f t="shared" si="3"/>
        <v>163843955</v>
      </c>
      <c r="O42" s="88">
        <f t="shared" si="3"/>
        <v>22279775</v>
      </c>
      <c r="P42" s="88">
        <f t="shared" si="3"/>
        <v>-8288674</v>
      </c>
      <c r="Q42" s="88">
        <f t="shared" si="3"/>
        <v>172565182</v>
      </c>
      <c r="R42" s="88">
        <f t="shared" si="3"/>
        <v>186556283</v>
      </c>
      <c r="S42" s="88">
        <f t="shared" si="3"/>
        <v>-23851969</v>
      </c>
      <c r="T42" s="88">
        <f t="shared" si="3"/>
        <v>-22022523</v>
      </c>
      <c r="U42" s="88">
        <f t="shared" si="3"/>
        <v>-36009599</v>
      </c>
      <c r="V42" s="88">
        <f t="shared" si="3"/>
        <v>-81884091</v>
      </c>
      <c r="W42" s="88">
        <f t="shared" si="3"/>
        <v>425562803</v>
      </c>
      <c r="X42" s="88">
        <f t="shared" si="3"/>
        <v>503386012</v>
      </c>
      <c r="Y42" s="88">
        <f t="shared" si="3"/>
        <v>-77823209</v>
      </c>
      <c r="Z42" s="208">
        <f>+IF(X42&lt;&gt;0,+(Y42/X42)*100,0)</f>
        <v>-15.459946670111286</v>
      </c>
      <c r="AA42" s="206">
        <f>SUM(AA38:AA41)</f>
        <v>526995288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149898136</v>
      </c>
      <c r="D44" s="210">
        <f>+D42-D43</f>
        <v>0</v>
      </c>
      <c r="E44" s="211">
        <f t="shared" si="4"/>
        <v>503386000</v>
      </c>
      <c r="F44" s="77">
        <f t="shared" si="4"/>
        <v>526995288</v>
      </c>
      <c r="G44" s="77">
        <f t="shared" si="4"/>
        <v>140093583</v>
      </c>
      <c r="H44" s="77">
        <f t="shared" si="4"/>
        <v>49647423</v>
      </c>
      <c r="I44" s="77">
        <f t="shared" si="4"/>
        <v>-32694350</v>
      </c>
      <c r="J44" s="77">
        <f t="shared" si="4"/>
        <v>157046656</v>
      </c>
      <c r="K44" s="77">
        <f t="shared" si="4"/>
        <v>-30777933</v>
      </c>
      <c r="L44" s="77">
        <f t="shared" si="4"/>
        <v>223788410</v>
      </c>
      <c r="M44" s="77">
        <f t="shared" si="4"/>
        <v>-29166522</v>
      </c>
      <c r="N44" s="77">
        <f t="shared" si="4"/>
        <v>163843955</v>
      </c>
      <c r="O44" s="77">
        <f t="shared" si="4"/>
        <v>22279775</v>
      </c>
      <c r="P44" s="77">
        <f t="shared" si="4"/>
        <v>-8288674</v>
      </c>
      <c r="Q44" s="77">
        <f t="shared" si="4"/>
        <v>172565182</v>
      </c>
      <c r="R44" s="77">
        <f t="shared" si="4"/>
        <v>186556283</v>
      </c>
      <c r="S44" s="77">
        <f t="shared" si="4"/>
        <v>-23851969</v>
      </c>
      <c r="T44" s="77">
        <f t="shared" si="4"/>
        <v>-22022523</v>
      </c>
      <c r="U44" s="77">
        <f t="shared" si="4"/>
        <v>-36009599</v>
      </c>
      <c r="V44" s="77">
        <f t="shared" si="4"/>
        <v>-81884091</v>
      </c>
      <c r="W44" s="77">
        <f t="shared" si="4"/>
        <v>425562803</v>
      </c>
      <c r="X44" s="77">
        <f t="shared" si="4"/>
        <v>503386012</v>
      </c>
      <c r="Y44" s="77">
        <f t="shared" si="4"/>
        <v>-77823209</v>
      </c>
      <c r="Z44" s="212">
        <f>+IF(X44&lt;&gt;0,+(Y44/X44)*100,0)</f>
        <v>-15.459946670111286</v>
      </c>
      <c r="AA44" s="210">
        <f>+AA42-AA43</f>
        <v>526995288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149898136</v>
      </c>
      <c r="D46" s="206">
        <f>SUM(D44:D45)</f>
        <v>0</v>
      </c>
      <c r="E46" s="207">
        <f t="shared" si="5"/>
        <v>503386000</v>
      </c>
      <c r="F46" s="88">
        <f t="shared" si="5"/>
        <v>526995288</v>
      </c>
      <c r="G46" s="88">
        <f t="shared" si="5"/>
        <v>140093583</v>
      </c>
      <c r="H46" s="88">
        <f t="shared" si="5"/>
        <v>49647423</v>
      </c>
      <c r="I46" s="88">
        <f t="shared" si="5"/>
        <v>-32694350</v>
      </c>
      <c r="J46" s="88">
        <f t="shared" si="5"/>
        <v>157046656</v>
      </c>
      <c r="K46" s="88">
        <f t="shared" si="5"/>
        <v>-30777933</v>
      </c>
      <c r="L46" s="88">
        <f t="shared" si="5"/>
        <v>223788410</v>
      </c>
      <c r="M46" s="88">
        <f t="shared" si="5"/>
        <v>-29166522</v>
      </c>
      <c r="N46" s="88">
        <f t="shared" si="5"/>
        <v>163843955</v>
      </c>
      <c r="O46" s="88">
        <f t="shared" si="5"/>
        <v>22279775</v>
      </c>
      <c r="P46" s="88">
        <f t="shared" si="5"/>
        <v>-8288674</v>
      </c>
      <c r="Q46" s="88">
        <f t="shared" si="5"/>
        <v>172565182</v>
      </c>
      <c r="R46" s="88">
        <f t="shared" si="5"/>
        <v>186556283</v>
      </c>
      <c r="S46" s="88">
        <f t="shared" si="5"/>
        <v>-23851969</v>
      </c>
      <c r="T46" s="88">
        <f t="shared" si="5"/>
        <v>-22022523</v>
      </c>
      <c r="U46" s="88">
        <f t="shared" si="5"/>
        <v>-36009599</v>
      </c>
      <c r="V46" s="88">
        <f t="shared" si="5"/>
        <v>-81884091</v>
      </c>
      <c r="W46" s="88">
        <f t="shared" si="5"/>
        <v>425562803</v>
      </c>
      <c r="X46" s="88">
        <f t="shared" si="5"/>
        <v>503386012</v>
      </c>
      <c r="Y46" s="88">
        <f t="shared" si="5"/>
        <v>-77823209</v>
      </c>
      <c r="Z46" s="208">
        <f>+IF(X46&lt;&gt;0,+(Y46/X46)*100,0)</f>
        <v>-15.459946670111286</v>
      </c>
      <c r="AA46" s="206">
        <f>SUM(AA44:AA45)</f>
        <v>526995288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149898136</v>
      </c>
      <c r="D48" s="217">
        <f>SUM(D46:D47)</f>
        <v>0</v>
      </c>
      <c r="E48" s="218">
        <f t="shared" si="6"/>
        <v>503386000</v>
      </c>
      <c r="F48" s="219">
        <f t="shared" si="6"/>
        <v>526995288</v>
      </c>
      <c r="G48" s="219">
        <f t="shared" si="6"/>
        <v>140093583</v>
      </c>
      <c r="H48" s="220">
        <f t="shared" si="6"/>
        <v>49647423</v>
      </c>
      <c r="I48" s="220">
        <f t="shared" si="6"/>
        <v>-32694350</v>
      </c>
      <c r="J48" s="220">
        <f t="shared" si="6"/>
        <v>157046656</v>
      </c>
      <c r="K48" s="220">
        <f t="shared" si="6"/>
        <v>-30777933</v>
      </c>
      <c r="L48" s="220">
        <f t="shared" si="6"/>
        <v>223788410</v>
      </c>
      <c r="M48" s="219">
        <f t="shared" si="6"/>
        <v>-29166522</v>
      </c>
      <c r="N48" s="219">
        <f t="shared" si="6"/>
        <v>163843955</v>
      </c>
      <c r="O48" s="220">
        <f t="shared" si="6"/>
        <v>22279775</v>
      </c>
      <c r="P48" s="220">
        <f t="shared" si="6"/>
        <v>-8288674</v>
      </c>
      <c r="Q48" s="220">
        <f t="shared" si="6"/>
        <v>172565182</v>
      </c>
      <c r="R48" s="220">
        <f t="shared" si="6"/>
        <v>186556283</v>
      </c>
      <c r="S48" s="220">
        <f t="shared" si="6"/>
        <v>-23851969</v>
      </c>
      <c r="T48" s="219">
        <f t="shared" si="6"/>
        <v>-22022523</v>
      </c>
      <c r="U48" s="219">
        <f t="shared" si="6"/>
        <v>-36009599</v>
      </c>
      <c r="V48" s="220">
        <f t="shared" si="6"/>
        <v>-81884091</v>
      </c>
      <c r="W48" s="220">
        <f t="shared" si="6"/>
        <v>425562803</v>
      </c>
      <c r="X48" s="220">
        <f t="shared" si="6"/>
        <v>503386012</v>
      </c>
      <c r="Y48" s="220">
        <f t="shared" si="6"/>
        <v>-77823209</v>
      </c>
      <c r="Z48" s="221">
        <f>+IF(X48&lt;&gt;0,+(Y48/X48)*100,0)</f>
        <v>-15.459946670111286</v>
      </c>
      <c r="AA48" s="222">
        <f>SUM(AA46:AA47)</f>
        <v>526995288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3601689</v>
      </c>
      <c r="D5" s="153">
        <f>SUM(D6:D8)</f>
        <v>0</v>
      </c>
      <c r="E5" s="154">
        <f t="shared" si="0"/>
        <v>2500000</v>
      </c>
      <c r="F5" s="100">
        <f t="shared" si="0"/>
        <v>2500000</v>
      </c>
      <c r="G5" s="100">
        <f t="shared" si="0"/>
        <v>0</v>
      </c>
      <c r="H5" s="100">
        <f t="shared" si="0"/>
        <v>0</v>
      </c>
      <c r="I5" s="100">
        <f t="shared" si="0"/>
        <v>40384</v>
      </c>
      <c r="J5" s="100">
        <f t="shared" si="0"/>
        <v>40384</v>
      </c>
      <c r="K5" s="100">
        <f t="shared" si="0"/>
        <v>3135</v>
      </c>
      <c r="L5" s="100">
        <f t="shared" si="0"/>
        <v>100730</v>
      </c>
      <c r="M5" s="100">
        <f t="shared" si="0"/>
        <v>243619</v>
      </c>
      <c r="N5" s="100">
        <f t="shared" si="0"/>
        <v>347484</v>
      </c>
      <c r="O5" s="100">
        <f t="shared" si="0"/>
        <v>200563</v>
      </c>
      <c r="P5" s="100">
        <f t="shared" si="0"/>
        <v>952267</v>
      </c>
      <c r="Q5" s="100">
        <f t="shared" si="0"/>
        <v>-389238</v>
      </c>
      <c r="R5" s="100">
        <f t="shared" si="0"/>
        <v>763592</v>
      </c>
      <c r="S5" s="100">
        <f t="shared" si="0"/>
        <v>405194</v>
      </c>
      <c r="T5" s="100">
        <f t="shared" si="0"/>
        <v>0</v>
      </c>
      <c r="U5" s="100">
        <f t="shared" si="0"/>
        <v>0</v>
      </c>
      <c r="V5" s="100">
        <f t="shared" si="0"/>
        <v>405194</v>
      </c>
      <c r="W5" s="100">
        <f t="shared" si="0"/>
        <v>1556654</v>
      </c>
      <c r="X5" s="100">
        <f t="shared" si="0"/>
        <v>2499996</v>
      </c>
      <c r="Y5" s="100">
        <f t="shared" si="0"/>
        <v>-943342</v>
      </c>
      <c r="Z5" s="137">
        <f>+IF(X5&lt;&gt;0,+(Y5/X5)*100,0)</f>
        <v>-37.733740373984595</v>
      </c>
      <c r="AA5" s="153">
        <f>SUM(AA6:AA8)</f>
        <v>2500000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863677</v>
      </c>
      <c r="D7" s="157"/>
      <c r="E7" s="158">
        <v>2050000</v>
      </c>
      <c r="F7" s="159">
        <v>2050000</v>
      </c>
      <c r="G7" s="159"/>
      <c r="H7" s="159"/>
      <c r="I7" s="159">
        <v>40384</v>
      </c>
      <c r="J7" s="159">
        <v>40384</v>
      </c>
      <c r="K7" s="159">
        <v>3135</v>
      </c>
      <c r="L7" s="159">
        <v>100730</v>
      </c>
      <c r="M7" s="159">
        <v>243619</v>
      </c>
      <c r="N7" s="159">
        <v>347484</v>
      </c>
      <c r="O7" s="159">
        <v>200563</v>
      </c>
      <c r="P7" s="159">
        <v>840286</v>
      </c>
      <c r="Q7" s="159">
        <v>-389238</v>
      </c>
      <c r="R7" s="159">
        <v>651611</v>
      </c>
      <c r="S7" s="159">
        <v>405194</v>
      </c>
      <c r="T7" s="159"/>
      <c r="U7" s="159"/>
      <c r="V7" s="159">
        <v>405194</v>
      </c>
      <c r="W7" s="159">
        <v>1444673</v>
      </c>
      <c r="X7" s="159">
        <v>2049996</v>
      </c>
      <c r="Y7" s="159">
        <v>-605323</v>
      </c>
      <c r="Z7" s="141">
        <v>-29.53</v>
      </c>
      <c r="AA7" s="225">
        <v>2050000</v>
      </c>
    </row>
    <row r="8" spans="1:27" ht="13.5">
      <c r="A8" s="138" t="s">
        <v>77</v>
      </c>
      <c r="B8" s="136"/>
      <c r="C8" s="155">
        <v>2738012</v>
      </c>
      <c r="D8" s="155"/>
      <c r="E8" s="156">
        <v>450000</v>
      </c>
      <c r="F8" s="60">
        <v>450000</v>
      </c>
      <c r="G8" s="60"/>
      <c r="H8" s="60"/>
      <c r="I8" s="60"/>
      <c r="J8" s="60"/>
      <c r="K8" s="60"/>
      <c r="L8" s="60"/>
      <c r="M8" s="60"/>
      <c r="N8" s="60"/>
      <c r="O8" s="60"/>
      <c r="P8" s="60">
        <v>111981</v>
      </c>
      <c r="Q8" s="60"/>
      <c r="R8" s="60">
        <v>111981</v>
      </c>
      <c r="S8" s="60"/>
      <c r="T8" s="60"/>
      <c r="U8" s="60"/>
      <c r="V8" s="60"/>
      <c r="W8" s="60">
        <v>111981</v>
      </c>
      <c r="X8" s="60">
        <v>450000</v>
      </c>
      <c r="Y8" s="60">
        <v>-338019</v>
      </c>
      <c r="Z8" s="140">
        <v>-75.12</v>
      </c>
      <c r="AA8" s="62">
        <v>450000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926500</v>
      </c>
      <c r="N9" s="100">
        <f t="shared" si="1"/>
        <v>926500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926500</v>
      </c>
      <c r="X9" s="100">
        <f t="shared" si="1"/>
        <v>0</v>
      </c>
      <c r="Y9" s="100">
        <f t="shared" si="1"/>
        <v>926500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>
        <v>926500</v>
      </c>
      <c r="N10" s="60">
        <v>926500</v>
      </c>
      <c r="O10" s="60"/>
      <c r="P10" s="60"/>
      <c r="Q10" s="60"/>
      <c r="R10" s="60"/>
      <c r="S10" s="60"/>
      <c r="T10" s="60"/>
      <c r="U10" s="60"/>
      <c r="V10" s="60"/>
      <c r="W10" s="60">
        <v>926500</v>
      </c>
      <c r="X10" s="60"/>
      <c r="Y10" s="60">
        <v>926500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2044229</v>
      </c>
      <c r="D15" s="153">
        <f>SUM(D16:D18)</f>
        <v>0</v>
      </c>
      <c r="E15" s="154">
        <f t="shared" si="2"/>
        <v>2181000</v>
      </c>
      <c r="F15" s="100">
        <f t="shared" si="2"/>
        <v>2181000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483370</v>
      </c>
      <c r="L15" s="100">
        <f t="shared" si="2"/>
        <v>0</v>
      </c>
      <c r="M15" s="100">
        <f t="shared" si="2"/>
        <v>0</v>
      </c>
      <c r="N15" s="100">
        <f t="shared" si="2"/>
        <v>483370</v>
      </c>
      <c r="O15" s="100">
        <f t="shared" si="2"/>
        <v>0</v>
      </c>
      <c r="P15" s="100">
        <f t="shared" si="2"/>
        <v>94962</v>
      </c>
      <c r="Q15" s="100">
        <f t="shared" si="2"/>
        <v>1007507</v>
      </c>
      <c r="R15" s="100">
        <f t="shared" si="2"/>
        <v>1102469</v>
      </c>
      <c r="S15" s="100">
        <f t="shared" si="2"/>
        <v>219510</v>
      </c>
      <c r="T15" s="100">
        <f t="shared" si="2"/>
        <v>0</v>
      </c>
      <c r="U15" s="100">
        <f t="shared" si="2"/>
        <v>478356</v>
      </c>
      <c r="V15" s="100">
        <f t="shared" si="2"/>
        <v>697866</v>
      </c>
      <c r="W15" s="100">
        <f t="shared" si="2"/>
        <v>2283705</v>
      </c>
      <c r="X15" s="100">
        <f t="shared" si="2"/>
        <v>2181000</v>
      </c>
      <c r="Y15" s="100">
        <f t="shared" si="2"/>
        <v>102705</v>
      </c>
      <c r="Z15" s="137">
        <f>+IF(X15&lt;&gt;0,+(Y15/X15)*100,0)</f>
        <v>4.709078404401651</v>
      </c>
      <c r="AA15" s="102">
        <f>SUM(AA16:AA18)</f>
        <v>2181000</v>
      </c>
    </row>
    <row r="16" spans="1:27" ht="13.5">
      <c r="A16" s="138" t="s">
        <v>85</v>
      </c>
      <c r="B16" s="136"/>
      <c r="C16" s="155">
        <v>2044229</v>
      </c>
      <c r="D16" s="155"/>
      <c r="E16" s="156">
        <v>2181000</v>
      </c>
      <c r="F16" s="60">
        <v>2181000</v>
      </c>
      <c r="G16" s="60"/>
      <c r="H16" s="60"/>
      <c r="I16" s="60"/>
      <c r="J16" s="60"/>
      <c r="K16" s="60">
        <v>483370</v>
      </c>
      <c r="L16" s="60"/>
      <c r="M16" s="60"/>
      <c r="N16" s="60">
        <v>483370</v>
      </c>
      <c r="O16" s="60"/>
      <c r="P16" s="60">
        <v>94962</v>
      </c>
      <c r="Q16" s="60">
        <v>1007507</v>
      </c>
      <c r="R16" s="60">
        <v>1102469</v>
      </c>
      <c r="S16" s="60">
        <v>219510</v>
      </c>
      <c r="T16" s="60"/>
      <c r="U16" s="60">
        <v>478356</v>
      </c>
      <c r="V16" s="60">
        <v>697866</v>
      </c>
      <c r="W16" s="60">
        <v>2283705</v>
      </c>
      <c r="X16" s="60">
        <v>2181000</v>
      </c>
      <c r="Y16" s="60">
        <v>102705</v>
      </c>
      <c r="Z16" s="140">
        <v>4.71</v>
      </c>
      <c r="AA16" s="62">
        <v>2181000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227699083</v>
      </c>
      <c r="D19" s="153">
        <f>SUM(D20:D23)</f>
        <v>0</v>
      </c>
      <c r="E19" s="154">
        <f t="shared" si="3"/>
        <v>498705000</v>
      </c>
      <c r="F19" s="100">
        <f t="shared" si="3"/>
        <v>522314000</v>
      </c>
      <c r="G19" s="100">
        <f t="shared" si="3"/>
        <v>13109985</v>
      </c>
      <c r="H19" s="100">
        <f t="shared" si="3"/>
        <v>25552810</v>
      </c>
      <c r="I19" s="100">
        <f t="shared" si="3"/>
        <v>29822848</v>
      </c>
      <c r="J19" s="100">
        <f t="shared" si="3"/>
        <v>68485643</v>
      </c>
      <c r="K19" s="100">
        <f t="shared" si="3"/>
        <v>26082917</v>
      </c>
      <c r="L19" s="100">
        <f t="shared" si="3"/>
        <v>30507759</v>
      </c>
      <c r="M19" s="100">
        <f t="shared" si="3"/>
        <v>102836920</v>
      </c>
      <c r="N19" s="100">
        <f t="shared" si="3"/>
        <v>159427596</v>
      </c>
      <c r="O19" s="100">
        <f t="shared" si="3"/>
        <v>23020118</v>
      </c>
      <c r="P19" s="100">
        <f t="shared" si="3"/>
        <v>38809400</v>
      </c>
      <c r="Q19" s="100">
        <f t="shared" si="3"/>
        <v>59288668</v>
      </c>
      <c r="R19" s="100">
        <f t="shared" si="3"/>
        <v>121118186</v>
      </c>
      <c r="S19" s="100">
        <f t="shared" si="3"/>
        <v>55614172</v>
      </c>
      <c r="T19" s="100">
        <f t="shared" si="3"/>
        <v>42296100</v>
      </c>
      <c r="U19" s="100">
        <f t="shared" si="3"/>
        <v>63484370</v>
      </c>
      <c r="V19" s="100">
        <f t="shared" si="3"/>
        <v>161394642</v>
      </c>
      <c r="W19" s="100">
        <f t="shared" si="3"/>
        <v>510426067</v>
      </c>
      <c r="X19" s="100">
        <f t="shared" si="3"/>
        <v>498705000</v>
      </c>
      <c r="Y19" s="100">
        <f t="shared" si="3"/>
        <v>11721067</v>
      </c>
      <c r="Z19" s="137">
        <f>+IF(X19&lt;&gt;0,+(Y19/X19)*100,0)</f>
        <v>2.350300678757983</v>
      </c>
      <c r="AA19" s="102">
        <f>SUM(AA20:AA23)</f>
        <v>522314000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227699083</v>
      </c>
      <c r="D21" s="155"/>
      <c r="E21" s="156">
        <v>498705000</v>
      </c>
      <c r="F21" s="60">
        <v>522314000</v>
      </c>
      <c r="G21" s="60">
        <v>13109985</v>
      </c>
      <c r="H21" s="60">
        <v>25552810</v>
      </c>
      <c r="I21" s="60">
        <v>29822848</v>
      </c>
      <c r="J21" s="60">
        <v>68485643</v>
      </c>
      <c r="K21" s="60">
        <v>26082917</v>
      </c>
      <c r="L21" s="60">
        <v>30507759</v>
      </c>
      <c r="M21" s="60">
        <v>102836920</v>
      </c>
      <c r="N21" s="60">
        <v>159427596</v>
      </c>
      <c r="O21" s="60">
        <v>23020118</v>
      </c>
      <c r="P21" s="60">
        <v>38809400</v>
      </c>
      <c r="Q21" s="60">
        <v>59288668</v>
      </c>
      <c r="R21" s="60">
        <v>121118186</v>
      </c>
      <c r="S21" s="60">
        <v>55614172</v>
      </c>
      <c r="T21" s="60">
        <v>42296100</v>
      </c>
      <c r="U21" s="60">
        <v>63484370</v>
      </c>
      <c r="V21" s="60">
        <v>161394642</v>
      </c>
      <c r="W21" s="60">
        <v>510426067</v>
      </c>
      <c r="X21" s="60">
        <v>498705000</v>
      </c>
      <c r="Y21" s="60">
        <v>11721067</v>
      </c>
      <c r="Z21" s="140">
        <v>2.35</v>
      </c>
      <c r="AA21" s="62">
        <v>522314000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233345001</v>
      </c>
      <c r="D25" s="217">
        <f>+D5+D9+D15+D19+D24</f>
        <v>0</v>
      </c>
      <c r="E25" s="230">
        <f t="shared" si="4"/>
        <v>503386000</v>
      </c>
      <c r="F25" s="219">
        <f t="shared" si="4"/>
        <v>526995000</v>
      </c>
      <c r="G25" s="219">
        <f t="shared" si="4"/>
        <v>13109985</v>
      </c>
      <c r="H25" s="219">
        <f t="shared" si="4"/>
        <v>25552810</v>
      </c>
      <c r="I25" s="219">
        <f t="shared" si="4"/>
        <v>29863232</v>
      </c>
      <c r="J25" s="219">
        <f t="shared" si="4"/>
        <v>68526027</v>
      </c>
      <c r="K25" s="219">
        <f t="shared" si="4"/>
        <v>26569422</v>
      </c>
      <c r="L25" s="219">
        <f t="shared" si="4"/>
        <v>30608489</v>
      </c>
      <c r="M25" s="219">
        <f t="shared" si="4"/>
        <v>104007039</v>
      </c>
      <c r="N25" s="219">
        <f t="shared" si="4"/>
        <v>161184950</v>
      </c>
      <c r="O25" s="219">
        <f t="shared" si="4"/>
        <v>23220681</v>
      </c>
      <c r="P25" s="219">
        <f t="shared" si="4"/>
        <v>39856629</v>
      </c>
      <c r="Q25" s="219">
        <f t="shared" si="4"/>
        <v>59906937</v>
      </c>
      <c r="R25" s="219">
        <f t="shared" si="4"/>
        <v>122984247</v>
      </c>
      <c r="S25" s="219">
        <f t="shared" si="4"/>
        <v>56238876</v>
      </c>
      <c r="T25" s="219">
        <f t="shared" si="4"/>
        <v>42296100</v>
      </c>
      <c r="U25" s="219">
        <f t="shared" si="4"/>
        <v>63962726</v>
      </c>
      <c r="V25" s="219">
        <f t="shared" si="4"/>
        <v>162497702</v>
      </c>
      <c r="W25" s="219">
        <f t="shared" si="4"/>
        <v>515192926</v>
      </c>
      <c r="X25" s="219">
        <f t="shared" si="4"/>
        <v>503385996</v>
      </c>
      <c r="Y25" s="219">
        <f t="shared" si="4"/>
        <v>11806930</v>
      </c>
      <c r="Z25" s="231">
        <f>+IF(X25&lt;&gt;0,+(Y25/X25)*100,0)</f>
        <v>2.345502277341859</v>
      </c>
      <c r="AA25" s="232">
        <f>+AA5+AA9+AA15+AA19+AA24</f>
        <v>526995000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229443701</v>
      </c>
      <c r="D28" s="155"/>
      <c r="E28" s="156">
        <v>497538000</v>
      </c>
      <c r="F28" s="60">
        <v>522147000</v>
      </c>
      <c r="G28" s="60">
        <v>13109985</v>
      </c>
      <c r="H28" s="60">
        <v>25552810</v>
      </c>
      <c r="I28" s="60">
        <v>29822848</v>
      </c>
      <c r="J28" s="60">
        <v>68485643</v>
      </c>
      <c r="K28" s="60">
        <v>26539888</v>
      </c>
      <c r="L28" s="60">
        <v>30484449</v>
      </c>
      <c r="M28" s="60">
        <v>102836920</v>
      </c>
      <c r="N28" s="60">
        <v>159861257</v>
      </c>
      <c r="O28" s="60">
        <v>23020118</v>
      </c>
      <c r="P28" s="60">
        <v>38809400</v>
      </c>
      <c r="Q28" s="60">
        <v>59090137</v>
      </c>
      <c r="R28" s="60">
        <v>120919655</v>
      </c>
      <c r="S28" s="60">
        <v>55614172</v>
      </c>
      <c r="T28" s="60">
        <v>42296100</v>
      </c>
      <c r="U28" s="60">
        <v>63962726</v>
      </c>
      <c r="V28" s="60">
        <v>161872998</v>
      </c>
      <c r="W28" s="60">
        <v>511139553</v>
      </c>
      <c r="X28" s="60">
        <v>497538000</v>
      </c>
      <c r="Y28" s="60">
        <v>13601553</v>
      </c>
      <c r="Z28" s="140">
        <v>2.73</v>
      </c>
      <c r="AA28" s="155">
        <v>522147000</v>
      </c>
    </row>
    <row r="29" spans="1:27" ht="13.5">
      <c r="A29" s="234" t="s">
        <v>134</v>
      </c>
      <c r="B29" s="136"/>
      <c r="C29" s="155">
        <v>517785</v>
      </c>
      <c r="D29" s="155"/>
      <c r="E29" s="156"/>
      <c r="F29" s="60"/>
      <c r="G29" s="60"/>
      <c r="H29" s="60"/>
      <c r="I29" s="60"/>
      <c r="J29" s="60"/>
      <c r="K29" s="60"/>
      <c r="L29" s="60"/>
      <c r="M29" s="60">
        <v>926500</v>
      </c>
      <c r="N29" s="60">
        <v>926500</v>
      </c>
      <c r="O29" s="60"/>
      <c r="P29" s="60"/>
      <c r="Q29" s="60"/>
      <c r="R29" s="60"/>
      <c r="S29" s="60"/>
      <c r="T29" s="60"/>
      <c r="U29" s="60"/>
      <c r="V29" s="60"/>
      <c r="W29" s="60">
        <v>926500</v>
      </c>
      <c r="X29" s="60"/>
      <c r="Y29" s="60">
        <v>926500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229961486</v>
      </c>
      <c r="D32" s="210">
        <f>SUM(D28:D31)</f>
        <v>0</v>
      </c>
      <c r="E32" s="211">
        <f t="shared" si="5"/>
        <v>497538000</v>
      </c>
      <c r="F32" s="77">
        <f t="shared" si="5"/>
        <v>522147000</v>
      </c>
      <c r="G32" s="77">
        <f t="shared" si="5"/>
        <v>13109985</v>
      </c>
      <c r="H32" s="77">
        <f t="shared" si="5"/>
        <v>25552810</v>
      </c>
      <c r="I32" s="77">
        <f t="shared" si="5"/>
        <v>29822848</v>
      </c>
      <c r="J32" s="77">
        <f t="shared" si="5"/>
        <v>68485643</v>
      </c>
      <c r="K32" s="77">
        <f t="shared" si="5"/>
        <v>26539888</v>
      </c>
      <c r="L32" s="77">
        <f t="shared" si="5"/>
        <v>30484449</v>
      </c>
      <c r="M32" s="77">
        <f t="shared" si="5"/>
        <v>103763420</v>
      </c>
      <c r="N32" s="77">
        <f t="shared" si="5"/>
        <v>160787757</v>
      </c>
      <c r="O32" s="77">
        <f t="shared" si="5"/>
        <v>23020118</v>
      </c>
      <c r="P32" s="77">
        <f t="shared" si="5"/>
        <v>38809400</v>
      </c>
      <c r="Q32" s="77">
        <f t="shared" si="5"/>
        <v>59090137</v>
      </c>
      <c r="R32" s="77">
        <f t="shared" si="5"/>
        <v>120919655</v>
      </c>
      <c r="S32" s="77">
        <f t="shared" si="5"/>
        <v>55614172</v>
      </c>
      <c r="T32" s="77">
        <f t="shared" si="5"/>
        <v>42296100</v>
      </c>
      <c r="U32" s="77">
        <f t="shared" si="5"/>
        <v>63962726</v>
      </c>
      <c r="V32" s="77">
        <f t="shared" si="5"/>
        <v>161872998</v>
      </c>
      <c r="W32" s="77">
        <f t="shared" si="5"/>
        <v>512066053</v>
      </c>
      <c r="X32" s="77">
        <f t="shared" si="5"/>
        <v>497538000</v>
      </c>
      <c r="Y32" s="77">
        <f t="shared" si="5"/>
        <v>14528053</v>
      </c>
      <c r="Z32" s="212">
        <f>+IF(X32&lt;&gt;0,+(Y32/X32)*100,0)</f>
        <v>2.9199886239844997</v>
      </c>
      <c r="AA32" s="79">
        <f>SUM(AA28:AA31)</f>
        <v>522147000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>
        <v>23310</v>
      </c>
      <c r="M33" s="60"/>
      <c r="N33" s="60">
        <v>23310</v>
      </c>
      <c r="O33" s="60"/>
      <c r="P33" s="60"/>
      <c r="Q33" s="60"/>
      <c r="R33" s="60"/>
      <c r="S33" s="60"/>
      <c r="T33" s="60"/>
      <c r="U33" s="60"/>
      <c r="V33" s="60"/>
      <c r="W33" s="60">
        <v>23310</v>
      </c>
      <c r="X33" s="60"/>
      <c r="Y33" s="60">
        <v>23310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3383515</v>
      </c>
      <c r="D35" s="155"/>
      <c r="E35" s="156">
        <v>5848000</v>
      </c>
      <c r="F35" s="60">
        <v>4848000</v>
      </c>
      <c r="G35" s="60"/>
      <c r="H35" s="60"/>
      <c r="I35" s="60">
        <v>40384</v>
      </c>
      <c r="J35" s="60">
        <v>40384</v>
      </c>
      <c r="K35" s="60">
        <v>29534</v>
      </c>
      <c r="L35" s="60">
        <v>100730</v>
      </c>
      <c r="M35" s="60">
        <v>243619</v>
      </c>
      <c r="N35" s="60">
        <v>373883</v>
      </c>
      <c r="O35" s="60">
        <v>200563</v>
      </c>
      <c r="P35" s="60">
        <v>1047229</v>
      </c>
      <c r="Q35" s="60">
        <v>816800</v>
      </c>
      <c r="R35" s="60">
        <v>2064592</v>
      </c>
      <c r="S35" s="60">
        <v>624704</v>
      </c>
      <c r="T35" s="60"/>
      <c r="U35" s="60"/>
      <c r="V35" s="60">
        <v>624704</v>
      </c>
      <c r="W35" s="60">
        <v>3103563</v>
      </c>
      <c r="X35" s="60">
        <v>5847996</v>
      </c>
      <c r="Y35" s="60">
        <v>-2744433</v>
      </c>
      <c r="Z35" s="140">
        <v>-46.93</v>
      </c>
      <c r="AA35" s="62">
        <v>4848000</v>
      </c>
    </row>
    <row r="36" spans="1:27" ht="13.5">
      <c r="A36" s="238" t="s">
        <v>139</v>
      </c>
      <c r="B36" s="149"/>
      <c r="C36" s="222">
        <f aca="true" t="shared" si="6" ref="C36:Y36">SUM(C32:C35)</f>
        <v>233345001</v>
      </c>
      <c r="D36" s="222">
        <f>SUM(D32:D35)</f>
        <v>0</v>
      </c>
      <c r="E36" s="218">
        <f t="shared" si="6"/>
        <v>503386000</v>
      </c>
      <c r="F36" s="220">
        <f t="shared" si="6"/>
        <v>526995000</v>
      </c>
      <c r="G36" s="220">
        <f t="shared" si="6"/>
        <v>13109985</v>
      </c>
      <c r="H36" s="220">
        <f t="shared" si="6"/>
        <v>25552810</v>
      </c>
      <c r="I36" s="220">
        <f t="shared" si="6"/>
        <v>29863232</v>
      </c>
      <c r="J36" s="220">
        <f t="shared" si="6"/>
        <v>68526027</v>
      </c>
      <c r="K36" s="220">
        <f t="shared" si="6"/>
        <v>26569422</v>
      </c>
      <c r="L36" s="220">
        <f t="shared" si="6"/>
        <v>30608489</v>
      </c>
      <c r="M36" s="220">
        <f t="shared" si="6"/>
        <v>104007039</v>
      </c>
      <c r="N36" s="220">
        <f t="shared" si="6"/>
        <v>161184950</v>
      </c>
      <c r="O36" s="220">
        <f t="shared" si="6"/>
        <v>23220681</v>
      </c>
      <c r="P36" s="220">
        <f t="shared" si="6"/>
        <v>39856629</v>
      </c>
      <c r="Q36" s="220">
        <f t="shared" si="6"/>
        <v>59906937</v>
      </c>
      <c r="R36" s="220">
        <f t="shared" si="6"/>
        <v>122984247</v>
      </c>
      <c r="S36" s="220">
        <f t="shared" si="6"/>
        <v>56238876</v>
      </c>
      <c r="T36" s="220">
        <f t="shared" si="6"/>
        <v>42296100</v>
      </c>
      <c r="U36" s="220">
        <f t="shared" si="6"/>
        <v>63962726</v>
      </c>
      <c r="V36" s="220">
        <f t="shared" si="6"/>
        <v>162497702</v>
      </c>
      <c r="W36" s="220">
        <f t="shared" si="6"/>
        <v>515192926</v>
      </c>
      <c r="X36" s="220">
        <f t="shared" si="6"/>
        <v>503385996</v>
      </c>
      <c r="Y36" s="220">
        <f t="shared" si="6"/>
        <v>11806930</v>
      </c>
      <c r="Z36" s="221">
        <f>+IF(X36&lt;&gt;0,+(Y36/X36)*100,0)</f>
        <v>2.345502277341859</v>
      </c>
      <c r="AA36" s="239">
        <f>SUM(AA32:AA35)</f>
        <v>526995000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6000</v>
      </c>
      <c r="D6" s="155"/>
      <c r="E6" s="59">
        <v>13852932</v>
      </c>
      <c r="F6" s="60">
        <v>18581832</v>
      </c>
      <c r="G6" s="60">
        <v>58891077</v>
      </c>
      <c r="H6" s="60">
        <v>73375851</v>
      </c>
      <c r="I6" s="60">
        <v>37386453</v>
      </c>
      <c r="J6" s="60">
        <v>37386453</v>
      </c>
      <c r="K6" s="60">
        <v>19551392</v>
      </c>
      <c r="L6" s="60">
        <v>-182666142</v>
      </c>
      <c r="M6" s="60">
        <v>83049694</v>
      </c>
      <c r="N6" s="60">
        <v>83049694</v>
      </c>
      <c r="O6" s="60">
        <v>17016921</v>
      </c>
      <c r="P6" s="60">
        <v>19486577</v>
      </c>
      <c r="Q6" s="60">
        <v>156582212</v>
      </c>
      <c r="R6" s="60">
        <v>156582212</v>
      </c>
      <c r="S6" s="60">
        <v>166807992</v>
      </c>
      <c r="T6" s="60">
        <v>28424857</v>
      </c>
      <c r="U6" s="60"/>
      <c r="V6" s="60"/>
      <c r="W6" s="60"/>
      <c r="X6" s="60">
        <v>18581832</v>
      </c>
      <c r="Y6" s="60">
        <v>-18581832</v>
      </c>
      <c r="Z6" s="140">
        <v>-100</v>
      </c>
      <c r="AA6" s="62">
        <v>18581832</v>
      </c>
    </row>
    <row r="7" spans="1:27" ht="13.5">
      <c r="A7" s="249" t="s">
        <v>144</v>
      </c>
      <c r="B7" s="182"/>
      <c r="C7" s="155"/>
      <c r="D7" s="155"/>
      <c r="E7" s="59">
        <v>35000000</v>
      </c>
      <c r="F7" s="60">
        <v>35000000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35000000</v>
      </c>
      <c r="Y7" s="60">
        <v>-35000000</v>
      </c>
      <c r="Z7" s="140">
        <v>-100</v>
      </c>
      <c r="AA7" s="62">
        <v>35000000</v>
      </c>
    </row>
    <row r="8" spans="1:27" ht="13.5">
      <c r="A8" s="249" t="s">
        <v>145</v>
      </c>
      <c r="B8" s="182"/>
      <c r="C8" s="155"/>
      <c r="D8" s="155"/>
      <c r="E8" s="59">
        <v>4406000</v>
      </c>
      <c r="F8" s="60">
        <v>4406000</v>
      </c>
      <c r="G8" s="60">
        <v>1552948</v>
      </c>
      <c r="H8" s="60">
        <v>2844951</v>
      </c>
      <c r="I8" s="60">
        <v>3592362</v>
      </c>
      <c r="J8" s="60">
        <v>3592362</v>
      </c>
      <c r="K8" s="60">
        <v>-735376</v>
      </c>
      <c r="L8" s="60">
        <v>-1189593</v>
      </c>
      <c r="M8" s="60">
        <v>-336372</v>
      </c>
      <c r="N8" s="60">
        <v>-336372</v>
      </c>
      <c r="O8" s="60">
        <v>5723899</v>
      </c>
      <c r="P8" s="60">
        <v>-102604</v>
      </c>
      <c r="Q8" s="60">
        <v>6975355</v>
      </c>
      <c r="R8" s="60">
        <v>6975355</v>
      </c>
      <c r="S8" s="60">
        <v>195914</v>
      </c>
      <c r="T8" s="60">
        <v>-23756164</v>
      </c>
      <c r="U8" s="60">
        <v>5604055</v>
      </c>
      <c r="V8" s="60">
        <v>5604055</v>
      </c>
      <c r="W8" s="60">
        <v>5604055</v>
      </c>
      <c r="X8" s="60">
        <v>4406000</v>
      </c>
      <c r="Y8" s="60">
        <v>1198055</v>
      </c>
      <c r="Z8" s="140">
        <v>27.19</v>
      </c>
      <c r="AA8" s="62">
        <v>4406000</v>
      </c>
    </row>
    <row r="9" spans="1:27" ht="13.5">
      <c r="A9" s="249" t="s">
        <v>146</v>
      </c>
      <c r="B9" s="182"/>
      <c r="C9" s="155">
        <v>27521412</v>
      </c>
      <c r="D9" s="155"/>
      <c r="E9" s="59">
        <v>61101000</v>
      </c>
      <c r="F9" s="60">
        <v>61101000</v>
      </c>
      <c r="G9" s="60">
        <v>-3401899</v>
      </c>
      <c r="H9" s="60">
        <v>-7634503</v>
      </c>
      <c r="I9" s="60">
        <v>4388556</v>
      </c>
      <c r="J9" s="60">
        <v>4388556</v>
      </c>
      <c r="K9" s="60">
        <v>15421052</v>
      </c>
      <c r="L9" s="60">
        <v>-23035872</v>
      </c>
      <c r="M9" s="60">
        <v>-5634465</v>
      </c>
      <c r="N9" s="60">
        <v>-5634465</v>
      </c>
      <c r="O9" s="60">
        <v>70491772</v>
      </c>
      <c r="P9" s="60">
        <v>18219878</v>
      </c>
      <c r="Q9" s="60">
        <v>33268398</v>
      </c>
      <c r="R9" s="60">
        <v>33268398</v>
      </c>
      <c r="S9" s="60">
        <v>-13091908</v>
      </c>
      <c r="T9" s="60">
        <v>448160</v>
      </c>
      <c r="U9" s="60">
        <v>43549284</v>
      </c>
      <c r="V9" s="60">
        <v>43549284</v>
      </c>
      <c r="W9" s="60">
        <v>43549284</v>
      </c>
      <c r="X9" s="60">
        <v>61101000</v>
      </c>
      <c r="Y9" s="60">
        <v>-17551716</v>
      </c>
      <c r="Z9" s="140">
        <v>-28.73</v>
      </c>
      <c r="AA9" s="62">
        <v>61101000</v>
      </c>
    </row>
    <row r="10" spans="1:27" ht="13.5">
      <c r="A10" s="249" t="s">
        <v>147</v>
      </c>
      <c r="B10" s="182"/>
      <c r="C10" s="155"/>
      <c r="D10" s="155"/>
      <c r="E10" s="59">
        <v>1600000</v>
      </c>
      <c r="F10" s="60">
        <v>1600000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1600000</v>
      </c>
      <c r="Y10" s="159">
        <v>-1600000</v>
      </c>
      <c r="Z10" s="141">
        <v>-100</v>
      </c>
      <c r="AA10" s="225">
        <v>1600000</v>
      </c>
    </row>
    <row r="11" spans="1:27" ht="13.5">
      <c r="A11" s="249" t="s">
        <v>148</v>
      </c>
      <c r="B11" s="182"/>
      <c r="C11" s="155">
        <v>5507329</v>
      </c>
      <c r="D11" s="155"/>
      <c r="E11" s="59">
        <v>3500000</v>
      </c>
      <c r="F11" s="60">
        <v>3500000</v>
      </c>
      <c r="G11" s="60">
        <v>-1802001</v>
      </c>
      <c r="H11" s="60">
        <v>-1784593</v>
      </c>
      <c r="I11" s="60">
        <v>-1641618</v>
      </c>
      <c r="J11" s="60">
        <v>-1641618</v>
      </c>
      <c r="K11" s="60">
        <v>-217625</v>
      </c>
      <c r="L11" s="60">
        <v>-300874</v>
      </c>
      <c r="M11" s="60">
        <v>400988</v>
      </c>
      <c r="N11" s="60">
        <v>400988</v>
      </c>
      <c r="O11" s="60">
        <v>4250400</v>
      </c>
      <c r="P11" s="60">
        <v>-193068</v>
      </c>
      <c r="Q11" s="60">
        <v>4476528</v>
      </c>
      <c r="R11" s="60">
        <v>4476528</v>
      </c>
      <c r="S11" s="60">
        <v>369358</v>
      </c>
      <c r="T11" s="60">
        <v>-28812</v>
      </c>
      <c r="U11" s="60">
        <v>3971175</v>
      </c>
      <c r="V11" s="60">
        <v>3971175</v>
      </c>
      <c r="W11" s="60">
        <v>3971175</v>
      </c>
      <c r="X11" s="60">
        <v>3500000</v>
      </c>
      <c r="Y11" s="60">
        <v>471175</v>
      </c>
      <c r="Z11" s="140">
        <v>13.46</v>
      </c>
      <c r="AA11" s="62">
        <v>3500000</v>
      </c>
    </row>
    <row r="12" spans="1:27" ht="13.5">
      <c r="A12" s="250" t="s">
        <v>56</v>
      </c>
      <c r="B12" s="251"/>
      <c r="C12" s="168">
        <f aca="true" t="shared" si="0" ref="C12:Y12">SUM(C6:C11)</f>
        <v>33034741</v>
      </c>
      <c r="D12" s="168">
        <f>SUM(D6:D11)</f>
        <v>0</v>
      </c>
      <c r="E12" s="72">
        <f t="shared" si="0"/>
        <v>119459932</v>
      </c>
      <c r="F12" s="73">
        <f t="shared" si="0"/>
        <v>124188832</v>
      </c>
      <c r="G12" s="73">
        <f t="shared" si="0"/>
        <v>55240125</v>
      </c>
      <c r="H12" s="73">
        <f t="shared" si="0"/>
        <v>66801706</v>
      </c>
      <c r="I12" s="73">
        <f t="shared" si="0"/>
        <v>43725753</v>
      </c>
      <c r="J12" s="73">
        <f t="shared" si="0"/>
        <v>43725753</v>
      </c>
      <c r="K12" s="73">
        <f t="shared" si="0"/>
        <v>34019443</v>
      </c>
      <c r="L12" s="73">
        <f t="shared" si="0"/>
        <v>-207192481</v>
      </c>
      <c r="M12" s="73">
        <f t="shared" si="0"/>
        <v>77479845</v>
      </c>
      <c r="N12" s="73">
        <f t="shared" si="0"/>
        <v>77479845</v>
      </c>
      <c r="O12" s="73">
        <f t="shared" si="0"/>
        <v>97482992</v>
      </c>
      <c r="P12" s="73">
        <f t="shared" si="0"/>
        <v>37410783</v>
      </c>
      <c r="Q12" s="73">
        <f t="shared" si="0"/>
        <v>201302493</v>
      </c>
      <c r="R12" s="73">
        <f t="shared" si="0"/>
        <v>201302493</v>
      </c>
      <c r="S12" s="73">
        <f t="shared" si="0"/>
        <v>154281356</v>
      </c>
      <c r="T12" s="73">
        <f t="shared" si="0"/>
        <v>5088041</v>
      </c>
      <c r="U12" s="73">
        <f t="shared" si="0"/>
        <v>53124514</v>
      </c>
      <c r="V12" s="73">
        <f t="shared" si="0"/>
        <v>53124514</v>
      </c>
      <c r="W12" s="73">
        <f t="shared" si="0"/>
        <v>53124514</v>
      </c>
      <c r="X12" s="73">
        <f t="shared" si="0"/>
        <v>124188832</v>
      </c>
      <c r="Y12" s="73">
        <f t="shared" si="0"/>
        <v>-71064318</v>
      </c>
      <c r="Z12" s="170">
        <f>+IF(X12&lt;&gt;0,+(Y12/X12)*100,0)</f>
        <v>-57.22279278703579</v>
      </c>
      <c r="AA12" s="74">
        <f>SUM(AA6:AA11)</f>
        <v>124188832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5224345</v>
      </c>
      <c r="D15" s="155"/>
      <c r="E15" s="59">
        <v>3200000</v>
      </c>
      <c r="F15" s="60">
        <v>3200000</v>
      </c>
      <c r="G15" s="60"/>
      <c r="H15" s="60"/>
      <c r="I15" s="60">
        <v>-3130</v>
      </c>
      <c r="J15" s="60">
        <v>-3130</v>
      </c>
      <c r="K15" s="60">
        <v>3130</v>
      </c>
      <c r="L15" s="60"/>
      <c r="M15" s="60"/>
      <c r="N15" s="60"/>
      <c r="O15" s="60"/>
      <c r="P15" s="60">
        <v>1051</v>
      </c>
      <c r="Q15" s="60"/>
      <c r="R15" s="60"/>
      <c r="S15" s="60"/>
      <c r="T15" s="60">
        <v>3648</v>
      </c>
      <c r="U15" s="60"/>
      <c r="V15" s="60"/>
      <c r="W15" s="60"/>
      <c r="X15" s="60">
        <v>3200000</v>
      </c>
      <c r="Y15" s="60">
        <v>-3200000</v>
      </c>
      <c r="Z15" s="140">
        <v>-100</v>
      </c>
      <c r="AA15" s="62">
        <v>3200000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50000000</v>
      </c>
      <c r="H16" s="159">
        <v>50000000</v>
      </c>
      <c r="I16" s="159">
        <v>15000000</v>
      </c>
      <c r="J16" s="60">
        <v>15000000</v>
      </c>
      <c r="K16" s="159">
        <v>15000000</v>
      </c>
      <c r="L16" s="159"/>
      <c r="M16" s="60"/>
      <c r="N16" s="159"/>
      <c r="O16" s="159">
        <v>20000000</v>
      </c>
      <c r="P16" s="159"/>
      <c r="Q16" s="60"/>
      <c r="R16" s="159"/>
      <c r="S16" s="159">
        <v>-100000000</v>
      </c>
      <c r="T16" s="60">
        <v>50000000</v>
      </c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2254638052</v>
      </c>
      <c r="D19" s="155"/>
      <c r="E19" s="59">
        <v>3150781628</v>
      </c>
      <c r="F19" s="60">
        <v>3174390816</v>
      </c>
      <c r="G19" s="60"/>
      <c r="H19" s="60"/>
      <c r="I19" s="60"/>
      <c r="J19" s="60"/>
      <c r="K19" s="60"/>
      <c r="L19" s="60"/>
      <c r="M19" s="60">
        <v>22878879</v>
      </c>
      <c r="N19" s="60">
        <v>22878879</v>
      </c>
      <c r="O19" s="60">
        <v>2229107894</v>
      </c>
      <c r="P19" s="60">
        <v>2640933</v>
      </c>
      <c r="Q19" s="60">
        <v>2263631765</v>
      </c>
      <c r="R19" s="60">
        <v>2263631765</v>
      </c>
      <c r="S19" s="60">
        <v>-49946328</v>
      </c>
      <c r="T19" s="60">
        <v>-49004589</v>
      </c>
      <c r="U19" s="60">
        <v>2483203036</v>
      </c>
      <c r="V19" s="60">
        <v>2483203036</v>
      </c>
      <c r="W19" s="60">
        <v>2483203036</v>
      </c>
      <c r="X19" s="60">
        <v>3174390816</v>
      </c>
      <c r="Y19" s="60">
        <v>-691187780</v>
      </c>
      <c r="Z19" s="140">
        <v>-21.77</v>
      </c>
      <c r="AA19" s="62">
        <v>3174390816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573752</v>
      </c>
      <c r="D22" s="155"/>
      <c r="E22" s="59">
        <v>387840</v>
      </c>
      <c r="F22" s="60">
        <v>387840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387840</v>
      </c>
      <c r="Y22" s="60">
        <v>-387840</v>
      </c>
      <c r="Z22" s="140">
        <v>-100</v>
      </c>
      <c r="AA22" s="62">
        <v>387840</v>
      </c>
    </row>
    <row r="23" spans="1:27" ht="13.5">
      <c r="A23" s="249" t="s">
        <v>158</v>
      </c>
      <c r="B23" s="182"/>
      <c r="C23" s="155">
        <v>1151452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2261587601</v>
      </c>
      <c r="D24" s="168">
        <f>SUM(D15:D23)</f>
        <v>0</v>
      </c>
      <c r="E24" s="76">
        <f t="shared" si="1"/>
        <v>3154369468</v>
      </c>
      <c r="F24" s="77">
        <f t="shared" si="1"/>
        <v>3177978656</v>
      </c>
      <c r="G24" s="77">
        <f t="shared" si="1"/>
        <v>50000000</v>
      </c>
      <c r="H24" s="77">
        <f t="shared" si="1"/>
        <v>50000000</v>
      </c>
      <c r="I24" s="77">
        <f t="shared" si="1"/>
        <v>14996870</v>
      </c>
      <c r="J24" s="77">
        <f t="shared" si="1"/>
        <v>14996870</v>
      </c>
      <c r="K24" s="77">
        <f t="shared" si="1"/>
        <v>15003130</v>
      </c>
      <c r="L24" s="77">
        <f t="shared" si="1"/>
        <v>0</v>
      </c>
      <c r="M24" s="77">
        <f t="shared" si="1"/>
        <v>22878879</v>
      </c>
      <c r="N24" s="77">
        <f t="shared" si="1"/>
        <v>22878879</v>
      </c>
      <c r="O24" s="77">
        <f t="shared" si="1"/>
        <v>2249107894</v>
      </c>
      <c r="P24" s="77">
        <f t="shared" si="1"/>
        <v>2641984</v>
      </c>
      <c r="Q24" s="77">
        <f t="shared" si="1"/>
        <v>2263631765</v>
      </c>
      <c r="R24" s="77">
        <f t="shared" si="1"/>
        <v>2263631765</v>
      </c>
      <c r="S24" s="77">
        <f t="shared" si="1"/>
        <v>-149946328</v>
      </c>
      <c r="T24" s="77">
        <f t="shared" si="1"/>
        <v>999059</v>
      </c>
      <c r="U24" s="77">
        <f t="shared" si="1"/>
        <v>2483203036</v>
      </c>
      <c r="V24" s="77">
        <f t="shared" si="1"/>
        <v>2483203036</v>
      </c>
      <c r="W24" s="77">
        <f t="shared" si="1"/>
        <v>2483203036</v>
      </c>
      <c r="X24" s="77">
        <f t="shared" si="1"/>
        <v>3177978656</v>
      </c>
      <c r="Y24" s="77">
        <f t="shared" si="1"/>
        <v>-694775620</v>
      </c>
      <c r="Z24" s="212">
        <f>+IF(X24&lt;&gt;0,+(Y24/X24)*100,0)</f>
        <v>-21.862186477818813</v>
      </c>
      <c r="AA24" s="79">
        <f>SUM(AA15:AA23)</f>
        <v>3177978656</v>
      </c>
    </row>
    <row r="25" spans="1:27" ht="13.5">
      <c r="A25" s="250" t="s">
        <v>159</v>
      </c>
      <c r="B25" s="251"/>
      <c r="C25" s="168">
        <f aca="true" t="shared" si="2" ref="C25:Y25">+C12+C24</f>
        <v>2294622342</v>
      </c>
      <c r="D25" s="168">
        <f>+D12+D24</f>
        <v>0</v>
      </c>
      <c r="E25" s="72">
        <f t="shared" si="2"/>
        <v>3273829400</v>
      </c>
      <c r="F25" s="73">
        <f t="shared" si="2"/>
        <v>3302167488</v>
      </c>
      <c r="G25" s="73">
        <f t="shared" si="2"/>
        <v>105240125</v>
      </c>
      <c r="H25" s="73">
        <f t="shared" si="2"/>
        <v>116801706</v>
      </c>
      <c r="I25" s="73">
        <f t="shared" si="2"/>
        <v>58722623</v>
      </c>
      <c r="J25" s="73">
        <f t="shared" si="2"/>
        <v>58722623</v>
      </c>
      <c r="K25" s="73">
        <f t="shared" si="2"/>
        <v>49022573</v>
      </c>
      <c r="L25" s="73">
        <f t="shared" si="2"/>
        <v>-207192481</v>
      </c>
      <c r="M25" s="73">
        <f t="shared" si="2"/>
        <v>100358724</v>
      </c>
      <c r="N25" s="73">
        <f t="shared" si="2"/>
        <v>100358724</v>
      </c>
      <c r="O25" s="73">
        <f t="shared" si="2"/>
        <v>2346590886</v>
      </c>
      <c r="P25" s="73">
        <f t="shared" si="2"/>
        <v>40052767</v>
      </c>
      <c r="Q25" s="73">
        <f t="shared" si="2"/>
        <v>2464934258</v>
      </c>
      <c r="R25" s="73">
        <f t="shared" si="2"/>
        <v>2464934258</v>
      </c>
      <c r="S25" s="73">
        <f t="shared" si="2"/>
        <v>4335028</v>
      </c>
      <c r="T25" s="73">
        <f t="shared" si="2"/>
        <v>6087100</v>
      </c>
      <c r="U25" s="73">
        <f t="shared" si="2"/>
        <v>2536327550</v>
      </c>
      <c r="V25" s="73">
        <f t="shared" si="2"/>
        <v>2536327550</v>
      </c>
      <c r="W25" s="73">
        <f t="shared" si="2"/>
        <v>2536327550</v>
      </c>
      <c r="X25" s="73">
        <f t="shared" si="2"/>
        <v>3302167488</v>
      </c>
      <c r="Y25" s="73">
        <f t="shared" si="2"/>
        <v>-765839938</v>
      </c>
      <c r="Z25" s="170">
        <f>+IF(X25&lt;&gt;0,+(Y25/X25)*100,0)</f>
        <v>-23.192037980600453</v>
      </c>
      <c r="AA25" s="74">
        <f>+AA12+AA24</f>
        <v>3302167488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45486859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>
        <v>33431872</v>
      </c>
      <c r="V29" s="60">
        <v>33431872</v>
      </c>
      <c r="W29" s="60">
        <v>33431872</v>
      </c>
      <c r="X29" s="60"/>
      <c r="Y29" s="60">
        <v>33431872</v>
      </c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>
        <v>-391922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3329844</v>
      </c>
      <c r="D31" s="155"/>
      <c r="E31" s="59">
        <v>29000000</v>
      </c>
      <c r="F31" s="60">
        <v>29000000</v>
      </c>
      <c r="G31" s="60">
        <v>-25</v>
      </c>
      <c r="H31" s="60">
        <v>-776</v>
      </c>
      <c r="I31" s="60">
        <v>-331</v>
      </c>
      <c r="J31" s="60">
        <v>-331</v>
      </c>
      <c r="K31" s="60">
        <v>-1466</v>
      </c>
      <c r="L31" s="60">
        <v>299</v>
      </c>
      <c r="M31" s="60">
        <v>350</v>
      </c>
      <c r="N31" s="60">
        <v>350</v>
      </c>
      <c r="O31" s="60">
        <v>3330480</v>
      </c>
      <c r="P31" s="60">
        <v>-1356</v>
      </c>
      <c r="Q31" s="60">
        <v>3331836</v>
      </c>
      <c r="R31" s="60">
        <v>3331836</v>
      </c>
      <c r="S31" s="60">
        <v>-4116</v>
      </c>
      <c r="T31" s="60">
        <v>2469</v>
      </c>
      <c r="U31" s="60">
        <v>-31980902</v>
      </c>
      <c r="V31" s="60">
        <v>-31980902</v>
      </c>
      <c r="W31" s="60">
        <v>-31980902</v>
      </c>
      <c r="X31" s="60">
        <v>29000000</v>
      </c>
      <c r="Y31" s="60">
        <v>-60980902</v>
      </c>
      <c r="Z31" s="140">
        <v>-210.28</v>
      </c>
      <c r="AA31" s="62">
        <v>29000000</v>
      </c>
    </row>
    <row r="32" spans="1:27" ht="13.5">
      <c r="A32" s="249" t="s">
        <v>164</v>
      </c>
      <c r="B32" s="182"/>
      <c r="C32" s="155">
        <v>77035212</v>
      </c>
      <c r="D32" s="155"/>
      <c r="E32" s="59">
        <v>60000000</v>
      </c>
      <c r="F32" s="60">
        <v>60000000</v>
      </c>
      <c r="G32" s="60">
        <v>-22731614</v>
      </c>
      <c r="H32" s="60">
        <v>-35921173</v>
      </c>
      <c r="I32" s="60">
        <v>-32072850</v>
      </c>
      <c r="J32" s="60">
        <v>-32072850</v>
      </c>
      <c r="K32" s="60">
        <v>-5038555</v>
      </c>
      <c r="L32" s="60">
        <v>-386543</v>
      </c>
      <c r="M32" s="60">
        <v>6027529</v>
      </c>
      <c r="N32" s="60">
        <v>6027529</v>
      </c>
      <c r="O32" s="60">
        <v>24179131</v>
      </c>
      <c r="P32" s="60">
        <v>-8052841</v>
      </c>
      <c r="Q32" s="60">
        <v>59905499</v>
      </c>
      <c r="R32" s="60">
        <v>59905499</v>
      </c>
      <c r="S32" s="60">
        <v>-57909222</v>
      </c>
      <c r="T32" s="60">
        <v>-60795013</v>
      </c>
      <c r="U32" s="60">
        <v>332790402</v>
      </c>
      <c r="V32" s="60">
        <v>332790402</v>
      </c>
      <c r="W32" s="60">
        <v>332790402</v>
      </c>
      <c r="X32" s="60">
        <v>60000000</v>
      </c>
      <c r="Y32" s="60">
        <v>272790402</v>
      </c>
      <c r="Z32" s="140">
        <v>454.65</v>
      </c>
      <c r="AA32" s="62">
        <v>60000000</v>
      </c>
    </row>
    <row r="33" spans="1:27" ht="13.5">
      <c r="A33" s="249" t="s">
        <v>165</v>
      </c>
      <c r="B33" s="182"/>
      <c r="C33" s="155">
        <v>6814881</v>
      </c>
      <c r="D33" s="155"/>
      <c r="E33" s="59"/>
      <c r="F33" s="60"/>
      <c r="G33" s="60"/>
      <c r="H33" s="60">
        <v>-5229532</v>
      </c>
      <c r="I33" s="60">
        <v>-11678120</v>
      </c>
      <c r="J33" s="60">
        <v>-11678120</v>
      </c>
      <c r="K33" s="60">
        <v>-223965</v>
      </c>
      <c r="L33" s="60">
        <v>-11594502</v>
      </c>
      <c r="M33" s="60">
        <v>5852254</v>
      </c>
      <c r="N33" s="60">
        <v>5852254</v>
      </c>
      <c r="O33" s="60">
        <v>15733000</v>
      </c>
      <c r="P33" s="60">
        <v>6181380</v>
      </c>
      <c r="Q33" s="60">
        <v>15733000</v>
      </c>
      <c r="R33" s="60">
        <v>15733000</v>
      </c>
      <c r="S33" s="60">
        <v>-11325784</v>
      </c>
      <c r="T33" s="60">
        <v>7658689</v>
      </c>
      <c r="U33" s="60">
        <v>15733000</v>
      </c>
      <c r="V33" s="60">
        <v>15733000</v>
      </c>
      <c r="W33" s="60">
        <v>15733000</v>
      </c>
      <c r="X33" s="60"/>
      <c r="Y33" s="60">
        <v>15733000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132666796</v>
      </c>
      <c r="D34" s="168">
        <f>SUM(D29:D33)</f>
        <v>0</v>
      </c>
      <c r="E34" s="72">
        <f t="shared" si="3"/>
        <v>89000000</v>
      </c>
      <c r="F34" s="73">
        <f t="shared" si="3"/>
        <v>89000000</v>
      </c>
      <c r="G34" s="73">
        <f t="shared" si="3"/>
        <v>-23123561</v>
      </c>
      <c r="H34" s="73">
        <f t="shared" si="3"/>
        <v>-41151481</v>
      </c>
      <c r="I34" s="73">
        <f t="shared" si="3"/>
        <v>-43751301</v>
      </c>
      <c r="J34" s="73">
        <f t="shared" si="3"/>
        <v>-43751301</v>
      </c>
      <c r="K34" s="73">
        <f t="shared" si="3"/>
        <v>-5263986</v>
      </c>
      <c r="L34" s="73">
        <f t="shared" si="3"/>
        <v>-11980746</v>
      </c>
      <c r="M34" s="73">
        <f t="shared" si="3"/>
        <v>11880133</v>
      </c>
      <c r="N34" s="73">
        <f t="shared" si="3"/>
        <v>11880133</v>
      </c>
      <c r="O34" s="73">
        <f t="shared" si="3"/>
        <v>43242611</v>
      </c>
      <c r="P34" s="73">
        <f t="shared" si="3"/>
        <v>-1872817</v>
      </c>
      <c r="Q34" s="73">
        <f t="shared" si="3"/>
        <v>78970335</v>
      </c>
      <c r="R34" s="73">
        <f t="shared" si="3"/>
        <v>78970335</v>
      </c>
      <c r="S34" s="73">
        <f t="shared" si="3"/>
        <v>-69239122</v>
      </c>
      <c r="T34" s="73">
        <f t="shared" si="3"/>
        <v>-53133855</v>
      </c>
      <c r="U34" s="73">
        <f t="shared" si="3"/>
        <v>349974372</v>
      </c>
      <c r="V34" s="73">
        <f t="shared" si="3"/>
        <v>349974372</v>
      </c>
      <c r="W34" s="73">
        <f t="shared" si="3"/>
        <v>349974372</v>
      </c>
      <c r="X34" s="73">
        <f t="shared" si="3"/>
        <v>89000000</v>
      </c>
      <c r="Y34" s="73">
        <f t="shared" si="3"/>
        <v>260974372</v>
      </c>
      <c r="Z34" s="170">
        <f>+IF(X34&lt;&gt;0,+(Y34/X34)*100,0)</f>
        <v>293.22963146067417</v>
      </c>
      <c r="AA34" s="74">
        <f>SUM(AA29:AA33)</f>
        <v>89000000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15738325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15738325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148405121</v>
      </c>
      <c r="D40" s="168">
        <f>+D34+D39</f>
        <v>0</v>
      </c>
      <c r="E40" s="72">
        <f t="shared" si="5"/>
        <v>89000000</v>
      </c>
      <c r="F40" s="73">
        <f t="shared" si="5"/>
        <v>89000000</v>
      </c>
      <c r="G40" s="73">
        <f t="shared" si="5"/>
        <v>-23123561</v>
      </c>
      <c r="H40" s="73">
        <f t="shared" si="5"/>
        <v>-41151481</v>
      </c>
      <c r="I40" s="73">
        <f t="shared" si="5"/>
        <v>-43751301</v>
      </c>
      <c r="J40" s="73">
        <f t="shared" si="5"/>
        <v>-43751301</v>
      </c>
      <c r="K40" s="73">
        <f t="shared" si="5"/>
        <v>-5263986</v>
      </c>
      <c r="L40" s="73">
        <f t="shared" si="5"/>
        <v>-11980746</v>
      </c>
      <c r="M40" s="73">
        <f t="shared" si="5"/>
        <v>11880133</v>
      </c>
      <c r="N40" s="73">
        <f t="shared" si="5"/>
        <v>11880133</v>
      </c>
      <c r="O40" s="73">
        <f t="shared" si="5"/>
        <v>43242611</v>
      </c>
      <c r="P40" s="73">
        <f t="shared" si="5"/>
        <v>-1872817</v>
      </c>
      <c r="Q40" s="73">
        <f t="shared" si="5"/>
        <v>78970335</v>
      </c>
      <c r="R40" s="73">
        <f t="shared" si="5"/>
        <v>78970335</v>
      </c>
      <c r="S40" s="73">
        <f t="shared" si="5"/>
        <v>-69239122</v>
      </c>
      <c r="T40" s="73">
        <f t="shared" si="5"/>
        <v>-53133855</v>
      </c>
      <c r="U40" s="73">
        <f t="shared" si="5"/>
        <v>349974372</v>
      </c>
      <c r="V40" s="73">
        <f t="shared" si="5"/>
        <v>349974372</v>
      </c>
      <c r="W40" s="73">
        <f t="shared" si="5"/>
        <v>349974372</v>
      </c>
      <c r="X40" s="73">
        <f t="shared" si="5"/>
        <v>89000000</v>
      </c>
      <c r="Y40" s="73">
        <f t="shared" si="5"/>
        <v>260974372</v>
      </c>
      <c r="Z40" s="170">
        <f>+IF(X40&lt;&gt;0,+(Y40/X40)*100,0)</f>
        <v>293.22963146067417</v>
      </c>
      <c r="AA40" s="74">
        <f>+AA34+AA39</f>
        <v>89000000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2146217221</v>
      </c>
      <c r="D42" s="257">
        <f>+D25-D40</f>
        <v>0</v>
      </c>
      <c r="E42" s="258">
        <f t="shared" si="6"/>
        <v>3184829400</v>
      </c>
      <c r="F42" s="259">
        <f t="shared" si="6"/>
        <v>3213167488</v>
      </c>
      <c r="G42" s="259">
        <f t="shared" si="6"/>
        <v>128363686</v>
      </c>
      <c r="H42" s="259">
        <f t="shared" si="6"/>
        <v>157953187</v>
      </c>
      <c r="I42" s="259">
        <f t="shared" si="6"/>
        <v>102473924</v>
      </c>
      <c r="J42" s="259">
        <f t="shared" si="6"/>
        <v>102473924</v>
      </c>
      <c r="K42" s="259">
        <f t="shared" si="6"/>
        <v>54286559</v>
      </c>
      <c r="L42" s="259">
        <f t="shared" si="6"/>
        <v>-195211735</v>
      </c>
      <c r="M42" s="259">
        <f t="shared" si="6"/>
        <v>88478591</v>
      </c>
      <c r="N42" s="259">
        <f t="shared" si="6"/>
        <v>88478591</v>
      </c>
      <c r="O42" s="259">
        <f t="shared" si="6"/>
        <v>2303348275</v>
      </c>
      <c r="P42" s="259">
        <f t="shared" si="6"/>
        <v>41925584</v>
      </c>
      <c r="Q42" s="259">
        <f t="shared" si="6"/>
        <v>2385963923</v>
      </c>
      <c r="R42" s="259">
        <f t="shared" si="6"/>
        <v>2385963923</v>
      </c>
      <c r="S42" s="259">
        <f t="shared" si="6"/>
        <v>73574150</v>
      </c>
      <c r="T42" s="259">
        <f t="shared" si="6"/>
        <v>59220955</v>
      </c>
      <c r="U42" s="259">
        <f t="shared" si="6"/>
        <v>2186353178</v>
      </c>
      <c r="V42" s="259">
        <f t="shared" si="6"/>
        <v>2186353178</v>
      </c>
      <c r="W42" s="259">
        <f t="shared" si="6"/>
        <v>2186353178</v>
      </c>
      <c r="X42" s="259">
        <f t="shared" si="6"/>
        <v>3213167488</v>
      </c>
      <c r="Y42" s="259">
        <f t="shared" si="6"/>
        <v>-1026814310</v>
      </c>
      <c r="Z42" s="260">
        <f>+IF(X42&lt;&gt;0,+(Y42/X42)*100,0)</f>
        <v>-31.956451502599048</v>
      </c>
      <c r="AA42" s="261">
        <f>+AA25-AA40</f>
        <v>3213167488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2146217221</v>
      </c>
      <c r="D45" s="155"/>
      <c r="E45" s="59">
        <v>3184829400</v>
      </c>
      <c r="F45" s="60">
        <v>3213167488</v>
      </c>
      <c r="G45" s="60">
        <v>128363686</v>
      </c>
      <c r="H45" s="60">
        <v>157953187</v>
      </c>
      <c r="I45" s="60">
        <v>102473924</v>
      </c>
      <c r="J45" s="60">
        <v>102473924</v>
      </c>
      <c r="K45" s="60">
        <v>54286559</v>
      </c>
      <c r="L45" s="60">
        <v>-195211735</v>
      </c>
      <c r="M45" s="60">
        <v>81895445</v>
      </c>
      <c r="N45" s="60">
        <v>81895445</v>
      </c>
      <c r="O45" s="60">
        <v>2384465192</v>
      </c>
      <c r="P45" s="60">
        <v>41925584</v>
      </c>
      <c r="Q45" s="60">
        <v>2385963923</v>
      </c>
      <c r="R45" s="60">
        <v>2385963923</v>
      </c>
      <c r="S45" s="60">
        <v>73574150</v>
      </c>
      <c r="T45" s="60">
        <v>59220955</v>
      </c>
      <c r="U45" s="60">
        <v>2267470095</v>
      </c>
      <c r="V45" s="60">
        <v>2267470095</v>
      </c>
      <c r="W45" s="60">
        <v>2267470095</v>
      </c>
      <c r="X45" s="60">
        <v>3213167488</v>
      </c>
      <c r="Y45" s="60">
        <v>-945697393</v>
      </c>
      <c r="Z45" s="139">
        <v>-29.43</v>
      </c>
      <c r="AA45" s="62">
        <v>3213167488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>
        <v>6583146</v>
      </c>
      <c r="N46" s="60">
        <v>6583146</v>
      </c>
      <c r="O46" s="60">
        <v>-81116917</v>
      </c>
      <c r="P46" s="60"/>
      <c r="Q46" s="60"/>
      <c r="R46" s="60"/>
      <c r="S46" s="60"/>
      <c r="T46" s="60"/>
      <c r="U46" s="60">
        <v>-81116917</v>
      </c>
      <c r="V46" s="60">
        <v>-81116917</v>
      </c>
      <c r="W46" s="60">
        <v>-81116917</v>
      </c>
      <c r="X46" s="60"/>
      <c r="Y46" s="60">
        <v>-81116917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2146217221</v>
      </c>
      <c r="D48" s="217">
        <f>SUM(D45:D47)</f>
        <v>0</v>
      </c>
      <c r="E48" s="264">
        <f t="shared" si="7"/>
        <v>3184829400</v>
      </c>
      <c r="F48" s="219">
        <f t="shared" si="7"/>
        <v>3213167488</v>
      </c>
      <c r="G48" s="219">
        <f t="shared" si="7"/>
        <v>128363686</v>
      </c>
      <c r="H48" s="219">
        <f t="shared" si="7"/>
        <v>157953187</v>
      </c>
      <c r="I48" s="219">
        <f t="shared" si="7"/>
        <v>102473924</v>
      </c>
      <c r="J48" s="219">
        <f t="shared" si="7"/>
        <v>102473924</v>
      </c>
      <c r="K48" s="219">
        <f t="shared" si="7"/>
        <v>54286559</v>
      </c>
      <c r="L48" s="219">
        <f t="shared" si="7"/>
        <v>-195211735</v>
      </c>
      <c r="M48" s="219">
        <f t="shared" si="7"/>
        <v>88478591</v>
      </c>
      <c r="N48" s="219">
        <f t="shared" si="7"/>
        <v>88478591</v>
      </c>
      <c r="O48" s="219">
        <f t="shared" si="7"/>
        <v>2303348275</v>
      </c>
      <c r="P48" s="219">
        <f t="shared" si="7"/>
        <v>41925584</v>
      </c>
      <c r="Q48" s="219">
        <f t="shared" si="7"/>
        <v>2385963923</v>
      </c>
      <c r="R48" s="219">
        <f t="shared" si="7"/>
        <v>2385963923</v>
      </c>
      <c r="S48" s="219">
        <f t="shared" si="7"/>
        <v>73574150</v>
      </c>
      <c r="T48" s="219">
        <f t="shared" si="7"/>
        <v>59220955</v>
      </c>
      <c r="U48" s="219">
        <f t="shared" si="7"/>
        <v>2186353178</v>
      </c>
      <c r="V48" s="219">
        <f t="shared" si="7"/>
        <v>2186353178</v>
      </c>
      <c r="W48" s="219">
        <f t="shared" si="7"/>
        <v>2186353178</v>
      </c>
      <c r="X48" s="219">
        <f t="shared" si="7"/>
        <v>3213167488</v>
      </c>
      <c r="Y48" s="219">
        <f t="shared" si="7"/>
        <v>-1026814310</v>
      </c>
      <c r="Z48" s="265">
        <f>+IF(X48&lt;&gt;0,+(Y48/X48)*100,0)</f>
        <v>-31.956451502599048</v>
      </c>
      <c r="AA48" s="232">
        <f>SUM(AA45:AA47)</f>
        <v>3213167488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32</v>
      </c>
      <c r="B7" s="182"/>
      <c r="C7" s="155">
        <v>22461133</v>
      </c>
      <c r="D7" s="155"/>
      <c r="E7" s="59">
        <v>26918148</v>
      </c>
      <c r="F7" s="60">
        <v>26918148</v>
      </c>
      <c r="G7" s="60">
        <v>1686495</v>
      </c>
      <c r="H7" s="60">
        <v>1267582</v>
      </c>
      <c r="I7" s="60">
        <v>2322241</v>
      </c>
      <c r="J7" s="60">
        <v>5276318</v>
      </c>
      <c r="K7" s="60">
        <v>2413469</v>
      </c>
      <c r="L7" s="60">
        <v>1740591</v>
      </c>
      <c r="M7" s="60">
        <v>1881506</v>
      </c>
      <c r="N7" s="60">
        <v>6035566</v>
      </c>
      <c r="O7" s="60">
        <v>1019505</v>
      </c>
      <c r="P7" s="60">
        <v>1690527</v>
      </c>
      <c r="Q7" s="60">
        <v>1007009</v>
      </c>
      <c r="R7" s="60">
        <v>3717041</v>
      </c>
      <c r="S7" s="60"/>
      <c r="T7" s="60">
        <v>2280167</v>
      </c>
      <c r="U7" s="60">
        <v>1938693</v>
      </c>
      <c r="V7" s="60">
        <v>4218860</v>
      </c>
      <c r="W7" s="60">
        <v>19247785</v>
      </c>
      <c r="X7" s="60">
        <v>26918148</v>
      </c>
      <c r="Y7" s="60">
        <v>-7670363</v>
      </c>
      <c r="Z7" s="140">
        <v>-28.5</v>
      </c>
      <c r="AA7" s="62">
        <v>26918148</v>
      </c>
    </row>
    <row r="8" spans="1:27" ht="13.5">
      <c r="A8" s="249" t="s">
        <v>178</v>
      </c>
      <c r="B8" s="182"/>
      <c r="C8" s="155">
        <v>2614858</v>
      </c>
      <c r="D8" s="155"/>
      <c r="E8" s="59">
        <v>63808500</v>
      </c>
      <c r="F8" s="60">
        <v>68537400</v>
      </c>
      <c r="G8" s="60">
        <v>5115757</v>
      </c>
      <c r="H8" s="60">
        <v>1544203</v>
      </c>
      <c r="I8" s="60">
        <v>120680</v>
      </c>
      <c r="J8" s="60">
        <v>6780640</v>
      </c>
      <c r="K8" s="60">
        <v>5505109</v>
      </c>
      <c r="L8" s="60">
        <v>19321226</v>
      </c>
      <c r="M8" s="60">
        <v>6435964</v>
      </c>
      <c r="N8" s="60">
        <v>31262299</v>
      </c>
      <c r="O8" s="60">
        <v>109600</v>
      </c>
      <c r="P8" s="60"/>
      <c r="Q8" s="60">
        <v>5227744</v>
      </c>
      <c r="R8" s="60">
        <v>5337344</v>
      </c>
      <c r="S8" s="60">
        <v>21713359</v>
      </c>
      <c r="T8" s="60">
        <v>101650</v>
      </c>
      <c r="U8" s="60">
        <v>1273378</v>
      </c>
      <c r="V8" s="60">
        <v>23088387</v>
      </c>
      <c r="W8" s="60">
        <v>66468670</v>
      </c>
      <c r="X8" s="60">
        <v>68537400</v>
      </c>
      <c r="Y8" s="60">
        <v>-2068730</v>
      </c>
      <c r="Z8" s="140">
        <v>-3.02</v>
      </c>
      <c r="AA8" s="62">
        <v>68537400</v>
      </c>
    </row>
    <row r="9" spans="1:27" ht="13.5">
      <c r="A9" s="249" t="s">
        <v>179</v>
      </c>
      <c r="B9" s="182"/>
      <c r="C9" s="155">
        <v>659449094</v>
      </c>
      <c r="D9" s="155"/>
      <c r="E9" s="59">
        <v>336761004</v>
      </c>
      <c r="F9" s="60">
        <v>331311294</v>
      </c>
      <c r="G9" s="60">
        <v>136650000</v>
      </c>
      <c r="H9" s="60">
        <v>1520000</v>
      </c>
      <c r="I9" s="60"/>
      <c r="J9" s="60">
        <v>138170000</v>
      </c>
      <c r="K9" s="60"/>
      <c r="L9" s="60">
        <v>108709000</v>
      </c>
      <c r="M9" s="60">
        <v>926500</v>
      </c>
      <c r="N9" s="60">
        <v>109635500</v>
      </c>
      <c r="O9" s="60">
        <v>25829590</v>
      </c>
      <c r="P9" s="60">
        <v>4243215</v>
      </c>
      <c r="Q9" s="60">
        <v>89081038</v>
      </c>
      <c r="R9" s="60">
        <v>119153843</v>
      </c>
      <c r="S9" s="60">
        <v>3207574</v>
      </c>
      <c r="T9" s="60">
        <v>520307</v>
      </c>
      <c r="U9" s="60"/>
      <c r="V9" s="60">
        <v>3727881</v>
      </c>
      <c r="W9" s="60">
        <v>370687224</v>
      </c>
      <c r="X9" s="60">
        <v>331311294</v>
      </c>
      <c r="Y9" s="60">
        <v>39375930</v>
      </c>
      <c r="Z9" s="140">
        <v>11.88</v>
      </c>
      <c r="AA9" s="62">
        <v>331311294</v>
      </c>
    </row>
    <row r="10" spans="1:27" ht="13.5">
      <c r="A10" s="249" t="s">
        <v>180</v>
      </c>
      <c r="B10" s="182"/>
      <c r="C10" s="155"/>
      <c r="D10" s="155"/>
      <c r="E10" s="59">
        <v>497438004</v>
      </c>
      <c r="F10" s="60">
        <v>522047191</v>
      </c>
      <c r="G10" s="60">
        <v>24386510</v>
      </c>
      <c r="H10" s="60">
        <v>69512372</v>
      </c>
      <c r="I10" s="60">
        <v>10041499</v>
      </c>
      <c r="J10" s="60">
        <v>103940381</v>
      </c>
      <c r="K10" s="60">
        <v>15452751</v>
      </c>
      <c r="L10" s="60">
        <v>134707129</v>
      </c>
      <c r="M10" s="60">
        <v>24828995</v>
      </c>
      <c r="N10" s="60">
        <v>174988875</v>
      </c>
      <c r="O10" s="60"/>
      <c r="P10" s="60">
        <v>39284273</v>
      </c>
      <c r="Q10" s="60">
        <v>24828995</v>
      </c>
      <c r="R10" s="60">
        <v>64113268</v>
      </c>
      <c r="S10" s="60"/>
      <c r="T10" s="60"/>
      <c r="U10" s="60">
        <v>33386444</v>
      </c>
      <c r="V10" s="60">
        <v>33386444</v>
      </c>
      <c r="W10" s="60">
        <v>376428968</v>
      </c>
      <c r="X10" s="60">
        <v>522047191</v>
      </c>
      <c r="Y10" s="60">
        <v>-145618223</v>
      </c>
      <c r="Z10" s="140">
        <v>-27.89</v>
      </c>
      <c r="AA10" s="62">
        <v>522047191</v>
      </c>
    </row>
    <row r="11" spans="1:27" ht="13.5">
      <c r="A11" s="249" t="s">
        <v>181</v>
      </c>
      <c r="B11" s="182"/>
      <c r="C11" s="155">
        <v>2037921</v>
      </c>
      <c r="D11" s="155"/>
      <c r="E11" s="59">
        <v>999996</v>
      </c>
      <c r="F11" s="60">
        <v>2070996</v>
      </c>
      <c r="G11" s="60"/>
      <c r="H11" s="60">
        <v>419660</v>
      </c>
      <c r="I11" s="60">
        <v>457796</v>
      </c>
      <c r="J11" s="60">
        <v>877456</v>
      </c>
      <c r="K11" s="60">
        <v>113918</v>
      </c>
      <c r="L11" s="60"/>
      <c r="M11" s="60">
        <v>148821</v>
      </c>
      <c r="N11" s="60">
        <v>262739</v>
      </c>
      <c r="O11" s="60">
        <v>380986</v>
      </c>
      <c r="P11" s="60">
        <v>205223</v>
      </c>
      <c r="Q11" s="60">
        <v>110921</v>
      </c>
      <c r="R11" s="60">
        <v>697130</v>
      </c>
      <c r="S11" s="60">
        <v>267339</v>
      </c>
      <c r="T11" s="60">
        <v>833761</v>
      </c>
      <c r="U11" s="60">
        <v>436247</v>
      </c>
      <c r="V11" s="60">
        <v>1537347</v>
      </c>
      <c r="W11" s="60">
        <v>3374672</v>
      </c>
      <c r="X11" s="60">
        <v>2070996</v>
      </c>
      <c r="Y11" s="60">
        <v>1303676</v>
      </c>
      <c r="Z11" s="140">
        <v>62.95</v>
      </c>
      <c r="AA11" s="62">
        <v>2070996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-510694451</v>
      </c>
      <c r="D14" s="155"/>
      <c r="E14" s="59">
        <v>-401326704</v>
      </c>
      <c r="F14" s="60">
        <v>-399806088</v>
      </c>
      <c r="G14" s="60">
        <v>-93287659</v>
      </c>
      <c r="H14" s="60">
        <v>-37944017</v>
      </c>
      <c r="I14" s="60">
        <v>-18771577</v>
      </c>
      <c r="J14" s="60">
        <v>-150003253</v>
      </c>
      <c r="K14" s="60">
        <v>-9668565</v>
      </c>
      <c r="L14" s="60">
        <v>-43210203</v>
      </c>
      <c r="M14" s="60">
        <v>-71667122</v>
      </c>
      <c r="N14" s="60">
        <v>-124545890</v>
      </c>
      <c r="O14" s="60">
        <v>-62311213</v>
      </c>
      <c r="P14" s="60">
        <v>-25226896</v>
      </c>
      <c r="Q14" s="60">
        <v>-41005873</v>
      </c>
      <c r="R14" s="60">
        <v>-128543982</v>
      </c>
      <c r="S14" s="60">
        <v>-8957935</v>
      </c>
      <c r="T14" s="60">
        <v>-32041324</v>
      </c>
      <c r="U14" s="60">
        <v>-20410792</v>
      </c>
      <c r="V14" s="60">
        <v>-61410051</v>
      </c>
      <c r="W14" s="60">
        <v>-464503176</v>
      </c>
      <c r="X14" s="60">
        <v>-399806088</v>
      </c>
      <c r="Y14" s="60">
        <v>-64697088</v>
      </c>
      <c r="Z14" s="140">
        <v>16.18</v>
      </c>
      <c r="AA14" s="62">
        <v>-399806088</v>
      </c>
    </row>
    <row r="15" spans="1:27" ht="13.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42</v>
      </c>
      <c r="B16" s="182"/>
      <c r="C16" s="155">
        <v>-200000</v>
      </c>
      <c r="D16" s="155"/>
      <c r="E16" s="59">
        <v>-1860996</v>
      </c>
      <c r="F16" s="60">
        <v>-1551000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-55145593</v>
      </c>
      <c r="R16" s="60">
        <v>-55145593</v>
      </c>
      <c r="S16" s="60"/>
      <c r="T16" s="60"/>
      <c r="U16" s="60"/>
      <c r="V16" s="60"/>
      <c r="W16" s="60">
        <v>-55145593</v>
      </c>
      <c r="X16" s="60">
        <v>-1551000</v>
      </c>
      <c r="Y16" s="60">
        <v>-53594593</v>
      </c>
      <c r="Z16" s="140">
        <v>3455.49</v>
      </c>
      <c r="AA16" s="62">
        <v>-1551000</v>
      </c>
    </row>
    <row r="17" spans="1:27" ht="13.5">
      <c r="A17" s="250" t="s">
        <v>185</v>
      </c>
      <c r="B17" s="251"/>
      <c r="C17" s="168">
        <f aca="true" t="shared" si="0" ref="C17:Y17">SUM(C6:C16)</f>
        <v>175668555</v>
      </c>
      <c r="D17" s="168">
        <f t="shared" si="0"/>
        <v>0</v>
      </c>
      <c r="E17" s="72">
        <f t="shared" si="0"/>
        <v>522737952</v>
      </c>
      <c r="F17" s="73">
        <f t="shared" si="0"/>
        <v>549527941</v>
      </c>
      <c r="G17" s="73">
        <f t="shared" si="0"/>
        <v>74551103</v>
      </c>
      <c r="H17" s="73">
        <f t="shared" si="0"/>
        <v>36319800</v>
      </c>
      <c r="I17" s="73">
        <f t="shared" si="0"/>
        <v>-5829361</v>
      </c>
      <c r="J17" s="73">
        <f t="shared" si="0"/>
        <v>105041542</v>
      </c>
      <c r="K17" s="73">
        <f t="shared" si="0"/>
        <v>13816682</v>
      </c>
      <c r="L17" s="73">
        <f t="shared" si="0"/>
        <v>221267743</v>
      </c>
      <c r="M17" s="73">
        <f t="shared" si="0"/>
        <v>-37445336</v>
      </c>
      <c r="N17" s="73">
        <f t="shared" si="0"/>
        <v>197639089</v>
      </c>
      <c r="O17" s="73">
        <f t="shared" si="0"/>
        <v>-34971532</v>
      </c>
      <c r="P17" s="73">
        <f t="shared" si="0"/>
        <v>20196342</v>
      </c>
      <c r="Q17" s="73">
        <f t="shared" si="0"/>
        <v>24104241</v>
      </c>
      <c r="R17" s="73">
        <f t="shared" si="0"/>
        <v>9329051</v>
      </c>
      <c r="S17" s="73">
        <f t="shared" si="0"/>
        <v>16230337</v>
      </c>
      <c r="T17" s="73">
        <f t="shared" si="0"/>
        <v>-28305439</v>
      </c>
      <c r="U17" s="73">
        <f t="shared" si="0"/>
        <v>16623970</v>
      </c>
      <c r="V17" s="73">
        <f t="shared" si="0"/>
        <v>4548868</v>
      </c>
      <c r="W17" s="73">
        <f t="shared" si="0"/>
        <v>316558550</v>
      </c>
      <c r="X17" s="73">
        <f t="shared" si="0"/>
        <v>549527941</v>
      </c>
      <c r="Y17" s="73">
        <f t="shared" si="0"/>
        <v>-232969391</v>
      </c>
      <c r="Z17" s="170">
        <f>+IF(X17&lt;&gt;0,+(Y17/X17)*100,0)</f>
        <v>-42.39445779154658</v>
      </c>
      <c r="AA17" s="74">
        <f>SUM(AA6:AA16)</f>
        <v>549527941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>
        <v>20000000</v>
      </c>
      <c r="R24" s="60">
        <v>20000000</v>
      </c>
      <c r="S24" s="60"/>
      <c r="T24" s="60">
        <v>50000000</v>
      </c>
      <c r="U24" s="60"/>
      <c r="V24" s="60">
        <v>50000000</v>
      </c>
      <c r="W24" s="60">
        <v>70000000</v>
      </c>
      <c r="X24" s="60"/>
      <c r="Y24" s="60">
        <v>70000000</v>
      </c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-231383062</v>
      </c>
      <c r="D26" s="155"/>
      <c r="E26" s="59">
        <v>-503385996</v>
      </c>
      <c r="F26" s="60">
        <v>-479776812</v>
      </c>
      <c r="G26" s="60">
        <v>-11615297</v>
      </c>
      <c r="H26" s="60">
        <v>-21876538</v>
      </c>
      <c r="I26" s="60">
        <v>-20326426</v>
      </c>
      <c r="J26" s="60">
        <v>-53818261</v>
      </c>
      <c r="K26" s="60">
        <v>-15870752</v>
      </c>
      <c r="L26" s="60">
        <v>-30288404</v>
      </c>
      <c r="M26" s="60">
        <v>-100085618</v>
      </c>
      <c r="N26" s="60">
        <v>-146244774</v>
      </c>
      <c r="O26" s="60">
        <v>-20908603</v>
      </c>
      <c r="P26" s="60">
        <v>-38444102</v>
      </c>
      <c r="Q26" s="60">
        <v>-41453167</v>
      </c>
      <c r="R26" s="60">
        <v>-100805872</v>
      </c>
      <c r="S26" s="60">
        <v>-30619264</v>
      </c>
      <c r="T26" s="60">
        <v>-18307008</v>
      </c>
      <c r="U26" s="60">
        <v>-30875367</v>
      </c>
      <c r="V26" s="60">
        <v>-79801639</v>
      </c>
      <c r="W26" s="60">
        <v>-380670546</v>
      </c>
      <c r="X26" s="60">
        <v>-479776812</v>
      </c>
      <c r="Y26" s="60">
        <v>99106266</v>
      </c>
      <c r="Z26" s="140">
        <v>-20.66</v>
      </c>
      <c r="AA26" s="62">
        <v>-479776812</v>
      </c>
    </row>
    <row r="27" spans="1:27" ht="13.5">
      <c r="A27" s="250" t="s">
        <v>192</v>
      </c>
      <c r="B27" s="251"/>
      <c r="C27" s="168">
        <f aca="true" t="shared" si="1" ref="C27:Y27">SUM(C21:C26)</f>
        <v>-231383062</v>
      </c>
      <c r="D27" s="168">
        <f>SUM(D21:D26)</f>
        <v>0</v>
      </c>
      <c r="E27" s="72">
        <f t="shared" si="1"/>
        <v>-503385996</v>
      </c>
      <c r="F27" s="73">
        <f t="shared" si="1"/>
        <v>-479776812</v>
      </c>
      <c r="G27" s="73">
        <f t="shared" si="1"/>
        <v>-11615297</v>
      </c>
      <c r="H27" s="73">
        <f t="shared" si="1"/>
        <v>-21876538</v>
      </c>
      <c r="I27" s="73">
        <f t="shared" si="1"/>
        <v>-20326426</v>
      </c>
      <c r="J27" s="73">
        <f t="shared" si="1"/>
        <v>-53818261</v>
      </c>
      <c r="K27" s="73">
        <f t="shared" si="1"/>
        <v>-15870752</v>
      </c>
      <c r="L27" s="73">
        <f t="shared" si="1"/>
        <v>-30288404</v>
      </c>
      <c r="M27" s="73">
        <f t="shared" si="1"/>
        <v>-100085618</v>
      </c>
      <c r="N27" s="73">
        <f t="shared" si="1"/>
        <v>-146244774</v>
      </c>
      <c r="O27" s="73">
        <f t="shared" si="1"/>
        <v>-20908603</v>
      </c>
      <c r="P27" s="73">
        <f t="shared" si="1"/>
        <v>-38444102</v>
      </c>
      <c r="Q27" s="73">
        <f t="shared" si="1"/>
        <v>-21453167</v>
      </c>
      <c r="R27" s="73">
        <f t="shared" si="1"/>
        <v>-80805872</v>
      </c>
      <c r="S27" s="73">
        <f t="shared" si="1"/>
        <v>-30619264</v>
      </c>
      <c r="T27" s="73">
        <f t="shared" si="1"/>
        <v>31692992</v>
      </c>
      <c r="U27" s="73">
        <f t="shared" si="1"/>
        <v>-30875367</v>
      </c>
      <c r="V27" s="73">
        <f t="shared" si="1"/>
        <v>-29801639</v>
      </c>
      <c r="W27" s="73">
        <f t="shared" si="1"/>
        <v>-310670546</v>
      </c>
      <c r="X27" s="73">
        <f t="shared" si="1"/>
        <v>-479776812</v>
      </c>
      <c r="Y27" s="73">
        <f t="shared" si="1"/>
        <v>169106266</v>
      </c>
      <c r="Z27" s="170">
        <f>+IF(X27&lt;&gt;0,+(Y27/X27)*100,0)</f>
        <v>-35.24686099252333</v>
      </c>
      <c r="AA27" s="74">
        <f>SUM(AA21:AA26)</f>
        <v>-479776812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>
        <v>15733000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15733000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-39981507</v>
      </c>
      <c r="D38" s="153">
        <f>+D17+D27+D36</f>
        <v>0</v>
      </c>
      <c r="E38" s="99">
        <f t="shared" si="3"/>
        <v>19351956</v>
      </c>
      <c r="F38" s="100">
        <f t="shared" si="3"/>
        <v>69751129</v>
      </c>
      <c r="G38" s="100">
        <f t="shared" si="3"/>
        <v>62935806</v>
      </c>
      <c r="H38" s="100">
        <f t="shared" si="3"/>
        <v>14443262</v>
      </c>
      <c r="I38" s="100">
        <f t="shared" si="3"/>
        <v>-26155787</v>
      </c>
      <c r="J38" s="100">
        <f t="shared" si="3"/>
        <v>51223281</v>
      </c>
      <c r="K38" s="100">
        <f t="shared" si="3"/>
        <v>-2054070</v>
      </c>
      <c r="L38" s="100">
        <f t="shared" si="3"/>
        <v>190979339</v>
      </c>
      <c r="M38" s="100">
        <f t="shared" si="3"/>
        <v>-137530954</v>
      </c>
      <c r="N38" s="100">
        <f t="shared" si="3"/>
        <v>51394315</v>
      </c>
      <c r="O38" s="100">
        <f t="shared" si="3"/>
        <v>-55880135</v>
      </c>
      <c r="P38" s="100">
        <f t="shared" si="3"/>
        <v>-18247760</v>
      </c>
      <c r="Q38" s="100">
        <f t="shared" si="3"/>
        <v>2651074</v>
      </c>
      <c r="R38" s="100">
        <f t="shared" si="3"/>
        <v>-71476821</v>
      </c>
      <c r="S38" s="100">
        <f t="shared" si="3"/>
        <v>-14388927</v>
      </c>
      <c r="T38" s="100">
        <f t="shared" si="3"/>
        <v>3387553</v>
      </c>
      <c r="U38" s="100">
        <f t="shared" si="3"/>
        <v>-14251397</v>
      </c>
      <c r="V38" s="100">
        <f t="shared" si="3"/>
        <v>-25252771</v>
      </c>
      <c r="W38" s="100">
        <f t="shared" si="3"/>
        <v>5888004</v>
      </c>
      <c r="X38" s="100">
        <f t="shared" si="3"/>
        <v>69751129</v>
      </c>
      <c r="Y38" s="100">
        <f t="shared" si="3"/>
        <v>-63863125</v>
      </c>
      <c r="Z38" s="137">
        <f>+IF(X38&lt;&gt;0,+(Y38/X38)*100,0)</f>
        <v>-91.55855384075575</v>
      </c>
      <c r="AA38" s="102">
        <f>+AA17+AA27+AA36</f>
        <v>69751129</v>
      </c>
    </row>
    <row r="39" spans="1:27" ht="13.5">
      <c r="A39" s="249" t="s">
        <v>200</v>
      </c>
      <c r="B39" s="182"/>
      <c r="C39" s="153">
        <v>-5499352</v>
      </c>
      <c r="D39" s="153"/>
      <c r="E39" s="99">
        <v>-5499000</v>
      </c>
      <c r="F39" s="100">
        <v>-5499000</v>
      </c>
      <c r="G39" s="100">
        <v>-45486859</v>
      </c>
      <c r="H39" s="100">
        <v>17448947</v>
      </c>
      <c r="I39" s="100">
        <v>31892209</v>
      </c>
      <c r="J39" s="100">
        <v>-45486859</v>
      </c>
      <c r="K39" s="100">
        <v>5736422</v>
      </c>
      <c r="L39" s="100">
        <v>3682352</v>
      </c>
      <c r="M39" s="100">
        <v>194661691</v>
      </c>
      <c r="N39" s="100">
        <v>5736422</v>
      </c>
      <c r="O39" s="100">
        <v>57130737</v>
      </c>
      <c r="P39" s="100">
        <v>1250602</v>
      </c>
      <c r="Q39" s="100">
        <v>-16997158</v>
      </c>
      <c r="R39" s="100">
        <v>57130737</v>
      </c>
      <c r="S39" s="100">
        <v>-14346084</v>
      </c>
      <c r="T39" s="100">
        <v>-28735011</v>
      </c>
      <c r="U39" s="100">
        <v>-25347458</v>
      </c>
      <c r="V39" s="100">
        <v>-14346084</v>
      </c>
      <c r="W39" s="100">
        <v>-45486859</v>
      </c>
      <c r="X39" s="100">
        <v>-5499000</v>
      </c>
      <c r="Y39" s="100">
        <v>-39987859</v>
      </c>
      <c r="Z39" s="137">
        <v>727.18</v>
      </c>
      <c r="AA39" s="102">
        <v>-5499000</v>
      </c>
    </row>
    <row r="40" spans="1:27" ht="13.5">
      <c r="A40" s="269" t="s">
        <v>201</v>
      </c>
      <c r="B40" s="256"/>
      <c r="C40" s="257">
        <v>-45480859</v>
      </c>
      <c r="D40" s="257"/>
      <c r="E40" s="258">
        <v>13852955</v>
      </c>
      <c r="F40" s="259">
        <v>64252129</v>
      </c>
      <c r="G40" s="259">
        <v>17448947</v>
      </c>
      <c r="H40" s="259">
        <v>31892209</v>
      </c>
      <c r="I40" s="259">
        <v>5736422</v>
      </c>
      <c r="J40" s="259">
        <v>5736422</v>
      </c>
      <c r="K40" s="259">
        <v>3682352</v>
      </c>
      <c r="L40" s="259">
        <v>194661691</v>
      </c>
      <c r="M40" s="259">
        <v>57130737</v>
      </c>
      <c r="N40" s="259">
        <v>57130737</v>
      </c>
      <c r="O40" s="259">
        <v>1250602</v>
      </c>
      <c r="P40" s="259">
        <v>-16997158</v>
      </c>
      <c r="Q40" s="259">
        <v>-14346084</v>
      </c>
      <c r="R40" s="259">
        <v>1250602</v>
      </c>
      <c r="S40" s="259">
        <v>-28735011</v>
      </c>
      <c r="T40" s="259">
        <v>-25347458</v>
      </c>
      <c r="U40" s="259">
        <v>-39598855</v>
      </c>
      <c r="V40" s="259">
        <v>-39598855</v>
      </c>
      <c r="W40" s="259">
        <v>-39598855</v>
      </c>
      <c r="X40" s="259">
        <v>64252129</v>
      </c>
      <c r="Y40" s="259">
        <v>-103850984</v>
      </c>
      <c r="Z40" s="260">
        <v>-161.63</v>
      </c>
      <c r="AA40" s="261">
        <v>64252129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233345001</v>
      </c>
      <c r="D5" s="200">
        <f t="shared" si="0"/>
        <v>0</v>
      </c>
      <c r="E5" s="106">
        <f t="shared" si="0"/>
        <v>503386000</v>
      </c>
      <c r="F5" s="106">
        <f t="shared" si="0"/>
        <v>526995000</v>
      </c>
      <c r="G5" s="106">
        <f t="shared" si="0"/>
        <v>13109985</v>
      </c>
      <c r="H5" s="106">
        <f t="shared" si="0"/>
        <v>25552810</v>
      </c>
      <c r="I5" s="106">
        <f t="shared" si="0"/>
        <v>29863232</v>
      </c>
      <c r="J5" s="106">
        <f t="shared" si="0"/>
        <v>68526027</v>
      </c>
      <c r="K5" s="106">
        <f t="shared" si="0"/>
        <v>26569422</v>
      </c>
      <c r="L5" s="106">
        <f t="shared" si="0"/>
        <v>30608489</v>
      </c>
      <c r="M5" s="106">
        <f t="shared" si="0"/>
        <v>104007039</v>
      </c>
      <c r="N5" s="106">
        <f t="shared" si="0"/>
        <v>161184950</v>
      </c>
      <c r="O5" s="106">
        <f t="shared" si="0"/>
        <v>23220681</v>
      </c>
      <c r="P5" s="106">
        <f t="shared" si="0"/>
        <v>39856629</v>
      </c>
      <c r="Q5" s="106">
        <f t="shared" si="0"/>
        <v>59906937</v>
      </c>
      <c r="R5" s="106">
        <f t="shared" si="0"/>
        <v>122984247</v>
      </c>
      <c r="S5" s="106">
        <f t="shared" si="0"/>
        <v>56238876</v>
      </c>
      <c r="T5" s="106">
        <f t="shared" si="0"/>
        <v>42296100</v>
      </c>
      <c r="U5" s="106">
        <f t="shared" si="0"/>
        <v>63962726</v>
      </c>
      <c r="V5" s="106">
        <f t="shared" si="0"/>
        <v>162497702</v>
      </c>
      <c r="W5" s="106">
        <f t="shared" si="0"/>
        <v>515192926</v>
      </c>
      <c r="X5" s="106">
        <f t="shared" si="0"/>
        <v>526995000</v>
      </c>
      <c r="Y5" s="106">
        <f t="shared" si="0"/>
        <v>-11802074</v>
      </c>
      <c r="Z5" s="201">
        <f>+IF(X5&lt;&gt;0,+(Y5/X5)*100,0)</f>
        <v>-2.2395039801136636</v>
      </c>
      <c r="AA5" s="199">
        <f>SUM(AA11:AA18)</f>
        <v>526995000</v>
      </c>
    </row>
    <row r="6" spans="1:27" ht="13.5">
      <c r="A6" s="291" t="s">
        <v>205</v>
      </c>
      <c r="B6" s="142"/>
      <c r="C6" s="62">
        <v>1922539</v>
      </c>
      <c r="D6" s="156"/>
      <c r="E6" s="60">
        <v>2173000</v>
      </c>
      <c r="F6" s="60">
        <v>2173000</v>
      </c>
      <c r="G6" s="60"/>
      <c r="H6" s="60"/>
      <c r="I6" s="60"/>
      <c r="J6" s="60"/>
      <c r="K6" s="60">
        <v>483370</v>
      </c>
      <c r="L6" s="60"/>
      <c r="M6" s="60"/>
      <c r="N6" s="60">
        <v>483370</v>
      </c>
      <c r="O6" s="60"/>
      <c r="P6" s="60"/>
      <c r="Q6" s="60">
        <v>1007507</v>
      </c>
      <c r="R6" s="60">
        <v>1007507</v>
      </c>
      <c r="S6" s="60">
        <v>219510</v>
      </c>
      <c r="T6" s="60"/>
      <c r="U6" s="60">
        <v>478356</v>
      </c>
      <c r="V6" s="60">
        <v>697866</v>
      </c>
      <c r="W6" s="60">
        <v>2188743</v>
      </c>
      <c r="X6" s="60">
        <v>2173000</v>
      </c>
      <c r="Y6" s="60">
        <v>15743</v>
      </c>
      <c r="Z6" s="140">
        <v>0.72</v>
      </c>
      <c r="AA6" s="155">
        <v>2173000</v>
      </c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>
        <v>227699083</v>
      </c>
      <c r="D8" s="156"/>
      <c r="E8" s="60">
        <v>495365000</v>
      </c>
      <c r="F8" s="60">
        <v>519974000</v>
      </c>
      <c r="G8" s="60">
        <v>13109985</v>
      </c>
      <c r="H8" s="60">
        <v>25552810</v>
      </c>
      <c r="I8" s="60">
        <v>29822848</v>
      </c>
      <c r="J8" s="60">
        <v>68485643</v>
      </c>
      <c r="K8" s="60">
        <v>26056518</v>
      </c>
      <c r="L8" s="60">
        <v>30484449</v>
      </c>
      <c r="M8" s="60">
        <v>102836920</v>
      </c>
      <c r="N8" s="60">
        <v>159377887</v>
      </c>
      <c r="O8" s="60">
        <v>23020118</v>
      </c>
      <c r="P8" s="60">
        <v>38904362</v>
      </c>
      <c r="Q8" s="60">
        <v>59090137</v>
      </c>
      <c r="R8" s="60">
        <v>121014617</v>
      </c>
      <c r="S8" s="60">
        <v>55614172</v>
      </c>
      <c r="T8" s="60">
        <v>42296100</v>
      </c>
      <c r="U8" s="60">
        <v>63484370</v>
      </c>
      <c r="V8" s="60">
        <v>161394642</v>
      </c>
      <c r="W8" s="60">
        <v>510272789</v>
      </c>
      <c r="X8" s="60">
        <v>519974000</v>
      </c>
      <c r="Y8" s="60">
        <v>-9701211</v>
      </c>
      <c r="Z8" s="140">
        <v>-1.87</v>
      </c>
      <c r="AA8" s="155">
        <v>519974000</v>
      </c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229621622</v>
      </c>
      <c r="D11" s="294">
        <f t="shared" si="1"/>
        <v>0</v>
      </c>
      <c r="E11" s="295">
        <f t="shared" si="1"/>
        <v>497538000</v>
      </c>
      <c r="F11" s="295">
        <f t="shared" si="1"/>
        <v>522147000</v>
      </c>
      <c r="G11" s="295">
        <f t="shared" si="1"/>
        <v>13109985</v>
      </c>
      <c r="H11" s="295">
        <f t="shared" si="1"/>
        <v>25552810</v>
      </c>
      <c r="I11" s="295">
        <f t="shared" si="1"/>
        <v>29822848</v>
      </c>
      <c r="J11" s="295">
        <f t="shared" si="1"/>
        <v>68485643</v>
      </c>
      <c r="K11" s="295">
        <f t="shared" si="1"/>
        <v>26539888</v>
      </c>
      <c r="L11" s="295">
        <f t="shared" si="1"/>
        <v>30484449</v>
      </c>
      <c r="M11" s="295">
        <f t="shared" si="1"/>
        <v>102836920</v>
      </c>
      <c r="N11" s="295">
        <f t="shared" si="1"/>
        <v>159861257</v>
      </c>
      <c r="O11" s="295">
        <f t="shared" si="1"/>
        <v>23020118</v>
      </c>
      <c r="P11" s="295">
        <f t="shared" si="1"/>
        <v>38904362</v>
      </c>
      <c r="Q11" s="295">
        <f t="shared" si="1"/>
        <v>60097644</v>
      </c>
      <c r="R11" s="295">
        <f t="shared" si="1"/>
        <v>122022124</v>
      </c>
      <c r="S11" s="295">
        <f t="shared" si="1"/>
        <v>55833682</v>
      </c>
      <c r="T11" s="295">
        <f t="shared" si="1"/>
        <v>42296100</v>
      </c>
      <c r="U11" s="295">
        <f t="shared" si="1"/>
        <v>63962726</v>
      </c>
      <c r="V11" s="295">
        <f t="shared" si="1"/>
        <v>162092508</v>
      </c>
      <c r="W11" s="295">
        <f t="shared" si="1"/>
        <v>512461532</v>
      </c>
      <c r="X11" s="295">
        <f t="shared" si="1"/>
        <v>522147000</v>
      </c>
      <c r="Y11" s="295">
        <f t="shared" si="1"/>
        <v>-9685468</v>
      </c>
      <c r="Z11" s="296">
        <f>+IF(X11&lt;&gt;0,+(Y11/X11)*100,0)</f>
        <v>-1.8549312741431054</v>
      </c>
      <c r="AA11" s="297">
        <f>SUM(AA6:AA10)</f>
        <v>522147000</v>
      </c>
    </row>
    <row r="12" spans="1:27" ht="13.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>
        <v>926500</v>
      </c>
      <c r="N12" s="60">
        <v>926500</v>
      </c>
      <c r="O12" s="60"/>
      <c r="P12" s="60"/>
      <c r="Q12" s="60"/>
      <c r="R12" s="60"/>
      <c r="S12" s="60"/>
      <c r="T12" s="60"/>
      <c r="U12" s="60"/>
      <c r="V12" s="60"/>
      <c r="W12" s="60">
        <v>926500</v>
      </c>
      <c r="X12" s="60"/>
      <c r="Y12" s="60">
        <v>926500</v>
      </c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3723379</v>
      </c>
      <c r="D15" s="156"/>
      <c r="E15" s="60">
        <v>5848000</v>
      </c>
      <c r="F15" s="60">
        <v>4848000</v>
      </c>
      <c r="G15" s="60"/>
      <c r="H15" s="60"/>
      <c r="I15" s="60">
        <v>40384</v>
      </c>
      <c r="J15" s="60">
        <v>40384</v>
      </c>
      <c r="K15" s="60">
        <v>29534</v>
      </c>
      <c r="L15" s="60">
        <v>124040</v>
      </c>
      <c r="M15" s="60">
        <v>243619</v>
      </c>
      <c r="N15" s="60">
        <v>397193</v>
      </c>
      <c r="O15" s="60">
        <v>200563</v>
      </c>
      <c r="P15" s="60">
        <v>952267</v>
      </c>
      <c r="Q15" s="60">
        <v>-190707</v>
      </c>
      <c r="R15" s="60">
        <v>962123</v>
      </c>
      <c r="S15" s="60">
        <v>405194</v>
      </c>
      <c r="T15" s="60"/>
      <c r="U15" s="60"/>
      <c r="V15" s="60">
        <v>405194</v>
      </c>
      <c r="W15" s="60">
        <v>1804894</v>
      </c>
      <c r="X15" s="60">
        <v>4848000</v>
      </c>
      <c r="Y15" s="60">
        <v>-3043106</v>
      </c>
      <c r="Z15" s="140">
        <v>-62.77</v>
      </c>
      <c r="AA15" s="155">
        <v>4848000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1922539</v>
      </c>
      <c r="D36" s="156">
        <f t="shared" si="4"/>
        <v>0</v>
      </c>
      <c r="E36" s="60">
        <f t="shared" si="4"/>
        <v>2173000</v>
      </c>
      <c r="F36" s="60">
        <f t="shared" si="4"/>
        <v>2173000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483370</v>
      </c>
      <c r="L36" s="60">
        <f t="shared" si="4"/>
        <v>0</v>
      </c>
      <c r="M36" s="60">
        <f t="shared" si="4"/>
        <v>0</v>
      </c>
      <c r="N36" s="60">
        <f t="shared" si="4"/>
        <v>483370</v>
      </c>
      <c r="O36" s="60">
        <f t="shared" si="4"/>
        <v>0</v>
      </c>
      <c r="P36" s="60">
        <f t="shared" si="4"/>
        <v>0</v>
      </c>
      <c r="Q36" s="60">
        <f t="shared" si="4"/>
        <v>1007507</v>
      </c>
      <c r="R36" s="60">
        <f t="shared" si="4"/>
        <v>1007507</v>
      </c>
      <c r="S36" s="60">
        <f t="shared" si="4"/>
        <v>219510</v>
      </c>
      <c r="T36" s="60">
        <f t="shared" si="4"/>
        <v>0</v>
      </c>
      <c r="U36" s="60">
        <f t="shared" si="4"/>
        <v>478356</v>
      </c>
      <c r="V36" s="60">
        <f t="shared" si="4"/>
        <v>697866</v>
      </c>
      <c r="W36" s="60">
        <f t="shared" si="4"/>
        <v>2188743</v>
      </c>
      <c r="X36" s="60">
        <f t="shared" si="4"/>
        <v>2173000</v>
      </c>
      <c r="Y36" s="60">
        <f t="shared" si="4"/>
        <v>15743</v>
      </c>
      <c r="Z36" s="140">
        <f aca="true" t="shared" si="5" ref="Z36:Z49">+IF(X36&lt;&gt;0,+(Y36/X36)*100,0)</f>
        <v>0.7244822825586746</v>
      </c>
      <c r="AA36" s="155">
        <f>AA6+AA21</f>
        <v>2173000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227699083</v>
      </c>
      <c r="D38" s="156">
        <f t="shared" si="4"/>
        <v>0</v>
      </c>
      <c r="E38" s="60">
        <f t="shared" si="4"/>
        <v>495365000</v>
      </c>
      <c r="F38" s="60">
        <f t="shared" si="4"/>
        <v>519974000</v>
      </c>
      <c r="G38" s="60">
        <f t="shared" si="4"/>
        <v>13109985</v>
      </c>
      <c r="H38" s="60">
        <f t="shared" si="4"/>
        <v>25552810</v>
      </c>
      <c r="I38" s="60">
        <f t="shared" si="4"/>
        <v>29822848</v>
      </c>
      <c r="J38" s="60">
        <f t="shared" si="4"/>
        <v>68485643</v>
      </c>
      <c r="K38" s="60">
        <f t="shared" si="4"/>
        <v>26056518</v>
      </c>
      <c r="L38" s="60">
        <f t="shared" si="4"/>
        <v>30484449</v>
      </c>
      <c r="M38" s="60">
        <f t="shared" si="4"/>
        <v>102836920</v>
      </c>
      <c r="N38" s="60">
        <f t="shared" si="4"/>
        <v>159377887</v>
      </c>
      <c r="O38" s="60">
        <f t="shared" si="4"/>
        <v>23020118</v>
      </c>
      <c r="P38" s="60">
        <f t="shared" si="4"/>
        <v>38904362</v>
      </c>
      <c r="Q38" s="60">
        <f t="shared" si="4"/>
        <v>59090137</v>
      </c>
      <c r="R38" s="60">
        <f t="shared" si="4"/>
        <v>121014617</v>
      </c>
      <c r="S38" s="60">
        <f t="shared" si="4"/>
        <v>55614172</v>
      </c>
      <c r="T38" s="60">
        <f t="shared" si="4"/>
        <v>42296100</v>
      </c>
      <c r="U38" s="60">
        <f t="shared" si="4"/>
        <v>63484370</v>
      </c>
      <c r="V38" s="60">
        <f t="shared" si="4"/>
        <v>161394642</v>
      </c>
      <c r="W38" s="60">
        <f t="shared" si="4"/>
        <v>510272789</v>
      </c>
      <c r="X38" s="60">
        <f t="shared" si="4"/>
        <v>519974000</v>
      </c>
      <c r="Y38" s="60">
        <f t="shared" si="4"/>
        <v>-9701211</v>
      </c>
      <c r="Z38" s="140">
        <f t="shared" si="5"/>
        <v>-1.865710785539277</v>
      </c>
      <c r="AA38" s="155">
        <f>AA8+AA23</f>
        <v>519974000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229621622</v>
      </c>
      <c r="D41" s="294">
        <f t="shared" si="6"/>
        <v>0</v>
      </c>
      <c r="E41" s="295">
        <f t="shared" si="6"/>
        <v>497538000</v>
      </c>
      <c r="F41" s="295">
        <f t="shared" si="6"/>
        <v>522147000</v>
      </c>
      <c r="G41" s="295">
        <f t="shared" si="6"/>
        <v>13109985</v>
      </c>
      <c r="H41" s="295">
        <f t="shared" si="6"/>
        <v>25552810</v>
      </c>
      <c r="I41" s="295">
        <f t="shared" si="6"/>
        <v>29822848</v>
      </c>
      <c r="J41" s="295">
        <f t="shared" si="6"/>
        <v>68485643</v>
      </c>
      <c r="K41" s="295">
        <f t="shared" si="6"/>
        <v>26539888</v>
      </c>
      <c r="L41" s="295">
        <f t="shared" si="6"/>
        <v>30484449</v>
      </c>
      <c r="M41" s="295">
        <f t="shared" si="6"/>
        <v>102836920</v>
      </c>
      <c r="N41" s="295">
        <f t="shared" si="6"/>
        <v>159861257</v>
      </c>
      <c r="O41" s="295">
        <f t="shared" si="6"/>
        <v>23020118</v>
      </c>
      <c r="P41" s="295">
        <f t="shared" si="6"/>
        <v>38904362</v>
      </c>
      <c r="Q41" s="295">
        <f t="shared" si="6"/>
        <v>60097644</v>
      </c>
      <c r="R41" s="295">
        <f t="shared" si="6"/>
        <v>122022124</v>
      </c>
      <c r="S41" s="295">
        <f t="shared" si="6"/>
        <v>55833682</v>
      </c>
      <c r="T41" s="295">
        <f t="shared" si="6"/>
        <v>42296100</v>
      </c>
      <c r="U41" s="295">
        <f t="shared" si="6"/>
        <v>63962726</v>
      </c>
      <c r="V41" s="295">
        <f t="shared" si="6"/>
        <v>162092508</v>
      </c>
      <c r="W41" s="295">
        <f t="shared" si="6"/>
        <v>512461532</v>
      </c>
      <c r="X41" s="295">
        <f t="shared" si="6"/>
        <v>522147000</v>
      </c>
      <c r="Y41" s="295">
        <f t="shared" si="6"/>
        <v>-9685468</v>
      </c>
      <c r="Z41" s="296">
        <f t="shared" si="5"/>
        <v>-1.8549312741431054</v>
      </c>
      <c r="AA41" s="297">
        <f>SUM(AA36:AA40)</f>
        <v>522147000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926500</v>
      </c>
      <c r="N42" s="54">
        <f t="shared" si="7"/>
        <v>926500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926500</v>
      </c>
      <c r="X42" s="54">
        <f t="shared" si="7"/>
        <v>0</v>
      </c>
      <c r="Y42" s="54">
        <f t="shared" si="7"/>
        <v>926500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3723379</v>
      </c>
      <c r="D45" s="129">
        <f t="shared" si="7"/>
        <v>0</v>
      </c>
      <c r="E45" s="54">
        <f t="shared" si="7"/>
        <v>5848000</v>
      </c>
      <c r="F45" s="54">
        <f t="shared" si="7"/>
        <v>4848000</v>
      </c>
      <c r="G45" s="54">
        <f t="shared" si="7"/>
        <v>0</v>
      </c>
      <c r="H45" s="54">
        <f t="shared" si="7"/>
        <v>0</v>
      </c>
      <c r="I45" s="54">
        <f t="shared" si="7"/>
        <v>40384</v>
      </c>
      <c r="J45" s="54">
        <f t="shared" si="7"/>
        <v>40384</v>
      </c>
      <c r="K45" s="54">
        <f t="shared" si="7"/>
        <v>29534</v>
      </c>
      <c r="L45" s="54">
        <f t="shared" si="7"/>
        <v>124040</v>
      </c>
      <c r="M45" s="54">
        <f t="shared" si="7"/>
        <v>243619</v>
      </c>
      <c r="N45" s="54">
        <f t="shared" si="7"/>
        <v>397193</v>
      </c>
      <c r="O45" s="54">
        <f t="shared" si="7"/>
        <v>200563</v>
      </c>
      <c r="P45" s="54">
        <f t="shared" si="7"/>
        <v>952267</v>
      </c>
      <c r="Q45" s="54">
        <f t="shared" si="7"/>
        <v>-190707</v>
      </c>
      <c r="R45" s="54">
        <f t="shared" si="7"/>
        <v>962123</v>
      </c>
      <c r="S45" s="54">
        <f t="shared" si="7"/>
        <v>405194</v>
      </c>
      <c r="T45" s="54">
        <f t="shared" si="7"/>
        <v>0</v>
      </c>
      <c r="U45" s="54">
        <f t="shared" si="7"/>
        <v>0</v>
      </c>
      <c r="V45" s="54">
        <f t="shared" si="7"/>
        <v>405194</v>
      </c>
      <c r="W45" s="54">
        <f t="shared" si="7"/>
        <v>1804894</v>
      </c>
      <c r="X45" s="54">
        <f t="shared" si="7"/>
        <v>4848000</v>
      </c>
      <c r="Y45" s="54">
        <f t="shared" si="7"/>
        <v>-3043106</v>
      </c>
      <c r="Z45" s="184">
        <f t="shared" si="5"/>
        <v>-62.77033828382839</v>
      </c>
      <c r="AA45" s="130">
        <f t="shared" si="8"/>
        <v>4848000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233345001</v>
      </c>
      <c r="D49" s="218">
        <f t="shared" si="9"/>
        <v>0</v>
      </c>
      <c r="E49" s="220">
        <f t="shared" si="9"/>
        <v>503386000</v>
      </c>
      <c r="F49" s="220">
        <f t="shared" si="9"/>
        <v>526995000</v>
      </c>
      <c r="G49" s="220">
        <f t="shared" si="9"/>
        <v>13109985</v>
      </c>
      <c r="H49" s="220">
        <f t="shared" si="9"/>
        <v>25552810</v>
      </c>
      <c r="I49" s="220">
        <f t="shared" si="9"/>
        <v>29863232</v>
      </c>
      <c r="J49" s="220">
        <f t="shared" si="9"/>
        <v>68526027</v>
      </c>
      <c r="K49" s="220">
        <f t="shared" si="9"/>
        <v>26569422</v>
      </c>
      <c r="L49" s="220">
        <f t="shared" si="9"/>
        <v>30608489</v>
      </c>
      <c r="M49" s="220">
        <f t="shared" si="9"/>
        <v>104007039</v>
      </c>
      <c r="N49" s="220">
        <f t="shared" si="9"/>
        <v>161184950</v>
      </c>
      <c r="O49" s="220">
        <f t="shared" si="9"/>
        <v>23220681</v>
      </c>
      <c r="P49" s="220">
        <f t="shared" si="9"/>
        <v>39856629</v>
      </c>
      <c r="Q49" s="220">
        <f t="shared" si="9"/>
        <v>59906937</v>
      </c>
      <c r="R49" s="220">
        <f t="shared" si="9"/>
        <v>122984247</v>
      </c>
      <c r="S49" s="220">
        <f t="shared" si="9"/>
        <v>56238876</v>
      </c>
      <c r="T49" s="220">
        <f t="shared" si="9"/>
        <v>42296100</v>
      </c>
      <c r="U49" s="220">
        <f t="shared" si="9"/>
        <v>63962726</v>
      </c>
      <c r="V49" s="220">
        <f t="shared" si="9"/>
        <v>162497702</v>
      </c>
      <c r="W49" s="220">
        <f t="shared" si="9"/>
        <v>515192926</v>
      </c>
      <c r="X49" s="220">
        <f t="shared" si="9"/>
        <v>526995000</v>
      </c>
      <c r="Y49" s="220">
        <f t="shared" si="9"/>
        <v>-11802074</v>
      </c>
      <c r="Z49" s="221">
        <f t="shared" si="5"/>
        <v>-2.2395039801136636</v>
      </c>
      <c r="AA49" s="222">
        <f>SUM(AA41:AA48)</f>
        <v>526995000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41115043</v>
      </c>
      <c r="D51" s="129">
        <f t="shared" si="10"/>
        <v>0</v>
      </c>
      <c r="E51" s="54">
        <f t="shared" si="10"/>
        <v>34035000</v>
      </c>
      <c r="F51" s="54">
        <f t="shared" si="10"/>
        <v>32597000</v>
      </c>
      <c r="G51" s="54">
        <f t="shared" si="10"/>
        <v>1570041</v>
      </c>
      <c r="H51" s="54">
        <f t="shared" si="10"/>
        <v>435586</v>
      </c>
      <c r="I51" s="54">
        <f t="shared" si="10"/>
        <v>3186475</v>
      </c>
      <c r="J51" s="54">
        <f t="shared" si="10"/>
        <v>5192102</v>
      </c>
      <c r="K51" s="54">
        <f t="shared" si="10"/>
        <v>1134051</v>
      </c>
      <c r="L51" s="54">
        <f t="shared" si="10"/>
        <v>1891436</v>
      </c>
      <c r="M51" s="54">
        <f t="shared" si="10"/>
        <v>2843471</v>
      </c>
      <c r="N51" s="54">
        <f t="shared" si="10"/>
        <v>5868958</v>
      </c>
      <c r="O51" s="54">
        <f t="shared" si="10"/>
        <v>3679213</v>
      </c>
      <c r="P51" s="54">
        <f t="shared" si="10"/>
        <v>1251438</v>
      </c>
      <c r="Q51" s="54">
        <f t="shared" si="10"/>
        <v>960691</v>
      </c>
      <c r="R51" s="54">
        <f t="shared" si="10"/>
        <v>5891342</v>
      </c>
      <c r="S51" s="54">
        <f t="shared" si="10"/>
        <v>2411506</v>
      </c>
      <c r="T51" s="54">
        <f t="shared" si="10"/>
        <v>4224724</v>
      </c>
      <c r="U51" s="54">
        <f t="shared" si="10"/>
        <v>2472095</v>
      </c>
      <c r="V51" s="54">
        <f t="shared" si="10"/>
        <v>9108325</v>
      </c>
      <c r="W51" s="54">
        <f t="shared" si="10"/>
        <v>26060727</v>
      </c>
      <c r="X51" s="54">
        <f t="shared" si="10"/>
        <v>32597000</v>
      </c>
      <c r="Y51" s="54">
        <f t="shared" si="10"/>
        <v>-6536273</v>
      </c>
      <c r="Z51" s="184">
        <f>+IF(X51&lt;&gt;0,+(Y51/X51)*100,0)</f>
        <v>-20.051762432125656</v>
      </c>
      <c r="AA51" s="130">
        <f>SUM(AA57:AA61)</f>
        <v>32597000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>
        <v>34427523</v>
      </c>
      <c r="D54" s="156"/>
      <c r="E54" s="60">
        <v>27148000</v>
      </c>
      <c r="F54" s="60">
        <v>25148000</v>
      </c>
      <c r="G54" s="60">
        <v>1134051</v>
      </c>
      <c r="H54" s="60"/>
      <c r="I54" s="60">
        <v>2089373</v>
      </c>
      <c r="J54" s="60">
        <v>3223424</v>
      </c>
      <c r="K54" s="60">
        <v>1002223</v>
      </c>
      <c r="L54" s="60"/>
      <c r="M54" s="60">
        <v>2466686</v>
      </c>
      <c r="N54" s="60">
        <v>3468909</v>
      </c>
      <c r="O54" s="60">
        <v>3003005</v>
      </c>
      <c r="P54" s="60">
        <v>905326</v>
      </c>
      <c r="Q54" s="60">
        <v>507258</v>
      </c>
      <c r="R54" s="60">
        <v>4415589</v>
      </c>
      <c r="S54" s="60">
        <v>1848281</v>
      </c>
      <c r="T54" s="60">
        <v>4100258</v>
      </c>
      <c r="U54" s="60">
        <v>2333599</v>
      </c>
      <c r="V54" s="60">
        <v>8282138</v>
      </c>
      <c r="W54" s="60">
        <v>19390060</v>
      </c>
      <c r="X54" s="60">
        <v>25148000</v>
      </c>
      <c r="Y54" s="60">
        <v>-5757940</v>
      </c>
      <c r="Z54" s="140">
        <v>-22.9</v>
      </c>
      <c r="AA54" s="155">
        <v>25148000</v>
      </c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34427523</v>
      </c>
      <c r="D57" s="294">
        <f t="shared" si="11"/>
        <v>0</v>
      </c>
      <c r="E57" s="295">
        <f t="shared" si="11"/>
        <v>27148000</v>
      </c>
      <c r="F57" s="295">
        <f t="shared" si="11"/>
        <v>25148000</v>
      </c>
      <c r="G57" s="295">
        <f t="shared" si="11"/>
        <v>1134051</v>
      </c>
      <c r="H57" s="295">
        <f t="shared" si="11"/>
        <v>0</v>
      </c>
      <c r="I57" s="295">
        <f t="shared" si="11"/>
        <v>2089373</v>
      </c>
      <c r="J57" s="295">
        <f t="shared" si="11"/>
        <v>3223424</v>
      </c>
      <c r="K57" s="295">
        <f t="shared" si="11"/>
        <v>1002223</v>
      </c>
      <c r="L57" s="295">
        <f t="shared" si="11"/>
        <v>0</v>
      </c>
      <c r="M57" s="295">
        <f t="shared" si="11"/>
        <v>2466686</v>
      </c>
      <c r="N57" s="295">
        <f t="shared" si="11"/>
        <v>3468909</v>
      </c>
      <c r="O57" s="295">
        <f t="shared" si="11"/>
        <v>3003005</v>
      </c>
      <c r="P57" s="295">
        <f t="shared" si="11"/>
        <v>905326</v>
      </c>
      <c r="Q57" s="295">
        <f t="shared" si="11"/>
        <v>507258</v>
      </c>
      <c r="R57" s="295">
        <f t="shared" si="11"/>
        <v>4415589</v>
      </c>
      <c r="S57" s="295">
        <f t="shared" si="11"/>
        <v>1848281</v>
      </c>
      <c r="T57" s="295">
        <f t="shared" si="11"/>
        <v>4100258</v>
      </c>
      <c r="U57" s="295">
        <f t="shared" si="11"/>
        <v>2333599</v>
      </c>
      <c r="V57" s="295">
        <f t="shared" si="11"/>
        <v>8282138</v>
      </c>
      <c r="W57" s="295">
        <f t="shared" si="11"/>
        <v>19390060</v>
      </c>
      <c r="X57" s="295">
        <f t="shared" si="11"/>
        <v>25148000</v>
      </c>
      <c r="Y57" s="295">
        <f t="shared" si="11"/>
        <v>-5757940</v>
      </c>
      <c r="Z57" s="296">
        <f>+IF(X57&lt;&gt;0,+(Y57/X57)*100,0)</f>
        <v>-22.896214410688724</v>
      </c>
      <c r="AA57" s="297">
        <f>SUM(AA52:AA56)</f>
        <v>25148000</v>
      </c>
    </row>
    <row r="58" spans="1:27" ht="13.5">
      <c r="A58" s="311" t="s">
        <v>211</v>
      </c>
      <c r="B58" s="136"/>
      <c r="C58" s="62"/>
      <c r="D58" s="156"/>
      <c r="E58" s="60">
        <v>250000</v>
      </c>
      <c r="F58" s="60">
        <v>150000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150000</v>
      </c>
      <c r="Y58" s="60">
        <v>-150000</v>
      </c>
      <c r="Z58" s="140">
        <v>-100</v>
      </c>
      <c r="AA58" s="155">
        <v>150000</v>
      </c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6687520</v>
      </c>
      <c r="D61" s="156"/>
      <c r="E61" s="60">
        <v>6637000</v>
      </c>
      <c r="F61" s="60">
        <v>7299000</v>
      </c>
      <c r="G61" s="60">
        <v>435990</v>
      </c>
      <c r="H61" s="60">
        <v>435586</v>
      </c>
      <c r="I61" s="60">
        <v>1097102</v>
      </c>
      <c r="J61" s="60">
        <v>1968678</v>
      </c>
      <c r="K61" s="60">
        <v>131828</v>
      </c>
      <c r="L61" s="60">
        <v>1891436</v>
      </c>
      <c r="M61" s="60">
        <v>376785</v>
      </c>
      <c r="N61" s="60">
        <v>2400049</v>
      </c>
      <c r="O61" s="60">
        <v>676208</v>
      </c>
      <c r="P61" s="60">
        <v>346112</v>
      </c>
      <c r="Q61" s="60">
        <v>453433</v>
      </c>
      <c r="R61" s="60">
        <v>1475753</v>
      </c>
      <c r="S61" s="60">
        <v>563225</v>
      </c>
      <c r="T61" s="60">
        <v>124466</v>
      </c>
      <c r="U61" s="60">
        <v>138496</v>
      </c>
      <c r="V61" s="60">
        <v>826187</v>
      </c>
      <c r="W61" s="60">
        <v>6670667</v>
      </c>
      <c r="X61" s="60">
        <v>7299000</v>
      </c>
      <c r="Y61" s="60">
        <v>-628333</v>
      </c>
      <c r="Z61" s="140">
        <v>-8.61</v>
      </c>
      <c r="AA61" s="155">
        <v>7299000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>
        <v>41115042</v>
      </c>
      <c r="D67" s="156">
        <v>32597485</v>
      </c>
      <c r="E67" s="60">
        <v>34035000</v>
      </c>
      <c r="F67" s="60">
        <v>32597485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>
        <v>32597485</v>
      </c>
      <c r="Y67" s="60">
        <v>-32597485</v>
      </c>
      <c r="Z67" s="140">
        <v>-100</v>
      </c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2614477</v>
      </c>
      <c r="H68" s="60">
        <v>1706630</v>
      </c>
      <c r="I68" s="60">
        <v>3186475</v>
      </c>
      <c r="J68" s="60">
        <v>7507582</v>
      </c>
      <c r="K68" s="60">
        <v>1655195</v>
      </c>
      <c r="L68" s="60">
        <v>1891436</v>
      </c>
      <c r="M68" s="60">
        <v>2843471</v>
      </c>
      <c r="N68" s="60">
        <v>6390102</v>
      </c>
      <c r="O68" s="60">
        <v>3679213</v>
      </c>
      <c r="P68" s="60">
        <v>1251439</v>
      </c>
      <c r="Q68" s="60">
        <v>960692</v>
      </c>
      <c r="R68" s="60">
        <v>5891344</v>
      </c>
      <c r="S68" s="60">
        <v>2410163</v>
      </c>
      <c r="T68" s="60">
        <v>4224725</v>
      </c>
      <c r="U68" s="60">
        <v>2472095</v>
      </c>
      <c r="V68" s="60">
        <v>9106983</v>
      </c>
      <c r="W68" s="60">
        <v>28896011</v>
      </c>
      <c r="X68" s="60"/>
      <c r="Y68" s="60">
        <v>28896011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41115042</v>
      </c>
      <c r="D69" s="218">
        <f t="shared" si="12"/>
        <v>32597485</v>
      </c>
      <c r="E69" s="220">
        <f t="shared" si="12"/>
        <v>34035000</v>
      </c>
      <c r="F69" s="220">
        <f t="shared" si="12"/>
        <v>32597485</v>
      </c>
      <c r="G69" s="220">
        <f t="shared" si="12"/>
        <v>2614477</v>
      </c>
      <c r="H69" s="220">
        <f t="shared" si="12"/>
        <v>1706630</v>
      </c>
      <c r="I69" s="220">
        <f t="shared" si="12"/>
        <v>3186475</v>
      </c>
      <c r="J69" s="220">
        <f t="shared" si="12"/>
        <v>7507582</v>
      </c>
      <c r="K69" s="220">
        <f t="shared" si="12"/>
        <v>1655195</v>
      </c>
      <c r="L69" s="220">
        <f t="shared" si="12"/>
        <v>1891436</v>
      </c>
      <c r="M69" s="220">
        <f t="shared" si="12"/>
        <v>2843471</v>
      </c>
      <c r="N69" s="220">
        <f t="shared" si="12"/>
        <v>6390102</v>
      </c>
      <c r="O69" s="220">
        <f t="shared" si="12"/>
        <v>3679213</v>
      </c>
      <c r="P69" s="220">
        <f t="shared" si="12"/>
        <v>1251439</v>
      </c>
      <c r="Q69" s="220">
        <f t="shared" si="12"/>
        <v>960692</v>
      </c>
      <c r="R69" s="220">
        <f t="shared" si="12"/>
        <v>5891344</v>
      </c>
      <c r="S69" s="220">
        <f t="shared" si="12"/>
        <v>2410163</v>
      </c>
      <c r="T69" s="220">
        <f t="shared" si="12"/>
        <v>4224725</v>
      </c>
      <c r="U69" s="220">
        <f t="shared" si="12"/>
        <v>2472095</v>
      </c>
      <c r="V69" s="220">
        <f t="shared" si="12"/>
        <v>9106983</v>
      </c>
      <c r="W69" s="220">
        <f t="shared" si="12"/>
        <v>28896011</v>
      </c>
      <c r="X69" s="220">
        <f t="shared" si="12"/>
        <v>32597485</v>
      </c>
      <c r="Y69" s="220">
        <f t="shared" si="12"/>
        <v>-3701474</v>
      </c>
      <c r="Z69" s="221">
        <f>+IF(X69&lt;&gt;0,+(Y69/X69)*100,0)</f>
        <v>-11.355090737828395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229621622</v>
      </c>
      <c r="D5" s="357">
        <f t="shared" si="0"/>
        <v>0</v>
      </c>
      <c r="E5" s="356">
        <f t="shared" si="0"/>
        <v>497538000</v>
      </c>
      <c r="F5" s="358">
        <f t="shared" si="0"/>
        <v>522147000</v>
      </c>
      <c r="G5" s="358">
        <f t="shared" si="0"/>
        <v>13109985</v>
      </c>
      <c r="H5" s="356">
        <f t="shared" si="0"/>
        <v>25552810</v>
      </c>
      <c r="I5" s="356">
        <f t="shared" si="0"/>
        <v>29822848</v>
      </c>
      <c r="J5" s="358">
        <f t="shared" si="0"/>
        <v>68485643</v>
      </c>
      <c r="K5" s="358">
        <f t="shared" si="0"/>
        <v>26539888</v>
      </c>
      <c r="L5" s="356">
        <f t="shared" si="0"/>
        <v>30484449</v>
      </c>
      <c r="M5" s="356">
        <f t="shared" si="0"/>
        <v>102836920</v>
      </c>
      <c r="N5" s="358">
        <f t="shared" si="0"/>
        <v>159861257</v>
      </c>
      <c r="O5" s="358">
        <f t="shared" si="0"/>
        <v>23020118</v>
      </c>
      <c r="P5" s="356">
        <f t="shared" si="0"/>
        <v>38904362</v>
      </c>
      <c r="Q5" s="356">
        <f t="shared" si="0"/>
        <v>60097644</v>
      </c>
      <c r="R5" s="358">
        <f t="shared" si="0"/>
        <v>122022124</v>
      </c>
      <c r="S5" s="358">
        <f t="shared" si="0"/>
        <v>55833682</v>
      </c>
      <c r="T5" s="356">
        <f t="shared" si="0"/>
        <v>42296100</v>
      </c>
      <c r="U5" s="356">
        <f t="shared" si="0"/>
        <v>63962726</v>
      </c>
      <c r="V5" s="358">
        <f t="shared" si="0"/>
        <v>162092508</v>
      </c>
      <c r="W5" s="358">
        <f t="shared" si="0"/>
        <v>512461532</v>
      </c>
      <c r="X5" s="356">
        <f t="shared" si="0"/>
        <v>522147000</v>
      </c>
      <c r="Y5" s="358">
        <f t="shared" si="0"/>
        <v>-9685468</v>
      </c>
      <c r="Z5" s="359">
        <f>+IF(X5&lt;&gt;0,+(Y5/X5)*100,0)</f>
        <v>-1.8549312741431054</v>
      </c>
      <c r="AA5" s="360">
        <f>+AA6+AA8+AA11+AA13+AA15</f>
        <v>522147000</v>
      </c>
    </row>
    <row r="6" spans="1:27" ht="13.5">
      <c r="A6" s="361" t="s">
        <v>205</v>
      </c>
      <c r="B6" s="142"/>
      <c r="C6" s="60">
        <f>+C7</f>
        <v>1922539</v>
      </c>
      <c r="D6" s="340">
        <f aca="true" t="shared" si="1" ref="D6:AA6">+D7</f>
        <v>0</v>
      </c>
      <c r="E6" s="60">
        <f t="shared" si="1"/>
        <v>2173000</v>
      </c>
      <c r="F6" s="59">
        <f t="shared" si="1"/>
        <v>2173000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483370</v>
      </c>
      <c r="L6" s="60">
        <f t="shared" si="1"/>
        <v>0</v>
      </c>
      <c r="M6" s="60">
        <f t="shared" si="1"/>
        <v>0</v>
      </c>
      <c r="N6" s="59">
        <f t="shared" si="1"/>
        <v>483370</v>
      </c>
      <c r="O6" s="59">
        <f t="shared" si="1"/>
        <v>0</v>
      </c>
      <c r="P6" s="60">
        <f t="shared" si="1"/>
        <v>0</v>
      </c>
      <c r="Q6" s="60">
        <f t="shared" si="1"/>
        <v>1007507</v>
      </c>
      <c r="R6" s="59">
        <f t="shared" si="1"/>
        <v>1007507</v>
      </c>
      <c r="S6" s="59">
        <f t="shared" si="1"/>
        <v>219510</v>
      </c>
      <c r="T6" s="60">
        <f t="shared" si="1"/>
        <v>0</v>
      </c>
      <c r="U6" s="60">
        <f t="shared" si="1"/>
        <v>478356</v>
      </c>
      <c r="V6" s="59">
        <f t="shared" si="1"/>
        <v>697866</v>
      </c>
      <c r="W6" s="59">
        <f t="shared" si="1"/>
        <v>2188743</v>
      </c>
      <c r="X6" s="60">
        <f t="shared" si="1"/>
        <v>2173000</v>
      </c>
      <c r="Y6" s="59">
        <f t="shared" si="1"/>
        <v>15743</v>
      </c>
      <c r="Z6" s="61">
        <f>+IF(X6&lt;&gt;0,+(Y6/X6)*100,0)</f>
        <v>0.7244822825586746</v>
      </c>
      <c r="AA6" s="62">
        <f t="shared" si="1"/>
        <v>2173000</v>
      </c>
    </row>
    <row r="7" spans="1:27" ht="13.5">
      <c r="A7" s="291" t="s">
        <v>229</v>
      </c>
      <c r="B7" s="142"/>
      <c r="C7" s="60">
        <v>1922539</v>
      </c>
      <c r="D7" s="340"/>
      <c r="E7" s="60">
        <v>2173000</v>
      </c>
      <c r="F7" s="59">
        <v>2173000</v>
      </c>
      <c r="G7" s="59"/>
      <c r="H7" s="60"/>
      <c r="I7" s="60"/>
      <c r="J7" s="59"/>
      <c r="K7" s="59">
        <v>483370</v>
      </c>
      <c r="L7" s="60"/>
      <c r="M7" s="60"/>
      <c r="N7" s="59">
        <v>483370</v>
      </c>
      <c r="O7" s="59"/>
      <c r="P7" s="60"/>
      <c r="Q7" s="60">
        <v>1007507</v>
      </c>
      <c r="R7" s="59">
        <v>1007507</v>
      </c>
      <c r="S7" s="59">
        <v>219510</v>
      </c>
      <c r="T7" s="60"/>
      <c r="U7" s="60">
        <v>478356</v>
      </c>
      <c r="V7" s="59">
        <v>697866</v>
      </c>
      <c r="W7" s="59">
        <v>2188743</v>
      </c>
      <c r="X7" s="60">
        <v>2173000</v>
      </c>
      <c r="Y7" s="59">
        <v>15743</v>
      </c>
      <c r="Z7" s="61">
        <v>0.72</v>
      </c>
      <c r="AA7" s="62">
        <v>2173000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227699083</v>
      </c>
      <c r="D11" s="363">
        <f aca="true" t="shared" si="3" ref="D11:AA11">+D12</f>
        <v>0</v>
      </c>
      <c r="E11" s="362">
        <f t="shared" si="3"/>
        <v>495365000</v>
      </c>
      <c r="F11" s="364">
        <f t="shared" si="3"/>
        <v>519974000</v>
      </c>
      <c r="G11" s="364">
        <f t="shared" si="3"/>
        <v>13109985</v>
      </c>
      <c r="H11" s="362">
        <f t="shared" si="3"/>
        <v>25552810</v>
      </c>
      <c r="I11" s="362">
        <f t="shared" si="3"/>
        <v>29822848</v>
      </c>
      <c r="J11" s="364">
        <f t="shared" si="3"/>
        <v>68485643</v>
      </c>
      <c r="K11" s="364">
        <f t="shared" si="3"/>
        <v>26056518</v>
      </c>
      <c r="L11" s="362">
        <f t="shared" si="3"/>
        <v>30484449</v>
      </c>
      <c r="M11" s="362">
        <f t="shared" si="3"/>
        <v>102836920</v>
      </c>
      <c r="N11" s="364">
        <f t="shared" si="3"/>
        <v>159377887</v>
      </c>
      <c r="O11" s="364">
        <f t="shared" si="3"/>
        <v>23020118</v>
      </c>
      <c r="P11" s="362">
        <f t="shared" si="3"/>
        <v>38904362</v>
      </c>
      <c r="Q11" s="362">
        <f t="shared" si="3"/>
        <v>59090137</v>
      </c>
      <c r="R11" s="364">
        <f t="shared" si="3"/>
        <v>121014617</v>
      </c>
      <c r="S11" s="364">
        <f t="shared" si="3"/>
        <v>55614172</v>
      </c>
      <c r="T11" s="362">
        <f t="shared" si="3"/>
        <v>42296100</v>
      </c>
      <c r="U11" s="362">
        <f t="shared" si="3"/>
        <v>63484370</v>
      </c>
      <c r="V11" s="364">
        <f t="shared" si="3"/>
        <v>161394642</v>
      </c>
      <c r="W11" s="364">
        <f t="shared" si="3"/>
        <v>510272789</v>
      </c>
      <c r="X11" s="362">
        <f t="shared" si="3"/>
        <v>519974000</v>
      </c>
      <c r="Y11" s="364">
        <f t="shared" si="3"/>
        <v>-9701211</v>
      </c>
      <c r="Z11" s="365">
        <f>+IF(X11&lt;&gt;0,+(Y11/X11)*100,0)</f>
        <v>-1.865710785539277</v>
      </c>
      <c r="AA11" s="366">
        <f t="shared" si="3"/>
        <v>519974000</v>
      </c>
    </row>
    <row r="12" spans="1:27" ht="13.5">
      <c r="A12" s="291" t="s">
        <v>232</v>
      </c>
      <c r="B12" s="136"/>
      <c r="C12" s="60">
        <v>227699083</v>
      </c>
      <c r="D12" s="340"/>
      <c r="E12" s="60">
        <v>495365000</v>
      </c>
      <c r="F12" s="59">
        <v>519974000</v>
      </c>
      <c r="G12" s="59">
        <v>13109985</v>
      </c>
      <c r="H12" s="60">
        <v>25552810</v>
      </c>
      <c r="I12" s="60">
        <v>29822848</v>
      </c>
      <c r="J12" s="59">
        <v>68485643</v>
      </c>
      <c r="K12" s="59">
        <v>26056518</v>
      </c>
      <c r="L12" s="60">
        <v>30484449</v>
      </c>
      <c r="M12" s="60">
        <v>102836920</v>
      </c>
      <c r="N12" s="59">
        <v>159377887</v>
      </c>
      <c r="O12" s="59">
        <v>23020118</v>
      </c>
      <c r="P12" s="60">
        <v>38904362</v>
      </c>
      <c r="Q12" s="60">
        <v>59090137</v>
      </c>
      <c r="R12" s="59">
        <v>121014617</v>
      </c>
      <c r="S12" s="59">
        <v>55614172</v>
      </c>
      <c r="T12" s="60">
        <v>42296100</v>
      </c>
      <c r="U12" s="60">
        <v>63484370</v>
      </c>
      <c r="V12" s="59">
        <v>161394642</v>
      </c>
      <c r="W12" s="59">
        <v>510272789</v>
      </c>
      <c r="X12" s="60">
        <v>519974000</v>
      </c>
      <c r="Y12" s="59">
        <v>-9701211</v>
      </c>
      <c r="Z12" s="61">
        <v>-1.87</v>
      </c>
      <c r="AA12" s="62">
        <v>519974000</v>
      </c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926500</v>
      </c>
      <c r="N22" s="345">
        <f t="shared" si="6"/>
        <v>926500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926500</v>
      </c>
      <c r="X22" s="343">
        <f t="shared" si="6"/>
        <v>0</v>
      </c>
      <c r="Y22" s="345">
        <f t="shared" si="6"/>
        <v>926500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>
        <v>926500</v>
      </c>
      <c r="N32" s="59">
        <v>926500</v>
      </c>
      <c r="O32" s="59"/>
      <c r="P32" s="60"/>
      <c r="Q32" s="60"/>
      <c r="R32" s="59"/>
      <c r="S32" s="59"/>
      <c r="T32" s="60"/>
      <c r="U32" s="60"/>
      <c r="V32" s="59"/>
      <c r="W32" s="59">
        <v>926500</v>
      </c>
      <c r="X32" s="60"/>
      <c r="Y32" s="59">
        <v>926500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3723379</v>
      </c>
      <c r="D40" s="344">
        <f t="shared" si="9"/>
        <v>0</v>
      </c>
      <c r="E40" s="343">
        <f t="shared" si="9"/>
        <v>5848000</v>
      </c>
      <c r="F40" s="345">
        <f t="shared" si="9"/>
        <v>4848000</v>
      </c>
      <c r="G40" s="345">
        <f t="shared" si="9"/>
        <v>0</v>
      </c>
      <c r="H40" s="343">
        <f t="shared" si="9"/>
        <v>0</v>
      </c>
      <c r="I40" s="343">
        <f t="shared" si="9"/>
        <v>40384</v>
      </c>
      <c r="J40" s="345">
        <f t="shared" si="9"/>
        <v>40384</v>
      </c>
      <c r="K40" s="345">
        <f t="shared" si="9"/>
        <v>29534</v>
      </c>
      <c r="L40" s="343">
        <f t="shared" si="9"/>
        <v>124040</v>
      </c>
      <c r="M40" s="343">
        <f t="shared" si="9"/>
        <v>243619</v>
      </c>
      <c r="N40" s="345">
        <f t="shared" si="9"/>
        <v>397193</v>
      </c>
      <c r="O40" s="345">
        <f t="shared" si="9"/>
        <v>200563</v>
      </c>
      <c r="P40" s="343">
        <f t="shared" si="9"/>
        <v>952267</v>
      </c>
      <c r="Q40" s="343">
        <f t="shared" si="9"/>
        <v>-190707</v>
      </c>
      <c r="R40" s="345">
        <f t="shared" si="9"/>
        <v>962123</v>
      </c>
      <c r="S40" s="345">
        <f t="shared" si="9"/>
        <v>405194</v>
      </c>
      <c r="T40" s="343">
        <f t="shared" si="9"/>
        <v>0</v>
      </c>
      <c r="U40" s="343">
        <f t="shared" si="9"/>
        <v>0</v>
      </c>
      <c r="V40" s="345">
        <f t="shared" si="9"/>
        <v>405194</v>
      </c>
      <c r="W40" s="345">
        <f t="shared" si="9"/>
        <v>1804894</v>
      </c>
      <c r="X40" s="343">
        <f t="shared" si="9"/>
        <v>4848000</v>
      </c>
      <c r="Y40" s="345">
        <f t="shared" si="9"/>
        <v>-3043106</v>
      </c>
      <c r="Z40" s="336">
        <f>+IF(X40&lt;&gt;0,+(Y40/X40)*100,0)</f>
        <v>-62.77033828382839</v>
      </c>
      <c r="AA40" s="350">
        <f>SUM(AA41:AA49)</f>
        <v>4848000</v>
      </c>
    </row>
    <row r="41" spans="1:27" ht="13.5">
      <c r="A41" s="361" t="s">
        <v>248</v>
      </c>
      <c r="B41" s="142"/>
      <c r="C41" s="362">
        <v>2343398</v>
      </c>
      <c r="D41" s="363"/>
      <c r="E41" s="362">
        <v>1200000</v>
      </c>
      <c r="F41" s="364">
        <v>1200000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1200000</v>
      </c>
      <c r="Y41" s="364">
        <v>-1200000</v>
      </c>
      <c r="Z41" s="365">
        <v>-100</v>
      </c>
      <c r="AA41" s="366">
        <v>1200000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>
        <v>450000</v>
      </c>
      <c r="F43" s="370">
        <v>450000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450000</v>
      </c>
      <c r="Y43" s="370">
        <v>-450000</v>
      </c>
      <c r="Z43" s="371">
        <v>-100</v>
      </c>
      <c r="AA43" s="303">
        <v>450000</v>
      </c>
    </row>
    <row r="44" spans="1:27" ht="13.5">
      <c r="A44" s="361" t="s">
        <v>251</v>
      </c>
      <c r="B44" s="136"/>
      <c r="C44" s="60">
        <v>1258291</v>
      </c>
      <c r="D44" s="368"/>
      <c r="E44" s="54">
        <v>2058000</v>
      </c>
      <c r="F44" s="53">
        <v>2058000</v>
      </c>
      <c r="G44" s="53"/>
      <c r="H44" s="54"/>
      <c r="I44" s="54">
        <v>40384</v>
      </c>
      <c r="J44" s="53">
        <v>40384</v>
      </c>
      <c r="K44" s="53">
        <v>3135</v>
      </c>
      <c r="L44" s="54">
        <v>124040</v>
      </c>
      <c r="M44" s="54">
        <v>243619</v>
      </c>
      <c r="N44" s="53">
        <v>370794</v>
      </c>
      <c r="O44" s="53">
        <v>1200</v>
      </c>
      <c r="P44" s="54">
        <v>-15980</v>
      </c>
      <c r="Q44" s="54">
        <v>-389238</v>
      </c>
      <c r="R44" s="53">
        <v>-404018</v>
      </c>
      <c r="S44" s="53"/>
      <c r="T44" s="54"/>
      <c r="U44" s="54"/>
      <c r="V44" s="53"/>
      <c r="W44" s="53">
        <v>7160</v>
      </c>
      <c r="X44" s="54">
        <v>2058000</v>
      </c>
      <c r="Y44" s="53">
        <v>-2050840</v>
      </c>
      <c r="Z44" s="94">
        <v>-99.65</v>
      </c>
      <c r="AA44" s="95">
        <v>2058000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121690</v>
      </c>
      <c r="D49" s="368"/>
      <c r="E49" s="54">
        <v>2140000</v>
      </c>
      <c r="F49" s="53">
        <v>1140000</v>
      </c>
      <c r="G49" s="53"/>
      <c r="H49" s="54"/>
      <c r="I49" s="54"/>
      <c r="J49" s="53"/>
      <c r="K49" s="53">
        <v>26399</v>
      </c>
      <c r="L49" s="54"/>
      <c r="M49" s="54"/>
      <c r="N49" s="53">
        <v>26399</v>
      </c>
      <c r="O49" s="53">
        <v>199363</v>
      </c>
      <c r="P49" s="54">
        <v>968247</v>
      </c>
      <c r="Q49" s="54">
        <v>198531</v>
      </c>
      <c r="R49" s="53">
        <v>1366141</v>
      </c>
      <c r="S49" s="53">
        <v>405194</v>
      </c>
      <c r="T49" s="54"/>
      <c r="U49" s="54"/>
      <c r="V49" s="53">
        <v>405194</v>
      </c>
      <c r="W49" s="53">
        <v>1797734</v>
      </c>
      <c r="X49" s="54">
        <v>1140000</v>
      </c>
      <c r="Y49" s="53">
        <v>657734</v>
      </c>
      <c r="Z49" s="94">
        <v>57.7</v>
      </c>
      <c r="AA49" s="95">
        <v>1140000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233345001</v>
      </c>
      <c r="D60" s="346">
        <f t="shared" si="14"/>
        <v>0</v>
      </c>
      <c r="E60" s="219">
        <f t="shared" si="14"/>
        <v>503386000</v>
      </c>
      <c r="F60" s="264">
        <f t="shared" si="14"/>
        <v>526995000</v>
      </c>
      <c r="G60" s="264">
        <f t="shared" si="14"/>
        <v>13109985</v>
      </c>
      <c r="H60" s="219">
        <f t="shared" si="14"/>
        <v>25552810</v>
      </c>
      <c r="I60" s="219">
        <f t="shared" si="14"/>
        <v>29863232</v>
      </c>
      <c r="J60" s="264">
        <f t="shared" si="14"/>
        <v>68526027</v>
      </c>
      <c r="K60" s="264">
        <f t="shared" si="14"/>
        <v>26569422</v>
      </c>
      <c r="L60" s="219">
        <f t="shared" si="14"/>
        <v>30608489</v>
      </c>
      <c r="M60" s="219">
        <f t="shared" si="14"/>
        <v>104007039</v>
      </c>
      <c r="N60" s="264">
        <f t="shared" si="14"/>
        <v>161184950</v>
      </c>
      <c r="O60" s="264">
        <f t="shared" si="14"/>
        <v>23220681</v>
      </c>
      <c r="P60" s="219">
        <f t="shared" si="14"/>
        <v>39856629</v>
      </c>
      <c r="Q60" s="219">
        <f t="shared" si="14"/>
        <v>59906937</v>
      </c>
      <c r="R60" s="264">
        <f t="shared" si="14"/>
        <v>122984247</v>
      </c>
      <c r="S60" s="264">
        <f t="shared" si="14"/>
        <v>56238876</v>
      </c>
      <c r="T60" s="219">
        <f t="shared" si="14"/>
        <v>42296100</v>
      </c>
      <c r="U60" s="219">
        <f t="shared" si="14"/>
        <v>63962726</v>
      </c>
      <c r="V60" s="264">
        <f t="shared" si="14"/>
        <v>162497702</v>
      </c>
      <c r="W60" s="264">
        <f t="shared" si="14"/>
        <v>515192926</v>
      </c>
      <c r="X60" s="219">
        <f t="shared" si="14"/>
        <v>526995000</v>
      </c>
      <c r="Y60" s="264">
        <f t="shared" si="14"/>
        <v>-11802074</v>
      </c>
      <c r="Z60" s="337">
        <f>+IF(X60&lt;&gt;0,+(Y60/X60)*100,0)</f>
        <v>-2.2395039801136636</v>
      </c>
      <c r="AA60" s="232">
        <f>+AA57+AA54+AA51+AA40+AA37+AA34+AA22+AA5</f>
        <v>526995000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2016-08-06T08:19:18Z</dcterms:created>
  <dcterms:modified xsi:type="dcterms:W3CDTF">2016-08-06T08:19:25Z</dcterms:modified>
  <cp:category/>
  <cp:version/>
  <cp:contentType/>
  <cp:contentStatus/>
</cp:coreProperties>
</file>