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<sst xmlns="http://schemas.openxmlformats.org/spreadsheetml/2006/main" count="857" uniqueCount="303">
  <si>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uThungulu(DC28)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</si>
  <si>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</si>
  <si>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</si>
  <si>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</si>
  <si>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</si>
  <si>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</si>
  <si>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</si>
  <si>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</si>
  <si>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</si>
  <si>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</si>
  <si>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</si>
  <si>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</si>
  <si>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</si>
  <si>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</si>
  <si>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</si>
  <si>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</si>
  <si>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</si>
  <si>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</si>
  <si>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</si>
  <si>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</si>
  <si>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</si>
  <si>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</si>
  <si>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</si>
  <si>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</si>
  <si>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</si>
  <si>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</si>
  <si>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</si>
  <si>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</si>
  <si>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</si>
  <si>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</si>
  <si>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</si>
  <si>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</si>
  <si>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</si>
  <si>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</si>
  <si>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</si>
  <si>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</si>
  <si>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</si>
  <si>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</si>
  <si>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</si>
  <si>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</si>
  <si>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</si>
  <si>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</si>
  <si>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</si>
  <si>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</si>
  <si>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</si>
  <si>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</si>
  <si>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</si>
  <si>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</si>
  <si>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</si>
  <si>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</si>
  <si>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</si>
  <si>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</si>
  <si>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</si>
  <si>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</si>
  <si>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</si>
  <si>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</si>
  <si>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</si>
  <si>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</si>
  <si>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</si>
  <si>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</si>
  <si>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</si>
  <si>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</si>
  <si>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</si>
  <si>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</si>
  <si>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</si>
  <si>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</si>
  <si>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</si>
  <si>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</si>
  <si>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</si>
  <si>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</si>
  <si>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uThungulu(DC28)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</si>
  <si>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</si>
  <si>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</si>
  <si>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</si>
  <si>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</si>
  <si>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</si>
  <si>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</si>
  <si>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</si>
  <si>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</si>
  <si>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</si>
  <si>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</si>
  <si>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</si>
  <si>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</si>
  <si>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</si>
  <si>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</si>
  <si>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</si>
  <si>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</si>
  <si>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</si>
  <si>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</si>
  <si>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</si>
  <si>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</si>
  <si>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</si>
  <si>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</si>
  <si>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</si>
  <si>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</si>
  <si>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</si>
  <si>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</si>
  <si>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</si>
  <si>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</si>
  <si>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</si>
  <si>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uThungulu(DC28)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</si>
  <si>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</si>
  <si>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</si>
  <si>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</si>
  <si>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</si>
  <si>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</si>
  <si>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</si>
  <si>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</si>
  <si>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</si>
  <si>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</si>
  <si>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</si>
  <si>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</si>
  <si>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</si>
  <si>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</si>
  <si>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</si>
  <si>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</si>
  <si>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</si>
  <si>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</si>
  <si>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</si>
  <si>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</si>
  <si>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</si>
  <si>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</si>
  <si>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</si>
  <si>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</si>
  <si>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</si>
  <si>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</si>
  <si>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</si>
  <si>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</si>
  <si>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</si>
  <si>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uThungulu(DC28)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</si>
  <si>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</si>
  <si>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</si>
  <si>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</si>
  <si>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</si>
  <si>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</si>
  <si>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</si>
  <si>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</si>
  <si>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</si>
  <si>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</si>
  <si>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</si>
  <si>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uThungulu(DC28)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</si>
  <si>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</si>
  <si>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</si>
  <si>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</si>
  <si>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</si>
  <si>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</si>
  <si>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</si>
  <si>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</si>
  <si>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</si>
  <si>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</si>
  <si>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</si>
  <si>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</si>
  <si>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</si>
  <si>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</si>
  <si>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</si>
  <si>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</si>
  <si>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</si>
  <si>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</si>
  <si>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</si>
  <si>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</si>
  <si>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</si>
  <si>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</si>
  <si>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</si>
  <si>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</si>
  <si>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</si>
  <si>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</si>
  <si>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</si>
  <si>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</si>
  <si>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</si>
  <si>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</si>
  <si>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</si>
  <si>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</si>
  <si>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</si>
  <si>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</si>
  <si>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uThungulu(DC28)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</si>
  <si>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</si>
  <si>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</si>
  <si>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</si>
  <si>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</si>
  <si>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</si>
  <si>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</si>
  <si>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</si>
  <si>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</si>
  <si>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</si>
  <si>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</si>
  <si>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</si>
  <si>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</si>
  <si>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</si>
  <si>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</si>
  <si>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</si>
  <si>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</si>
  <si>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</si>
  <si>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</si>
  <si>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</si>
  <si>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</si>
  <si>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</si>
  <si>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</si>
  <si>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</si>
  <si>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</si>
  <si>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</si>
  <si>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</si>
  <si>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</si>
  <si>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uThungulu(DC28)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</si>
  <si>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</si>
  <si>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</si>
  <si>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</si>
  <si>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</si>
  <si>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</si>
  <si>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</si>
  <si>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</si>
  <si>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</si>
  <si>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</si>
  <si>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</si>
  <si>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</si>
  <si>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</si>
  <si>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</si>
  <si>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</si>
  <si>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</si>
  <si>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</si>
  <si>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</si>
  <si>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</si>
  <si>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</si>
  <si>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</si>
  <si>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</si>
  <si>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</si>
  <si>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</si>
  <si>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</si>
  <si>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uThungulu(DC28)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</si>
  <si>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</si>
  <si>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</si>
  <si>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</si>
  <si>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</si>
  <si>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</si>
  <si>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</si>
  <si>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</si>
  <si>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</si>
  <si>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</si>
  <si>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</si>
  <si>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</si>
  <si>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</si>
  <si>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</si>
  <si>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</si>
  <si>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</si>
  <si>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</si>
  <si>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</si>
  <si>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</si>
  <si>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</si>
  <si>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</si>
  <si>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</si>
  <si>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</si>
  <si>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</si>
  <si>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</si>
  <si>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</si>
  <si>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</si>
  <si>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</si>
  <si>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</si>
  <si>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</si>
  <si>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</si>
  <si>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</si>
  <si>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</si>
  <si>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</si>
  <si>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</si>
  <si>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</si>
  <si>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uThungulu(DC28)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</si>
  <si>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</si>
  <si>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</si>
  <si>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uThungulu(DC28)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</si>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</sst>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53826073</v>
      </c>
      <c r="C6" s="19">
        <v>0</v>
      </c>
      <c r="D6" s="59">
        <v>65747554</v>
      </c>
      <c r="E6" s="60">
        <v>65747554</v>
      </c>
      <c r="F6" s="60">
        <v>6139274</v>
      </c>
      <c r="G6" s="60">
        <v>5826940</v>
      </c>
      <c r="H6" s="60">
        <v>5822433</v>
      </c>
      <c r="I6" s="60">
        <v>17788647</v>
      </c>
      <c r="J6" s="60">
        <v>5365576</v>
      </c>
      <c r="K6" s="60">
        <v>5560246</v>
      </c>
      <c r="L6" s="60">
        <v>4710641</v>
      </c>
      <c r="M6" s="60">
        <v>15636463</v>
      </c>
      <c r="N6" s="60">
        <v>5916296</v>
      </c>
      <c r="O6" s="60">
        <v>5000866</v>
      </c>
      <c r="P6" s="60">
        <v>5029278</v>
      </c>
      <c r="Q6" s="60">
        <v>15946440</v>
      </c>
      <c r="R6" s="60">
        <v>5242261</v>
      </c>
      <c r="S6" s="60">
        <v>5083029</v>
      </c>
      <c r="T6" s="60">
        <v>4830056</v>
      </c>
      <c r="U6" s="60">
        <v>15155346</v>
      </c>
      <c r="V6" s="60">
        <v>64526896</v>
      </c>
      <c r="W6" s="60">
        <v>65747556</v>
      </c>
      <c r="X6" s="60">
        <v>-1220660</v>
      </c>
      <c r="Y6" s="61">
        <v>-1.86</v>
      </c>
      <c r="Z6" s="62">
        <v>65747554</v>
      </c>
    </row>
    <row r="7" spans="1:26" ht="13.5">
      <c r="A7" s="58" t="s">
        <v>33</v>
      </c>
      <c r="B7" s="19">
        <v>37045797</v>
      </c>
      <c r="C7" s="19">
        <v>0</v>
      </c>
      <c r="D7" s="59">
        <v>30374350</v>
      </c>
      <c r="E7" s="60">
        <v>32574350</v>
      </c>
      <c r="F7" s="60">
        <v>2812080</v>
      </c>
      <c r="G7" s="60">
        <v>3361959</v>
      </c>
      <c r="H7" s="60">
        <v>3247130</v>
      </c>
      <c r="I7" s="60">
        <v>9421169</v>
      </c>
      <c r="J7" s="60">
        <v>3217388</v>
      </c>
      <c r="K7" s="60">
        <v>2465349</v>
      </c>
      <c r="L7" s="60">
        <v>2853033</v>
      </c>
      <c r="M7" s="60">
        <v>8535770</v>
      </c>
      <c r="N7" s="60">
        <v>3609726</v>
      </c>
      <c r="O7" s="60">
        <v>3558368</v>
      </c>
      <c r="P7" s="60">
        <v>3356621</v>
      </c>
      <c r="Q7" s="60">
        <v>10524715</v>
      </c>
      <c r="R7" s="60">
        <v>3768977</v>
      </c>
      <c r="S7" s="60">
        <v>3698593</v>
      </c>
      <c r="T7" s="60">
        <v>2911772</v>
      </c>
      <c r="U7" s="60">
        <v>10379342</v>
      </c>
      <c r="V7" s="60">
        <v>38860996</v>
      </c>
      <c r="W7" s="60">
        <v>30374352</v>
      </c>
      <c r="X7" s="60">
        <v>8486644</v>
      </c>
      <c r="Y7" s="61">
        <v>27.94</v>
      </c>
      <c r="Z7" s="62">
        <v>32574350</v>
      </c>
    </row>
    <row r="8" spans="1:26" ht="13.5">
      <c r="A8" s="58" t="s">
        <v>34</v>
      </c>
      <c r="B8" s="19">
        <v>469387407</v>
      </c>
      <c r="C8" s="19">
        <v>0</v>
      </c>
      <c r="D8" s="59">
        <v>490848800</v>
      </c>
      <c r="E8" s="60">
        <v>477363800</v>
      </c>
      <c r="F8" s="60">
        <v>175459000</v>
      </c>
      <c r="G8" s="60">
        <v>4743970</v>
      </c>
      <c r="H8" s="60">
        <v>5116834</v>
      </c>
      <c r="I8" s="60">
        <v>185319804</v>
      </c>
      <c r="J8" s="60">
        <v>6642897</v>
      </c>
      <c r="K8" s="60">
        <v>12994158</v>
      </c>
      <c r="L8" s="60">
        <v>138098102</v>
      </c>
      <c r="M8" s="60">
        <v>157735157</v>
      </c>
      <c r="N8" s="60">
        <v>3365824</v>
      </c>
      <c r="O8" s="60">
        <v>-52539</v>
      </c>
      <c r="P8" s="60">
        <v>106419217</v>
      </c>
      <c r="Q8" s="60">
        <v>109732502</v>
      </c>
      <c r="R8" s="60">
        <v>5000984</v>
      </c>
      <c r="S8" s="60">
        <v>5834859</v>
      </c>
      <c r="T8" s="60">
        <v>7002648</v>
      </c>
      <c r="U8" s="60">
        <v>17838491</v>
      </c>
      <c r="V8" s="60">
        <v>470625954</v>
      </c>
      <c r="W8" s="60">
        <v>490848804</v>
      </c>
      <c r="X8" s="60">
        <v>-20222850</v>
      </c>
      <c r="Y8" s="61">
        <v>-4.12</v>
      </c>
      <c r="Z8" s="62">
        <v>477363800</v>
      </c>
    </row>
    <row r="9" spans="1:26" ht="13.5">
      <c r="A9" s="58" t="s">
        <v>35</v>
      </c>
      <c r="B9" s="19">
        <v>15142941</v>
      </c>
      <c r="C9" s="19">
        <v>0</v>
      </c>
      <c r="D9" s="59">
        <v>32429709</v>
      </c>
      <c r="E9" s="60">
        <v>125591952</v>
      </c>
      <c r="F9" s="60">
        <v>133163</v>
      </c>
      <c r="G9" s="60">
        <v>5623257</v>
      </c>
      <c r="H9" s="60">
        <v>4440394</v>
      </c>
      <c r="I9" s="60">
        <v>10196814</v>
      </c>
      <c r="J9" s="60">
        <v>9893847</v>
      </c>
      <c r="K9" s="60">
        <v>-646157</v>
      </c>
      <c r="L9" s="60">
        <v>9143342</v>
      </c>
      <c r="M9" s="60">
        <v>18391032</v>
      </c>
      <c r="N9" s="60">
        <v>3956354</v>
      </c>
      <c r="O9" s="60">
        <v>18772994</v>
      </c>
      <c r="P9" s="60">
        <v>-245586</v>
      </c>
      <c r="Q9" s="60">
        <v>22483762</v>
      </c>
      <c r="R9" s="60">
        <v>11069216</v>
      </c>
      <c r="S9" s="60">
        <v>4414283</v>
      </c>
      <c r="T9" s="60">
        <v>7772147</v>
      </c>
      <c r="U9" s="60">
        <v>23255646</v>
      </c>
      <c r="V9" s="60">
        <v>74327254</v>
      </c>
      <c r="W9" s="60">
        <v>32429712</v>
      </c>
      <c r="X9" s="60">
        <v>41897542</v>
      </c>
      <c r="Y9" s="61">
        <v>129.19</v>
      </c>
      <c r="Z9" s="62">
        <v>125591952</v>
      </c>
    </row>
    <row r="10" spans="1:26" ht="25.5">
      <c r="A10" s="63" t="s">
        <v>278</v>
      </c>
      <c r="B10" s="64">
        <f>SUM(B5:B9)</f>
        <v>575402218</v>
      </c>
      <c r="C10" s="64">
        <f>SUM(C5:C9)</f>
        <v>0</v>
      </c>
      <c r="D10" s="65">
        <f aca="true" t="shared" si="0" ref="D10:Z10">SUM(D5:D9)</f>
        <v>619400413</v>
      </c>
      <c r="E10" s="66">
        <f t="shared" si="0"/>
        <v>701277656</v>
      </c>
      <c r="F10" s="66">
        <f t="shared" si="0"/>
        <v>184543517</v>
      </c>
      <c r="G10" s="66">
        <f t="shared" si="0"/>
        <v>19556126</v>
      </c>
      <c r="H10" s="66">
        <f t="shared" si="0"/>
        <v>18626791</v>
      </c>
      <c r="I10" s="66">
        <f t="shared" si="0"/>
        <v>222726434</v>
      </c>
      <c r="J10" s="66">
        <f t="shared" si="0"/>
        <v>25119708</v>
      </c>
      <c r="K10" s="66">
        <f t="shared" si="0"/>
        <v>20373596</v>
      </c>
      <c r="L10" s="66">
        <f t="shared" si="0"/>
        <v>154805118</v>
      </c>
      <c r="M10" s="66">
        <f t="shared" si="0"/>
        <v>200298422</v>
      </c>
      <c r="N10" s="66">
        <f t="shared" si="0"/>
        <v>16848200</v>
      </c>
      <c r="O10" s="66">
        <f t="shared" si="0"/>
        <v>27279689</v>
      </c>
      <c r="P10" s="66">
        <f t="shared" si="0"/>
        <v>114559530</v>
      </c>
      <c r="Q10" s="66">
        <f t="shared" si="0"/>
        <v>158687419</v>
      </c>
      <c r="R10" s="66">
        <f t="shared" si="0"/>
        <v>25081438</v>
      </c>
      <c r="S10" s="66">
        <f t="shared" si="0"/>
        <v>19030764</v>
      </c>
      <c r="T10" s="66">
        <f t="shared" si="0"/>
        <v>22516623</v>
      </c>
      <c r="U10" s="66">
        <f t="shared" si="0"/>
        <v>66628825</v>
      </c>
      <c r="V10" s="66">
        <f t="shared" si="0"/>
        <v>648341100</v>
      </c>
      <c r="W10" s="66">
        <f t="shared" si="0"/>
        <v>619400424</v>
      </c>
      <c r="X10" s="66">
        <f t="shared" si="0"/>
        <v>28940676</v>
      </c>
      <c r="Y10" s="67">
        <f>+IF(W10&lt;&gt;0,(X10/W10)*100,0)</f>
        <v>4.672369420270207</v>
      </c>
      <c r="Z10" s="68">
        <f t="shared" si="0"/>
        <v>701277656</v>
      </c>
    </row>
    <row r="11" spans="1:26" ht="13.5">
      <c r="A11" s="58" t="s">
        <v>37</v>
      </c>
      <c r="B11" s="19">
        <v>132209672</v>
      </c>
      <c r="C11" s="19">
        <v>0</v>
      </c>
      <c r="D11" s="59">
        <v>175274589</v>
      </c>
      <c r="E11" s="60">
        <v>158889508</v>
      </c>
      <c r="F11" s="60">
        <v>10571817</v>
      </c>
      <c r="G11" s="60">
        <v>10799961</v>
      </c>
      <c r="H11" s="60">
        <v>12221682</v>
      </c>
      <c r="I11" s="60">
        <v>33593460</v>
      </c>
      <c r="J11" s="60">
        <v>11527905</v>
      </c>
      <c r="K11" s="60">
        <v>17716840</v>
      </c>
      <c r="L11" s="60">
        <v>11962926</v>
      </c>
      <c r="M11" s="60">
        <v>41207671</v>
      </c>
      <c r="N11" s="60">
        <v>12088618</v>
      </c>
      <c r="O11" s="60">
        <v>11719556</v>
      </c>
      <c r="P11" s="60">
        <v>11729292</v>
      </c>
      <c r="Q11" s="60">
        <v>35537466</v>
      </c>
      <c r="R11" s="60">
        <v>12311658</v>
      </c>
      <c r="S11" s="60">
        <v>13014806</v>
      </c>
      <c r="T11" s="60">
        <v>12234076</v>
      </c>
      <c r="U11" s="60">
        <v>37560540</v>
      </c>
      <c r="V11" s="60">
        <v>147899137</v>
      </c>
      <c r="W11" s="60">
        <v>175274592</v>
      </c>
      <c r="X11" s="60">
        <v>-27375455</v>
      </c>
      <c r="Y11" s="61">
        <v>-15.62</v>
      </c>
      <c r="Z11" s="62">
        <v>158889508</v>
      </c>
    </row>
    <row r="12" spans="1:26" ht="13.5">
      <c r="A12" s="58" t="s">
        <v>38</v>
      </c>
      <c r="B12" s="19">
        <v>9395477</v>
      </c>
      <c r="C12" s="19">
        <v>0</v>
      </c>
      <c r="D12" s="59">
        <v>11411487</v>
      </c>
      <c r="E12" s="60">
        <v>11411487</v>
      </c>
      <c r="F12" s="60">
        <v>746653</v>
      </c>
      <c r="G12" s="60">
        <v>755696</v>
      </c>
      <c r="H12" s="60">
        <v>833865</v>
      </c>
      <c r="I12" s="60">
        <v>2336214</v>
      </c>
      <c r="J12" s="60">
        <v>806299</v>
      </c>
      <c r="K12" s="60">
        <v>808050</v>
      </c>
      <c r="L12" s="60">
        <v>806358</v>
      </c>
      <c r="M12" s="60">
        <v>2420707</v>
      </c>
      <c r="N12" s="60">
        <v>1099060</v>
      </c>
      <c r="O12" s="60">
        <v>821654</v>
      </c>
      <c r="P12" s="60">
        <v>857119</v>
      </c>
      <c r="Q12" s="60">
        <v>2777833</v>
      </c>
      <c r="R12" s="60">
        <v>864263</v>
      </c>
      <c r="S12" s="60">
        <v>838084</v>
      </c>
      <c r="T12" s="60">
        <v>857425</v>
      </c>
      <c r="U12" s="60">
        <v>2559772</v>
      </c>
      <c r="V12" s="60">
        <v>10094526</v>
      </c>
      <c r="W12" s="60">
        <v>11411484</v>
      </c>
      <c r="X12" s="60">
        <v>-1316958</v>
      </c>
      <c r="Y12" s="61">
        <v>-11.54</v>
      </c>
      <c r="Z12" s="62">
        <v>11411487</v>
      </c>
    </row>
    <row r="13" spans="1:26" ht="13.5">
      <c r="A13" s="58" t="s">
        <v>279</v>
      </c>
      <c r="B13" s="19">
        <v>48881324</v>
      </c>
      <c r="C13" s="19">
        <v>0</v>
      </c>
      <c r="D13" s="59">
        <v>52920151</v>
      </c>
      <c r="E13" s="60">
        <v>52920151</v>
      </c>
      <c r="F13" s="60">
        <v>4410012</v>
      </c>
      <c r="G13" s="60">
        <v>4410012</v>
      </c>
      <c r="H13" s="60">
        <v>4410012</v>
      </c>
      <c r="I13" s="60">
        <v>13230036</v>
      </c>
      <c r="J13" s="60">
        <v>2904937</v>
      </c>
      <c r="K13" s="60">
        <v>4598147</v>
      </c>
      <c r="L13" s="60">
        <v>4598147</v>
      </c>
      <c r="M13" s="60">
        <v>12101231</v>
      </c>
      <c r="N13" s="60">
        <v>4033744</v>
      </c>
      <c r="O13" s="60">
        <v>4410012</v>
      </c>
      <c r="P13" s="60">
        <v>4410012</v>
      </c>
      <c r="Q13" s="60">
        <v>12853768</v>
      </c>
      <c r="R13" s="60">
        <v>2408917</v>
      </c>
      <c r="S13" s="60">
        <v>5714204</v>
      </c>
      <c r="T13" s="60">
        <v>6611995</v>
      </c>
      <c r="U13" s="60">
        <v>14735116</v>
      </c>
      <c r="V13" s="60">
        <v>52920151</v>
      </c>
      <c r="W13" s="60">
        <v>52920156</v>
      </c>
      <c r="X13" s="60">
        <v>-5</v>
      </c>
      <c r="Y13" s="61">
        <v>0</v>
      </c>
      <c r="Z13" s="62">
        <v>52920151</v>
      </c>
    </row>
    <row r="14" spans="1:26" ht="13.5">
      <c r="A14" s="58" t="s">
        <v>40</v>
      </c>
      <c r="B14" s="19">
        <v>12671935</v>
      </c>
      <c r="C14" s="19">
        <v>0</v>
      </c>
      <c r="D14" s="59">
        <v>16655926</v>
      </c>
      <c r="E14" s="60">
        <v>20780254</v>
      </c>
      <c r="F14" s="60">
        <v>1731689</v>
      </c>
      <c r="G14" s="60">
        <v>1731689</v>
      </c>
      <c r="H14" s="60">
        <v>1731689</v>
      </c>
      <c r="I14" s="60">
        <v>5195067</v>
      </c>
      <c r="J14" s="60">
        <v>3631705</v>
      </c>
      <c r="K14" s="60">
        <v>1731691</v>
      </c>
      <c r="L14" s="60">
        <v>1460256</v>
      </c>
      <c r="M14" s="60">
        <v>6823652</v>
      </c>
      <c r="N14" s="60">
        <v>1731688</v>
      </c>
      <c r="O14" s="60">
        <v>1188826</v>
      </c>
      <c r="P14" s="60">
        <v>1460257</v>
      </c>
      <c r="Q14" s="60">
        <v>4380771</v>
      </c>
      <c r="R14" s="60">
        <v>3839858</v>
      </c>
      <c r="S14" s="60">
        <v>-396628</v>
      </c>
      <c r="T14" s="60">
        <v>937534</v>
      </c>
      <c r="U14" s="60">
        <v>4380764</v>
      </c>
      <c r="V14" s="60">
        <v>20780254</v>
      </c>
      <c r="W14" s="60">
        <v>16655928</v>
      </c>
      <c r="X14" s="60">
        <v>4124326</v>
      </c>
      <c r="Y14" s="61">
        <v>24.76</v>
      </c>
      <c r="Z14" s="62">
        <v>20780254</v>
      </c>
    </row>
    <row r="15" spans="1:26" ht="13.5">
      <c r="A15" s="58" t="s">
        <v>41</v>
      </c>
      <c r="B15" s="19">
        <v>39223755</v>
      </c>
      <c r="C15" s="19">
        <v>0</v>
      </c>
      <c r="D15" s="59">
        <v>41035303</v>
      </c>
      <c r="E15" s="60">
        <v>44268374</v>
      </c>
      <c r="F15" s="60">
        <v>859810</v>
      </c>
      <c r="G15" s="60">
        <v>4154103</v>
      </c>
      <c r="H15" s="60">
        <v>5050424</v>
      </c>
      <c r="I15" s="60">
        <v>10064337</v>
      </c>
      <c r="J15" s="60">
        <v>3327063</v>
      </c>
      <c r="K15" s="60">
        <v>4606758</v>
      </c>
      <c r="L15" s="60">
        <v>3678935</v>
      </c>
      <c r="M15" s="60">
        <v>11612756</v>
      </c>
      <c r="N15" s="60">
        <v>3991816</v>
      </c>
      <c r="O15" s="60">
        <v>3825627</v>
      </c>
      <c r="P15" s="60">
        <v>3485100</v>
      </c>
      <c r="Q15" s="60">
        <v>11302543</v>
      </c>
      <c r="R15" s="60">
        <v>5751376</v>
      </c>
      <c r="S15" s="60">
        <v>3180663</v>
      </c>
      <c r="T15" s="60">
        <v>4016623</v>
      </c>
      <c r="U15" s="60">
        <v>12948662</v>
      </c>
      <c r="V15" s="60">
        <v>45928298</v>
      </c>
      <c r="W15" s="60">
        <v>41035308</v>
      </c>
      <c r="X15" s="60">
        <v>4892990</v>
      </c>
      <c r="Y15" s="61">
        <v>11.92</v>
      </c>
      <c r="Z15" s="62">
        <v>44268374</v>
      </c>
    </row>
    <row r="16" spans="1:26" ht="13.5">
      <c r="A16" s="69" t="s">
        <v>42</v>
      </c>
      <c r="B16" s="19">
        <v>7181000</v>
      </c>
      <c r="C16" s="19">
        <v>0</v>
      </c>
      <c r="D16" s="59">
        <v>12563000</v>
      </c>
      <c r="E16" s="60">
        <v>7563000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5042000</v>
      </c>
      <c r="O16" s="60">
        <v>0</v>
      </c>
      <c r="P16" s="60">
        <v>2521003</v>
      </c>
      <c r="Q16" s="60">
        <v>7563003</v>
      </c>
      <c r="R16" s="60">
        <v>0</v>
      </c>
      <c r="S16" s="60">
        <v>0</v>
      </c>
      <c r="T16" s="60">
        <v>0</v>
      </c>
      <c r="U16" s="60">
        <v>0</v>
      </c>
      <c r="V16" s="60">
        <v>7563003</v>
      </c>
      <c r="W16" s="60">
        <v>12563004</v>
      </c>
      <c r="X16" s="60">
        <v>-5000001</v>
      </c>
      <c r="Y16" s="61">
        <v>-39.8</v>
      </c>
      <c r="Z16" s="62">
        <v>7563000</v>
      </c>
    </row>
    <row r="17" spans="1:26" ht="13.5">
      <c r="A17" s="58" t="s">
        <v>43</v>
      </c>
      <c r="B17" s="19">
        <v>384153719</v>
      </c>
      <c r="C17" s="19">
        <v>0</v>
      </c>
      <c r="D17" s="59">
        <v>334198308</v>
      </c>
      <c r="E17" s="60">
        <v>419312077</v>
      </c>
      <c r="F17" s="60">
        <v>23695559</v>
      </c>
      <c r="G17" s="60">
        <v>32638277</v>
      </c>
      <c r="H17" s="60">
        <v>31067787</v>
      </c>
      <c r="I17" s="60">
        <v>87401623</v>
      </c>
      <c r="J17" s="60">
        <v>38984590</v>
      </c>
      <c r="K17" s="60">
        <v>23144553</v>
      </c>
      <c r="L17" s="60">
        <v>65366843</v>
      </c>
      <c r="M17" s="60">
        <v>127495986</v>
      </c>
      <c r="N17" s="60">
        <v>7747903</v>
      </c>
      <c r="O17" s="60">
        <v>31811932</v>
      </c>
      <c r="P17" s="60">
        <v>41780197</v>
      </c>
      <c r="Q17" s="60">
        <v>81340032</v>
      </c>
      <c r="R17" s="60">
        <v>32282741</v>
      </c>
      <c r="S17" s="60">
        <v>33593572</v>
      </c>
      <c r="T17" s="60">
        <v>40403563</v>
      </c>
      <c r="U17" s="60">
        <v>106279876</v>
      </c>
      <c r="V17" s="60">
        <v>402517517</v>
      </c>
      <c r="W17" s="60">
        <v>334198307</v>
      </c>
      <c r="X17" s="60">
        <v>68319210</v>
      </c>
      <c r="Y17" s="61">
        <v>20.44</v>
      </c>
      <c r="Z17" s="62">
        <v>419312077</v>
      </c>
    </row>
    <row r="18" spans="1:26" ht="13.5">
      <c r="A18" s="70" t="s">
        <v>44</v>
      </c>
      <c r="B18" s="71">
        <f>SUM(B11:B17)</f>
        <v>633716882</v>
      </c>
      <c r="C18" s="71">
        <f>SUM(C11:C17)</f>
        <v>0</v>
      </c>
      <c r="D18" s="72">
        <f aca="true" t="shared" si="1" ref="D18:Z18">SUM(D11:D17)</f>
        <v>644058764</v>
      </c>
      <c r="E18" s="73">
        <f t="shared" si="1"/>
        <v>715144851</v>
      </c>
      <c r="F18" s="73">
        <f t="shared" si="1"/>
        <v>42015540</v>
      </c>
      <c r="G18" s="73">
        <f t="shared" si="1"/>
        <v>54489738</v>
      </c>
      <c r="H18" s="73">
        <f t="shared" si="1"/>
        <v>55315459</v>
      </c>
      <c r="I18" s="73">
        <f t="shared" si="1"/>
        <v>151820737</v>
      </c>
      <c r="J18" s="73">
        <f t="shared" si="1"/>
        <v>61182499</v>
      </c>
      <c r="K18" s="73">
        <f t="shared" si="1"/>
        <v>52606039</v>
      </c>
      <c r="L18" s="73">
        <f t="shared" si="1"/>
        <v>87873465</v>
      </c>
      <c r="M18" s="73">
        <f t="shared" si="1"/>
        <v>201662003</v>
      </c>
      <c r="N18" s="73">
        <f t="shared" si="1"/>
        <v>35734829</v>
      </c>
      <c r="O18" s="73">
        <f t="shared" si="1"/>
        <v>53777607</v>
      </c>
      <c r="P18" s="73">
        <f t="shared" si="1"/>
        <v>66242980</v>
      </c>
      <c r="Q18" s="73">
        <f t="shared" si="1"/>
        <v>155755416</v>
      </c>
      <c r="R18" s="73">
        <f t="shared" si="1"/>
        <v>57458813</v>
      </c>
      <c r="S18" s="73">
        <f t="shared" si="1"/>
        <v>55944701</v>
      </c>
      <c r="T18" s="73">
        <f t="shared" si="1"/>
        <v>65061216</v>
      </c>
      <c r="U18" s="73">
        <f t="shared" si="1"/>
        <v>178464730</v>
      </c>
      <c r="V18" s="73">
        <f t="shared" si="1"/>
        <v>687702886</v>
      </c>
      <c r="W18" s="73">
        <f t="shared" si="1"/>
        <v>644058779</v>
      </c>
      <c r="X18" s="73">
        <f t="shared" si="1"/>
        <v>43644107</v>
      </c>
      <c r="Y18" s="67">
        <f>+IF(W18&lt;&gt;0,(X18/W18)*100,0)</f>
        <v>6.776416753105076</v>
      </c>
      <c r="Z18" s="74">
        <f t="shared" si="1"/>
        <v>715144851</v>
      </c>
    </row>
    <row r="19" spans="1:26" ht="13.5">
      <c r="A19" s="70" t="s">
        <v>45</v>
      </c>
      <c r="B19" s="75">
        <f>+B10-B18</f>
        <v>-58314664</v>
      </c>
      <c r="C19" s="75">
        <f>+C10-C18</f>
        <v>0</v>
      </c>
      <c r="D19" s="76">
        <f aca="true" t="shared" si="2" ref="D19:Z19">+D10-D18</f>
        <v>-24658351</v>
      </c>
      <c r="E19" s="77">
        <f t="shared" si="2"/>
        <v>-13867195</v>
      </c>
      <c r="F19" s="77">
        <f t="shared" si="2"/>
        <v>142527977</v>
      </c>
      <c r="G19" s="77">
        <f t="shared" si="2"/>
        <v>-34933612</v>
      </c>
      <c r="H19" s="77">
        <f t="shared" si="2"/>
        <v>-36688668</v>
      </c>
      <c r="I19" s="77">
        <f t="shared" si="2"/>
        <v>70905697</v>
      </c>
      <c r="J19" s="77">
        <f t="shared" si="2"/>
        <v>-36062791</v>
      </c>
      <c r="K19" s="77">
        <f t="shared" si="2"/>
        <v>-32232443</v>
      </c>
      <c r="L19" s="77">
        <f t="shared" si="2"/>
        <v>66931653</v>
      </c>
      <c r="M19" s="77">
        <f t="shared" si="2"/>
        <v>-1363581</v>
      </c>
      <c r="N19" s="77">
        <f t="shared" si="2"/>
        <v>-18886629</v>
      </c>
      <c r="O19" s="77">
        <f t="shared" si="2"/>
        <v>-26497918</v>
      </c>
      <c r="P19" s="77">
        <f t="shared" si="2"/>
        <v>48316550</v>
      </c>
      <c r="Q19" s="77">
        <f t="shared" si="2"/>
        <v>2932003</v>
      </c>
      <c r="R19" s="77">
        <f t="shared" si="2"/>
        <v>-32377375</v>
      </c>
      <c r="S19" s="77">
        <f t="shared" si="2"/>
        <v>-36913937</v>
      </c>
      <c r="T19" s="77">
        <f t="shared" si="2"/>
        <v>-42544593</v>
      </c>
      <c r="U19" s="77">
        <f t="shared" si="2"/>
        <v>-111835905</v>
      </c>
      <c r="V19" s="77">
        <f t="shared" si="2"/>
        <v>-39361786</v>
      </c>
      <c r="W19" s="77">
        <f>IF(E10=E18,0,W10-W18)</f>
        <v>-24658355</v>
      </c>
      <c r="X19" s="77">
        <f t="shared" si="2"/>
        <v>-14703431</v>
      </c>
      <c r="Y19" s="78">
        <f>+IF(W19&lt;&gt;0,(X19/W19)*100,0)</f>
        <v>59.62859647369015</v>
      </c>
      <c r="Z19" s="79">
        <f t="shared" si="2"/>
        <v>-13867195</v>
      </c>
    </row>
    <row r="20" spans="1:26" ht="13.5">
      <c r="A20" s="58" t="s">
        <v>46</v>
      </c>
      <c r="B20" s="19">
        <v>229446122</v>
      </c>
      <c r="C20" s="19">
        <v>0</v>
      </c>
      <c r="D20" s="59">
        <v>489275200</v>
      </c>
      <c r="E20" s="60">
        <v>455837205</v>
      </c>
      <c r="F20" s="60">
        <v>39502688</v>
      </c>
      <c r="G20" s="60">
        <v>26262581</v>
      </c>
      <c r="H20" s="60">
        <v>13152723</v>
      </c>
      <c r="I20" s="60">
        <v>78917992</v>
      </c>
      <c r="J20" s="60">
        <v>27010314</v>
      </c>
      <c r="K20" s="60">
        <v>64965620</v>
      </c>
      <c r="L20" s="60">
        <v>69416242</v>
      </c>
      <c r="M20" s="60">
        <v>161392176</v>
      </c>
      <c r="N20" s="60">
        <v>23016894</v>
      </c>
      <c r="O20" s="60">
        <v>29157938</v>
      </c>
      <c r="P20" s="60">
        <v>45989958</v>
      </c>
      <c r="Q20" s="60">
        <v>98164790</v>
      </c>
      <c r="R20" s="60">
        <v>10781796</v>
      </c>
      <c r="S20" s="60">
        <v>13982250</v>
      </c>
      <c r="T20" s="60">
        <v>23349584</v>
      </c>
      <c r="U20" s="60">
        <v>48113630</v>
      </c>
      <c r="V20" s="60">
        <v>386588588</v>
      </c>
      <c r="W20" s="60">
        <v>489275196</v>
      </c>
      <c r="X20" s="60">
        <v>-102686608</v>
      </c>
      <c r="Y20" s="61">
        <v>-20.99</v>
      </c>
      <c r="Z20" s="62">
        <v>455837205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171131458</v>
      </c>
      <c r="C22" s="86">
        <f>SUM(C19:C21)</f>
        <v>0</v>
      </c>
      <c r="D22" s="87">
        <f aca="true" t="shared" si="3" ref="D22:Z22">SUM(D19:D21)</f>
        <v>464616849</v>
      </c>
      <c r="E22" s="88">
        <f t="shared" si="3"/>
        <v>441970010</v>
      </c>
      <c r="F22" s="88">
        <f t="shared" si="3"/>
        <v>182030665</v>
      </c>
      <c r="G22" s="88">
        <f t="shared" si="3"/>
        <v>-8671031</v>
      </c>
      <c r="H22" s="88">
        <f t="shared" si="3"/>
        <v>-23535945</v>
      </c>
      <c r="I22" s="88">
        <f t="shared" si="3"/>
        <v>149823689</v>
      </c>
      <c r="J22" s="88">
        <f t="shared" si="3"/>
        <v>-9052477</v>
      </c>
      <c r="K22" s="88">
        <f t="shared" si="3"/>
        <v>32733177</v>
      </c>
      <c r="L22" s="88">
        <f t="shared" si="3"/>
        <v>136347895</v>
      </c>
      <c r="M22" s="88">
        <f t="shared" si="3"/>
        <v>160028595</v>
      </c>
      <c r="N22" s="88">
        <f t="shared" si="3"/>
        <v>4130265</v>
      </c>
      <c r="O22" s="88">
        <f t="shared" si="3"/>
        <v>2660020</v>
      </c>
      <c r="P22" s="88">
        <f t="shared" si="3"/>
        <v>94306508</v>
      </c>
      <c r="Q22" s="88">
        <f t="shared" si="3"/>
        <v>101096793</v>
      </c>
      <c r="R22" s="88">
        <f t="shared" si="3"/>
        <v>-21595579</v>
      </c>
      <c r="S22" s="88">
        <f t="shared" si="3"/>
        <v>-22931687</v>
      </c>
      <c r="T22" s="88">
        <f t="shared" si="3"/>
        <v>-19195009</v>
      </c>
      <c r="U22" s="88">
        <f t="shared" si="3"/>
        <v>-63722275</v>
      </c>
      <c r="V22" s="88">
        <f t="shared" si="3"/>
        <v>347226802</v>
      </c>
      <c r="W22" s="88">
        <f t="shared" si="3"/>
        <v>464616841</v>
      </c>
      <c r="X22" s="88">
        <f t="shared" si="3"/>
        <v>-117390039</v>
      </c>
      <c r="Y22" s="89">
        <f>+IF(W22&lt;&gt;0,(X22/W22)*100,0)</f>
        <v>-25.26598879785333</v>
      </c>
      <c r="Z22" s="90">
        <f t="shared" si="3"/>
        <v>441970010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171131458</v>
      </c>
      <c r="C24" s="75">
        <f>SUM(C22:C23)</f>
        <v>0</v>
      </c>
      <c r="D24" s="76">
        <f aca="true" t="shared" si="4" ref="D24:Z24">SUM(D22:D23)</f>
        <v>464616849</v>
      </c>
      <c r="E24" s="77">
        <f t="shared" si="4"/>
        <v>441970010</v>
      </c>
      <c r="F24" s="77">
        <f t="shared" si="4"/>
        <v>182030665</v>
      </c>
      <c r="G24" s="77">
        <f t="shared" si="4"/>
        <v>-8671031</v>
      </c>
      <c r="H24" s="77">
        <f t="shared" si="4"/>
        <v>-23535945</v>
      </c>
      <c r="I24" s="77">
        <f t="shared" si="4"/>
        <v>149823689</v>
      </c>
      <c r="J24" s="77">
        <f t="shared" si="4"/>
        <v>-9052477</v>
      </c>
      <c r="K24" s="77">
        <f t="shared" si="4"/>
        <v>32733177</v>
      </c>
      <c r="L24" s="77">
        <f t="shared" si="4"/>
        <v>136347895</v>
      </c>
      <c r="M24" s="77">
        <f t="shared" si="4"/>
        <v>160028595</v>
      </c>
      <c r="N24" s="77">
        <f t="shared" si="4"/>
        <v>4130265</v>
      </c>
      <c r="O24" s="77">
        <f t="shared" si="4"/>
        <v>2660020</v>
      </c>
      <c r="P24" s="77">
        <f t="shared" si="4"/>
        <v>94306508</v>
      </c>
      <c r="Q24" s="77">
        <f t="shared" si="4"/>
        <v>101096793</v>
      </c>
      <c r="R24" s="77">
        <f t="shared" si="4"/>
        <v>-21595579</v>
      </c>
      <c r="S24" s="77">
        <f t="shared" si="4"/>
        <v>-22931687</v>
      </c>
      <c r="T24" s="77">
        <f t="shared" si="4"/>
        <v>-19195009</v>
      </c>
      <c r="U24" s="77">
        <f t="shared" si="4"/>
        <v>-63722275</v>
      </c>
      <c r="V24" s="77">
        <f t="shared" si="4"/>
        <v>347226802</v>
      </c>
      <c r="W24" s="77">
        <f t="shared" si="4"/>
        <v>464616841</v>
      </c>
      <c r="X24" s="77">
        <f t="shared" si="4"/>
        <v>-117390039</v>
      </c>
      <c r="Y24" s="78">
        <f>+IF(W24&lt;&gt;0,(X24/W24)*100,0)</f>
        <v>-25.26598879785333</v>
      </c>
      <c r="Z24" s="79">
        <f t="shared" si="4"/>
        <v>441970010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232852095</v>
      </c>
      <c r="C27" s="22">
        <v>0</v>
      </c>
      <c r="D27" s="99">
        <v>512244979</v>
      </c>
      <c r="E27" s="100">
        <v>489598415</v>
      </c>
      <c r="F27" s="100">
        <v>142620</v>
      </c>
      <c r="G27" s="100">
        <v>9268844</v>
      </c>
      <c r="H27" s="100">
        <v>20125215</v>
      </c>
      <c r="I27" s="100">
        <v>29536679</v>
      </c>
      <c r="J27" s="100">
        <v>31743633</v>
      </c>
      <c r="K27" s="100">
        <v>17748083</v>
      </c>
      <c r="L27" s="100">
        <v>36773030</v>
      </c>
      <c r="M27" s="100">
        <v>86264746</v>
      </c>
      <c r="N27" s="100">
        <v>24415561</v>
      </c>
      <c r="O27" s="100">
        <v>50681044</v>
      </c>
      <c r="P27" s="100">
        <v>17510968</v>
      </c>
      <c r="Q27" s="100">
        <v>92607573</v>
      </c>
      <c r="R27" s="100">
        <v>40565688</v>
      </c>
      <c r="S27" s="100">
        <v>34933417</v>
      </c>
      <c r="T27" s="100">
        <v>42115994</v>
      </c>
      <c r="U27" s="100">
        <v>117615099</v>
      </c>
      <c r="V27" s="100">
        <v>326024097</v>
      </c>
      <c r="W27" s="100">
        <v>489598415</v>
      </c>
      <c r="X27" s="100">
        <v>-163574318</v>
      </c>
      <c r="Y27" s="101">
        <v>-33.41</v>
      </c>
      <c r="Z27" s="102">
        <v>489598415</v>
      </c>
    </row>
    <row r="28" spans="1:26" ht="13.5">
      <c r="A28" s="103" t="s">
        <v>46</v>
      </c>
      <c r="B28" s="19">
        <v>218092563</v>
      </c>
      <c r="C28" s="19">
        <v>0</v>
      </c>
      <c r="D28" s="59">
        <v>490275200</v>
      </c>
      <c r="E28" s="60">
        <v>456837205</v>
      </c>
      <c r="F28" s="60">
        <v>0</v>
      </c>
      <c r="G28" s="60">
        <v>8732618</v>
      </c>
      <c r="H28" s="60">
        <v>17779290</v>
      </c>
      <c r="I28" s="60">
        <v>26511908</v>
      </c>
      <c r="J28" s="60">
        <v>30940556</v>
      </c>
      <c r="K28" s="60">
        <v>16244651</v>
      </c>
      <c r="L28" s="60">
        <v>34142097</v>
      </c>
      <c r="M28" s="60">
        <v>81327304</v>
      </c>
      <c r="N28" s="60">
        <v>23991092</v>
      </c>
      <c r="O28" s="60">
        <v>48400018</v>
      </c>
      <c r="P28" s="60">
        <v>15802655</v>
      </c>
      <c r="Q28" s="60">
        <v>88193765</v>
      </c>
      <c r="R28" s="60">
        <v>37309644</v>
      </c>
      <c r="S28" s="60">
        <v>32387272</v>
      </c>
      <c r="T28" s="60">
        <v>37650315</v>
      </c>
      <c r="U28" s="60">
        <v>107347231</v>
      </c>
      <c r="V28" s="60">
        <v>303380208</v>
      </c>
      <c r="W28" s="60">
        <v>456837205</v>
      </c>
      <c r="X28" s="60">
        <v>-153456997</v>
      </c>
      <c r="Y28" s="61">
        <v>-33.59</v>
      </c>
      <c r="Z28" s="62">
        <v>456837205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2500000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432312</v>
      </c>
      <c r="Q29" s="60">
        <v>432312</v>
      </c>
      <c r="R29" s="60">
        <v>0</v>
      </c>
      <c r="S29" s="60">
        <v>0</v>
      </c>
      <c r="T29" s="60">
        <v>67689</v>
      </c>
      <c r="U29" s="60">
        <v>67689</v>
      </c>
      <c r="V29" s="60">
        <v>500001</v>
      </c>
      <c r="W29" s="60">
        <v>2500000</v>
      </c>
      <c r="X29" s="60">
        <v>-1999999</v>
      </c>
      <c r="Y29" s="61">
        <v>-80</v>
      </c>
      <c r="Z29" s="62">
        <v>2500000</v>
      </c>
    </row>
    <row r="30" spans="1:26" ht="13.5">
      <c r="A30" s="58" t="s">
        <v>52</v>
      </c>
      <c r="B30" s="19">
        <v>8765534</v>
      </c>
      <c r="C30" s="19">
        <v>0</v>
      </c>
      <c r="D30" s="59">
        <v>0</v>
      </c>
      <c r="E30" s="60">
        <v>2775106</v>
      </c>
      <c r="F30" s="60">
        <v>0</v>
      </c>
      <c r="G30" s="60">
        <v>0</v>
      </c>
      <c r="H30" s="60">
        <v>246459</v>
      </c>
      <c r="I30" s="60">
        <v>246459</v>
      </c>
      <c r="J30" s="60">
        <v>0</v>
      </c>
      <c r="K30" s="60">
        <v>20990</v>
      </c>
      <c r="L30" s="60">
        <v>14210</v>
      </c>
      <c r="M30" s="60">
        <v>35200</v>
      </c>
      <c r="N30" s="60">
        <v>0</v>
      </c>
      <c r="O30" s="60">
        <v>582989</v>
      </c>
      <c r="P30" s="60">
        <v>0</v>
      </c>
      <c r="Q30" s="60">
        <v>582989</v>
      </c>
      <c r="R30" s="60">
        <v>461220</v>
      </c>
      <c r="S30" s="60">
        <v>226400</v>
      </c>
      <c r="T30" s="60">
        <v>0</v>
      </c>
      <c r="U30" s="60">
        <v>687620</v>
      </c>
      <c r="V30" s="60">
        <v>1552268</v>
      </c>
      <c r="W30" s="60">
        <v>2775106</v>
      </c>
      <c r="X30" s="60">
        <v>-1222838</v>
      </c>
      <c r="Y30" s="61">
        <v>-44.06</v>
      </c>
      <c r="Z30" s="62">
        <v>2775106</v>
      </c>
    </row>
    <row r="31" spans="1:26" ht="13.5">
      <c r="A31" s="58" t="s">
        <v>53</v>
      </c>
      <c r="B31" s="19">
        <v>5993998</v>
      </c>
      <c r="C31" s="19">
        <v>0</v>
      </c>
      <c r="D31" s="59">
        <v>21969779</v>
      </c>
      <c r="E31" s="60">
        <v>27486104</v>
      </c>
      <c r="F31" s="60">
        <v>142620</v>
      </c>
      <c r="G31" s="60">
        <v>536226</v>
      </c>
      <c r="H31" s="60">
        <v>2099466</v>
      </c>
      <c r="I31" s="60">
        <v>2778312</v>
      </c>
      <c r="J31" s="60">
        <v>803077</v>
      </c>
      <c r="K31" s="60">
        <v>1482442</v>
      </c>
      <c r="L31" s="60">
        <v>2616723</v>
      </c>
      <c r="M31" s="60">
        <v>4902242</v>
      </c>
      <c r="N31" s="60">
        <v>424469</v>
      </c>
      <c r="O31" s="60">
        <v>1698037</v>
      </c>
      <c r="P31" s="60">
        <v>1276001</v>
      </c>
      <c r="Q31" s="60">
        <v>3398507</v>
      </c>
      <c r="R31" s="60">
        <v>2794825</v>
      </c>
      <c r="S31" s="60">
        <v>2319745</v>
      </c>
      <c r="T31" s="60">
        <v>4397990</v>
      </c>
      <c r="U31" s="60">
        <v>9512560</v>
      </c>
      <c r="V31" s="60">
        <v>20591621</v>
      </c>
      <c r="W31" s="60">
        <v>27486104</v>
      </c>
      <c r="X31" s="60">
        <v>-6894483</v>
      </c>
      <c r="Y31" s="61">
        <v>-25.08</v>
      </c>
      <c r="Z31" s="62">
        <v>27486104</v>
      </c>
    </row>
    <row r="32" spans="1:26" ht="13.5">
      <c r="A32" s="70" t="s">
        <v>54</v>
      </c>
      <c r="B32" s="22">
        <f>SUM(B28:B31)</f>
        <v>232852095</v>
      </c>
      <c r="C32" s="22">
        <f>SUM(C28:C31)</f>
        <v>0</v>
      </c>
      <c r="D32" s="99">
        <f aca="true" t="shared" si="5" ref="D32:Z32">SUM(D28:D31)</f>
        <v>512244979</v>
      </c>
      <c r="E32" s="100">
        <f t="shared" si="5"/>
        <v>489598415</v>
      </c>
      <c r="F32" s="100">
        <f t="shared" si="5"/>
        <v>142620</v>
      </c>
      <c r="G32" s="100">
        <f t="shared" si="5"/>
        <v>9268844</v>
      </c>
      <c r="H32" s="100">
        <f t="shared" si="5"/>
        <v>20125215</v>
      </c>
      <c r="I32" s="100">
        <f t="shared" si="5"/>
        <v>29536679</v>
      </c>
      <c r="J32" s="100">
        <f t="shared" si="5"/>
        <v>31743633</v>
      </c>
      <c r="K32" s="100">
        <f t="shared" si="5"/>
        <v>17748083</v>
      </c>
      <c r="L32" s="100">
        <f t="shared" si="5"/>
        <v>36773030</v>
      </c>
      <c r="M32" s="100">
        <f t="shared" si="5"/>
        <v>86264746</v>
      </c>
      <c r="N32" s="100">
        <f t="shared" si="5"/>
        <v>24415561</v>
      </c>
      <c r="O32" s="100">
        <f t="shared" si="5"/>
        <v>50681044</v>
      </c>
      <c r="P32" s="100">
        <f t="shared" si="5"/>
        <v>17510968</v>
      </c>
      <c r="Q32" s="100">
        <f t="shared" si="5"/>
        <v>92607573</v>
      </c>
      <c r="R32" s="100">
        <f t="shared" si="5"/>
        <v>40565689</v>
      </c>
      <c r="S32" s="100">
        <f t="shared" si="5"/>
        <v>34933417</v>
      </c>
      <c r="T32" s="100">
        <f t="shared" si="5"/>
        <v>42115994</v>
      </c>
      <c r="U32" s="100">
        <f t="shared" si="5"/>
        <v>117615100</v>
      </c>
      <c r="V32" s="100">
        <f t="shared" si="5"/>
        <v>326024098</v>
      </c>
      <c r="W32" s="100">
        <f t="shared" si="5"/>
        <v>489598415</v>
      </c>
      <c r="X32" s="100">
        <f t="shared" si="5"/>
        <v>-163574317</v>
      </c>
      <c r="Y32" s="101">
        <f>+IF(W32&lt;&gt;0,(X32/W32)*100,0)</f>
        <v>-33.40989512803059</v>
      </c>
      <c r="Z32" s="102">
        <f t="shared" si="5"/>
        <v>489598415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588838835</v>
      </c>
      <c r="C35" s="19">
        <v>0</v>
      </c>
      <c r="D35" s="59">
        <v>375945000</v>
      </c>
      <c r="E35" s="60">
        <v>375945000</v>
      </c>
      <c r="F35" s="60">
        <v>197641210</v>
      </c>
      <c r="G35" s="60">
        <v>64473946</v>
      </c>
      <c r="H35" s="60">
        <v>-49513769</v>
      </c>
      <c r="I35" s="60">
        <v>-49513769</v>
      </c>
      <c r="J35" s="60">
        <v>-10659271</v>
      </c>
      <c r="K35" s="60">
        <v>-7841109</v>
      </c>
      <c r="L35" s="60">
        <v>87056416</v>
      </c>
      <c r="M35" s="60">
        <v>87056416</v>
      </c>
      <c r="N35" s="60">
        <v>-97966129</v>
      </c>
      <c r="O35" s="60">
        <v>-82851617</v>
      </c>
      <c r="P35" s="60">
        <v>140178518</v>
      </c>
      <c r="Q35" s="60">
        <v>140178518</v>
      </c>
      <c r="R35" s="60">
        <v>-99046856</v>
      </c>
      <c r="S35" s="60">
        <v>-80021030</v>
      </c>
      <c r="T35" s="60">
        <v>-103507052</v>
      </c>
      <c r="U35" s="60">
        <v>-103507052</v>
      </c>
      <c r="V35" s="60">
        <v>-103507052</v>
      </c>
      <c r="W35" s="60">
        <v>375945000</v>
      </c>
      <c r="X35" s="60">
        <v>-479452052</v>
      </c>
      <c r="Y35" s="61">
        <v>-127.53</v>
      </c>
      <c r="Z35" s="62">
        <v>375945000</v>
      </c>
    </row>
    <row r="36" spans="1:26" ht="13.5">
      <c r="A36" s="58" t="s">
        <v>57</v>
      </c>
      <c r="B36" s="19">
        <v>1545007577</v>
      </c>
      <c r="C36" s="19">
        <v>0</v>
      </c>
      <c r="D36" s="59">
        <v>2485765000</v>
      </c>
      <c r="E36" s="60">
        <v>2485765000</v>
      </c>
      <c r="F36" s="60">
        <v>139039</v>
      </c>
      <c r="G36" s="60">
        <v>9265671</v>
      </c>
      <c r="H36" s="60">
        <v>20122024</v>
      </c>
      <c r="I36" s="60">
        <v>20122024</v>
      </c>
      <c r="J36" s="60">
        <v>20015462</v>
      </c>
      <c r="K36" s="60">
        <v>17748083</v>
      </c>
      <c r="L36" s="60">
        <v>36766559</v>
      </c>
      <c r="M36" s="60">
        <v>36766559</v>
      </c>
      <c r="N36" s="60">
        <v>6772246</v>
      </c>
      <c r="O36" s="60">
        <v>58432425</v>
      </c>
      <c r="P36" s="60">
        <v>13097714</v>
      </c>
      <c r="Q36" s="60">
        <v>13097714</v>
      </c>
      <c r="R36" s="60">
        <v>38153511</v>
      </c>
      <c r="S36" s="60">
        <v>29216017</v>
      </c>
      <c r="T36" s="60">
        <v>42116044</v>
      </c>
      <c r="U36" s="60">
        <v>42116044</v>
      </c>
      <c r="V36" s="60">
        <v>42116044</v>
      </c>
      <c r="W36" s="60">
        <v>2485765000</v>
      </c>
      <c r="X36" s="60">
        <v>-2443648956</v>
      </c>
      <c r="Y36" s="61">
        <v>-98.31</v>
      </c>
      <c r="Z36" s="62">
        <v>2485765000</v>
      </c>
    </row>
    <row r="37" spans="1:26" ht="13.5">
      <c r="A37" s="58" t="s">
        <v>58</v>
      </c>
      <c r="B37" s="19">
        <v>245903126</v>
      </c>
      <c r="C37" s="19">
        <v>0</v>
      </c>
      <c r="D37" s="59">
        <v>147365000</v>
      </c>
      <c r="E37" s="60">
        <v>147365000</v>
      </c>
      <c r="F37" s="60">
        <v>7239250</v>
      </c>
      <c r="G37" s="60">
        <v>78859577</v>
      </c>
      <c r="H37" s="60">
        <v>-9710896</v>
      </c>
      <c r="I37" s="60">
        <v>-9710896</v>
      </c>
      <c r="J37" s="60">
        <v>30384437</v>
      </c>
      <c r="K37" s="60">
        <v>-46147944</v>
      </c>
      <c r="L37" s="60">
        <v>-4482790</v>
      </c>
      <c r="M37" s="60">
        <v>-4482790</v>
      </c>
      <c r="N37" s="60">
        <v>-81145810</v>
      </c>
      <c r="O37" s="60">
        <v>-22037210</v>
      </c>
      <c r="P37" s="60">
        <v>56448718</v>
      </c>
      <c r="Q37" s="60">
        <v>56448718</v>
      </c>
      <c r="R37" s="60">
        <v>-39297771</v>
      </c>
      <c r="S37" s="60">
        <v>-25352328</v>
      </c>
      <c r="T37" s="60">
        <v>-73686217</v>
      </c>
      <c r="U37" s="60">
        <v>-73686217</v>
      </c>
      <c r="V37" s="60">
        <v>-73686217</v>
      </c>
      <c r="W37" s="60">
        <v>147365000</v>
      </c>
      <c r="X37" s="60">
        <v>-221051217</v>
      </c>
      <c r="Y37" s="61">
        <v>-150</v>
      </c>
      <c r="Z37" s="62">
        <v>147365000</v>
      </c>
    </row>
    <row r="38" spans="1:26" ht="13.5">
      <c r="A38" s="58" t="s">
        <v>59</v>
      </c>
      <c r="B38" s="19">
        <v>154833537</v>
      </c>
      <c r="C38" s="19">
        <v>0</v>
      </c>
      <c r="D38" s="59">
        <v>154639000</v>
      </c>
      <c r="E38" s="60">
        <v>154639000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154639000</v>
      </c>
      <c r="X38" s="60">
        <v>-154639000</v>
      </c>
      <c r="Y38" s="61">
        <v>-100</v>
      </c>
      <c r="Z38" s="62">
        <v>154639000</v>
      </c>
    </row>
    <row r="39" spans="1:26" ht="13.5">
      <c r="A39" s="58" t="s">
        <v>60</v>
      </c>
      <c r="B39" s="19">
        <v>1733109749</v>
      </c>
      <c r="C39" s="19">
        <v>0</v>
      </c>
      <c r="D39" s="59">
        <v>2559706000</v>
      </c>
      <c r="E39" s="60">
        <v>2559706000</v>
      </c>
      <c r="F39" s="60">
        <v>190540999</v>
      </c>
      <c r="G39" s="60">
        <v>-5119960</v>
      </c>
      <c r="H39" s="60">
        <v>-19680849</v>
      </c>
      <c r="I39" s="60">
        <v>-19680849</v>
      </c>
      <c r="J39" s="60">
        <v>-21028246</v>
      </c>
      <c r="K39" s="60">
        <v>56054918</v>
      </c>
      <c r="L39" s="60">
        <v>128305765</v>
      </c>
      <c r="M39" s="60">
        <v>128305765</v>
      </c>
      <c r="N39" s="60">
        <v>-10048073</v>
      </c>
      <c r="O39" s="60">
        <v>-2381982</v>
      </c>
      <c r="P39" s="60">
        <v>96827514</v>
      </c>
      <c r="Q39" s="60">
        <v>96827514</v>
      </c>
      <c r="R39" s="60">
        <v>-21595574</v>
      </c>
      <c r="S39" s="60">
        <v>-25452685</v>
      </c>
      <c r="T39" s="60">
        <v>12295209</v>
      </c>
      <c r="U39" s="60">
        <v>12295209</v>
      </c>
      <c r="V39" s="60">
        <v>12295209</v>
      </c>
      <c r="W39" s="60">
        <v>2559706000</v>
      </c>
      <c r="X39" s="60">
        <v>-2547410791</v>
      </c>
      <c r="Y39" s="61">
        <v>-99.52</v>
      </c>
      <c r="Z39" s="62">
        <v>2559706000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114462738</v>
      </c>
      <c r="C42" s="19">
        <v>0</v>
      </c>
      <c r="D42" s="59">
        <v>492598779</v>
      </c>
      <c r="E42" s="60">
        <v>492598779</v>
      </c>
      <c r="F42" s="60">
        <v>524042665</v>
      </c>
      <c r="G42" s="60">
        <v>93294559</v>
      </c>
      <c r="H42" s="60">
        <v>-3249825</v>
      </c>
      <c r="I42" s="60">
        <v>614087399</v>
      </c>
      <c r="J42" s="60">
        <v>15833523</v>
      </c>
      <c r="K42" s="60">
        <v>29787726</v>
      </c>
      <c r="L42" s="60">
        <v>200547571</v>
      </c>
      <c r="M42" s="60">
        <v>246168820</v>
      </c>
      <c r="N42" s="60">
        <v>-73762807</v>
      </c>
      <c r="O42" s="60">
        <v>-3309042</v>
      </c>
      <c r="P42" s="60">
        <v>201245375</v>
      </c>
      <c r="Q42" s="60">
        <v>124173526</v>
      </c>
      <c r="R42" s="60">
        <v>-39590479</v>
      </c>
      <c r="S42" s="60">
        <v>-45168673</v>
      </c>
      <c r="T42" s="60">
        <v>-50987282</v>
      </c>
      <c r="U42" s="60">
        <v>-135746434</v>
      </c>
      <c r="V42" s="60">
        <v>848683311</v>
      </c>
      <c r="W42" s="60">
        <v>492598779</v>
      </c>
      <c r="X42" s="60">
        <v>356084532</v>
      </c>
      <c r="Y42" s="61">
        <v>72.29</v>
      </c>
      <c r="Z42" s="62">
        <v>492598779</v>
      </c>
    </row>
    <row r="43" spans="1:26" ht="13.5">
      <c r="A43" s="58" t="s">
        <v>63</v>
      </c>
      <c r="B43" s="19">
        <v>-197971691</v>
      </c>
      <c r="C43" s="19">
        <v>0</v>
      </c>
      <c r="D43" s="59">
        <v>-506820727</v>
      </c>
      <c r="E43" s="60">
        <v>-506820727</v>
      </c>
      <c r="F43" s="60">
        <v>-85792577</v>
      </c>
      <c r="G43" s="60">
        <v>-29429533</v>
      </c>
      <c r="H43" s="60">
        <v>-27691272</v>
      </c>
      <c r="I43" s="60">
        <v>-142913382</v>
      </c>
      <c r="J43" s="60">
        <v>-29406920</v>
      </c>
      <c r="K43" s="60">
        <v>-28518239</v>
      </c>
      <c r="L43" s="60">
        <v>-40940195</v>
      </c>
      <c r="M43" s="60">
        <v>-98865354</v>
      </c>
      <c r="N43" s="60">
        <v>-26042146</v>
      </c>
      <c r="O43" s="60">
        <v>-54149721</v>
      </c>
      <c r="P43" s="60">
        <v>-19207095</v>
      </c>
      <c r="Q43" s="60">
        <v>-99398962</v>
      </c>
      <c r="R43" s="60">
        <v>-43953934</v>
      </c>
      <c r="S43" s="60">
        <v>-35931639</v>
      </c>
      <c r="T43" s="60">
        <v>-43968244</v>
      </c>
      <c r="U43" s="60">
        <v>-123853817</v>
      </c>
      <c r="V43" s="60">
        <v>-465031515</v>
      </c>
      <c r="W43" s="60">
        <v>-506820727</v>
      </c>
      <c r="X43" s="60">
        <v>41789212</v>
      </c>
      <c r="Y43" s="61">
        <v>-8.25</v>
      </c>
      <c r="Z43" s="62">
        <v>-506820727</v>
      </c>
    </row>
    <row r="44" spans="1:26" ht="13.5">
      <c r="A44" s="58" t="s">
        <v>64</v>
      </c>
      <c r="B44" s="19">
        <v>-6937997</v>
      </c>
      <c r="C44" s="19">
        <v>0</v>
      </c>
      <c r="D44" s="59">
        <v>-8662858</v>
      </c>
      <c r="E44" s="60">
        <v>-8662858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-4124327</v>
      </c>
      <c r="U44" s="60">
        <v>-4124327</v>
      </c>
      <c r="V44" s="60">
        <v>-4124327</v>
      </c>
      <c r="W44" s="60">
        <v>-8662858</v>
      </c>
      <c r="X44" s="60">
        <v>4538531</v>
      </c>
      <c r="Y44" s="61">
        <v>-52.39</v>
      </c>
      <c r="Z44" s="62">
        <v>-8662858</v>
      </c>
    </row>
    <row r="45" spans="1:26" ht="13.5">
      <c r="A45" s="70" t="s">
        <v>65</v>
      </c>
      <c r="B45" s="22">
        <v>428309327</v>
      </c>
      <c r="C45" s="22">
        <v>0</v>
      </c>
      <c r="D45" s="99">
        <v>413553193</v>
      </c>
      <c r="E45" s="100">
        <v>413553193</v>
      </c>
      <c r="F45" s="100">
        <v>516265557</v>
      </c>
      <c r="G45" s="100">
        <v>580130583</v>
      </c>
      <c r="H45" s="100">
        <v>549189486</v>
      </c>
      <c r="I45" s="100">
        <v>549189486</v>
      </c>
      <c r="J45" s="100">
        <v>535616089</v>
      </c>
      <c r="K45" s="100">
        <v>536885576</v>
      </c>
      <c r="L45" s="100">
        <v>696492952</v>
      </c>
      <c r="M45" s="100">
        <v>696492952</v>
      </c>
      <c r="N45" s="100">
        <v>596687999</v>
      </c>
      <c r="O45" s="100">
        <v>539229236</v>
      </c>
      <c r="P45" s="100">
        <v>721267516</v>
      </c>
      <c r="Q45" s="100">
        <v>596687999</v>
      </c>
      <c r="R45" s="100">
        <v>637723103</v>
      </c>
      <c r="S45" s="100">
        <v>556622791</v>
      </c>
      <c r="T45" s="100">
        <v>457542938</v>
      </c>
      <c r="U45" s="100">
        <v>457542938</v>
      </c>
      <c r="V45" s="100">
        <v>457542938</v>
      </c>
      <c r="W45" s="100">
        <v>413553193</v>
      </c>
      <c r="X45" s="100">
        <v>43989745</v>
      </c>
      <c r="Y45" s="101">
        <v>10.64</v>
      </c>
      <c r="Z45" s="102">
        <v>413553193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5983115</v>
      </c>
      <c r="C49" s="52">
        <v>0</v>
      </c>
      <c r="D49" s="129">
        <v>3090195</v>
      </c>
      <c r="E49" s="54">
        <v>1472290</v>
      </c>
      <c r="F49" s="54">
        <v>0</v>
      </c>
      <c r="G49" s="54">
        <v>0</v>
      </c>
      <c r="H49" s="54">
        <v>0</v>
      </c>
      <c r="I49" s="54">
        <v>1604078</v>
      </c>
      <c r="J49" s="54">
        <v>0</v>
      </c>
      <c r="K49" s="54">
        <v>0</v>
      </c>
      <c r="L49" s="54">
        <v>0</v>
      </c>
      <c r="M49" s="54">
        <v>1575245</v>
      </c>
      <c r="N49" s="54">
        <v>0</v>
      </c>
      <c r="O49" s="54">
        <v>0</v>
      </c>
      <c r="P49" s="54">
        <v>0</v>
      </c>
      <c r="Q49" s="54">
        <v>1326490</v>
      </c>
      <c r="R49" s="54">
        <v>0</v>
      </c>
      <c r="S49" s="54">
        <v>0</v>
      </c>
      <c r="T49" s="54">
        <v>0</v>
      </c>
      <c r="U49" s="54">
        <v>6447972</v>
      </c>
      <c r="V49" s="54">
        <v>38299564</v>
      </c>
      <c r="W49" s="54">
        <v>59798949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26054319</v>
      </c>
      <c r="C51" s="52">
        <v>0</v>
      </c>
      <c r="D51" s="129">
        <v>10015964</v>
      </c>
      <c r="E51" s="54">
        <v>285474</v>
      </c>
      <c r="F51" s="54">
        <v>0</v>
      </c>
      <c r="G51" s="54">
        <v>0</v>
      </c>
      <c r="H51" s="54">
        <v>0</v>
      </c>
      <c r="I51" s="54">
        <v>11047741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47403498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100.00000185684594</v>
      </c>
      <c r="C58" s="5">
        <f>IF(C67=0,0,+(C76/C67)*100)</f>
        <v>0</v>
      </c>
      <c r="D58" s="6">
        <f aca="true" t="shared" si="6" ref="D58:Z58">IF(D67=0,0,+(D76/D67)*100)</f>
        <v>90.04180325932137</v>
      </c>
      <c r="E58" s="7">
        <f t="shared" si="6"/>
        <v>90.04180325932137</v>
      </c>
      <c r="F58" s="7">
        <f t="shared" si="6"/>
        <v>64.54026072820491</v>
      </c>
      <c r="G58" s="7">
        <f t="shared" si="6"/>
        <v>101.83839316487415</v>
      </c>
      <c r="H58" s="7">
        <f t="shared" si="6"/>
        <v>113.05177988415677</v>
      </c>
      <c r="I58" s="7">
        <f t="shared" si="6"/>
        <v>92.63591826463488</v>
      </c>
      <c r="J58" s="7">
        <f t="shared" si="6"/>
        <v>95.61324917574112</v>
      </c>
      <c r="K58" s="7">
        <f t="shared" si="6"/>
        <v>84.57408179422278</v>
      </c>
      <c r="L58" s="7">
        <f t="shared" si="6"/>
        <v>125.41978716021018</v>
      </c>
      <c r="M58" s="7">
        <f t="shared" si="6"/>
        <v>100.67281549605758</v>
      </c>
      <c r="N58" s="7">
        <f t="shared" si="6"/>
        <v>83.61542857355276</v>
      </c>
      <c r="O58" s="7">
        <f t="shared" si="6"/>
        <v>118.1647512596032</v>
      </c>
      <c r="P58" s="7">
        <f t="shared" si="6"/>
        <v>97.11782185872873</v>
      </c>
      <c r="Q58" s="7">
        <f t="shared" si="6"/>
        <v>98.70899324165532</v>
      </c>
      <c r="R58" s="7">
        <f t="shared" si="6"/>
        <v>80.60750969345163</v>
      </c>
      <c r="S58" s="7">
        <f t="shared" si="6"/>
        <v>77.43397723911826</v>
      </c>
      <c r="T58" s="7">
        <f t="shared" si="6"/>
        <v>96.5766842192044</v>
      </c>
      <c r="U58" s="7">
        <f t="shared" si="6"/>
        <v>85.85979951542687</v>
      </c>
      <c r="V58" s="7">
        <f t="shared" si="6"/>
        <v>94.26660664109656</v>
      </c>
      <c r="W58" s="7">
        <f t="shared" si="6"/>
        <v>90.04179234905936</v>
      </c>
      <c r="X58" s="7">
        <f t="shared" si="6"/>
        <v>0</v>
      </c>
      <c r="Y58" s="7">
        <f t="shared" si="6"/>
        <v>0</v>
      </c>
      <c r="Z58" s="8">
        <f t="shared" si="6"/>
        <v>90.04180325932137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100.00000185783571</v>
      </c>
      <c r="C60" s="12">
        <f t="shared" si="7"/>
        <v>0</v>
      </c>
      <c r="D60" s="3">
        <f t="shared" si="7"/>
        <v>89.99998996160375</v>
      </c>
      <c r="E60" s="13">
        <f t="shared" si="7"/>
        <v>89.99998996160375</v>
      </c>
      <c r="F60" s="13">
        <f t="shared" si="7"/>
        <v>64.56437683022455</v>
      </c>
      <c r="G60" s="13">
        <f t="shared" si="7"/>
        <v>101.87350478982107</v>
      </c>
      <c r="H60" s="13">
        <f t="shared" si="7"/>
        <v>113.09043830989553</v>
      </c>
      <c r="I60" s="13">
        <f t="shared" si="7"/>
        <v>92.66869481416997</v>
      </c>
      <c r="J60" s="13">
        <f t="shared" si="7"/>
        <v>95.64840755214352</v>
      </c>
      <c r="K60" s="13">
        <f t="shared" si="7"/>
        <v>84.57408179422278</v>
      </c>
      <c r="L60" s="13">
        <f t="shared" si="7"/>
        <v>125.52338418486997</v>
      </c>
      <c r="M60" s="13">
        <f t="shared" si="7"/>
        <v>100.7105699031808</v>
      </c>
      <c r="N60" s="13">
        <f t="shared" si="7"/>
        <v>83.64253580280635</v>
      </c>
      <c r="O60" s="13">
        <f t="shared" si="7"/>
        <v>118.20964608929734</v>
      </c>
      <c r="P60" s="13">
        <f t="shared" si="7"/>
        <v>97.15684835875051</v>
      </c>
      <c r="Q60" s="13">
        <f t="shared" si="7"/>
        <v>98.74513684559062</v>
      </c>
      <c r="R60" s="13">
        <f t="shared" si="7"/>
        <v>80.63827802545505</v>
      </c>
      <c r="S60" s="13">
        <f t="shared" si="7"/>
        <v>77.4672936156768</v>
      </c>
      <c r="T60" s="13">
        <f t="shared" si="7"/>
        <v>131.3323903490974</v>
      </c>
      <c r="U60" s="13">
        <f t="shared" si="7"/>
        <v>95.73111692732056</v>
      </c>
      <c r="V60" s="13">
        <f t="shared" si="7"/>
        <v>96.83836953818451</v>
      </c>
      <c r="W60" s="13">
        <f t="shared" si="7"/>
        <v>89.9999872238597</v>
      </c>
      <c r="X60" s="13">
        <f t="shared" si="7"/>
        <v>0</v>
      </c>
      <c r="Y60" s="13">
        <f t="shared" si="7"/>
        <v>0</v>
      </c>
      <c r="Z60" s="14">
        <f t="shared" si="7"/>
        <v>89.99998996160375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100.00028747449161</v>
      </c>
      <c r="C62" s="12">
        <f t="shared" si="7"/>
        <v>0</v>
      </c>
      <c r="D62" s="3">
        <f t="shared" si="7"/>
        <v>89.99999868735092</v>
      </c>
      <c r="E62" s="13">
        <f t="shared" si="7"/>
        <v>89.99999868735092</v>
      </c>
      <c r="F62" s="13">
        <f t="shared" si="7"/>
        <v>57.63540702907702</v>
      </c>
      <c r="G62" s="13">
        <f t="shared" si="7"/>
        <v>102.1393969846009</v>
      </c>
      <c r="H62" s="13">
        <f t="shared" si="7"/>
        <v>105.87031209907963</v>
      </c>
      <c r="I62" s="13">
        <f t="shared" si="7"/>
        <v>87.2905958479234</v>
      </c>
      <c r="J62" s="13">
        <f t="shared" si="7"/>
        <v>88.18616812213396</v>
      </c>
      <c r="K62" s="13">
        <f t="shared" si="7"/>
        <v>81.76792706098254</v>
      </c>
      <c r="L62" s="13">
        <f t="shared" si="7"/>
        <v>114.23999290576545</v>
      </c>
      <c r="M62" s="13">
        <f t="shared" si="7"/>
        <v>93.7040368822835</v>
      </c>
      <c r="N62" s="13">
        <f t="shared" si="7"/>
        <v>85.98925592086573</v>
      </c>
      <c r="O62" s="13">
        <f t="shared" si="7"/>
        <v>116.23290381575924</v>
      </c>
      <c r="P62" s="13">
        <f t="shared" si="7"/>
        <v>114.10172721187071</v>
      </c>
      <c r="Q62" s="13">
        <f t="shared" si="7"/>
        <v>104.38154545429299</v>
      </c>
      <c r="R62" s="13">
        <f t="shared" si="7"/>
        <v>87.89203864730717</v>
      </c>
      <c r="S62" s="13">
        <f t="shared" si="7"/>
        <v>78.4600772737921</v>
      </c>
      <c r="T62" s="13">
        <f t="shared" si="7"/>
        <v>105.05521175480675</v>
      </c>
      <c r="U62" s="13">
        <f t="shared" si="7"/>
        <v>90.44974003336932</v>
      </c>
      <c r="V62" s="13">
        <f t="shared" si="7"/>
        <v>93.87543450854344</v>
      </c>
      <c r="W62" s="13">
        <f t="shared" si="7"/>
        <v>90.00000262529827</v>
      </c>
      <c r="X62" s="13">
        <f t="shared" si="7"/>
        <v>0</v>
      </c>
      <c r="Y62" s="13">
        <f t="shared" si="7"/>
        <v>0</v>
      </c>
      <c r="Z62" s="14">
        <f t="shared" si="7"/>
        <v>89.99999868735092</v>
      </c>
    </row>
    <row r="63" spans="1:26" ht="13.5">
      <c r="A63" s="39" t="s">
        <v>105</v>
      </c>
      <c r="B63" s="12">
        <f t="shared" si="7"/>
        <v>99.99940793683135</v>
      </c>
      <c r="C63" s="12">
        <f t="shared" si="7"/>
        <v>0</v>
      </c>
      <c r="D63" s="3">
        <f t="shared" si="7"/>
        <v>89.99992805531107</v>
      </c>
      <c r="E63" s="13">
        <f t="shared" si="7"/>
        <v>89.99992805531107</v>
      </c>
      <c r="F63" s="13">
        <f t="shared" si="7"/>
        <v>68.71056346505291</v>
      </c>
      <c r="G63" s="13">
        <f t="shared" si="7"/>
        <v>87.15586182716709</v>
      </c>
      <c r="H63" s="13">
        <f t="shared" si="7"/>
        <v>115.64955826039093</v>
      </c>
      <c r="I63" s="13">
        <f t="shared" si="7"/>
        <v>90.59904393911927</v>
      </c>
      <c r="J63" s="13">
        <f t="shared" si="7"/>
        <v>101.06093940374554</v>
      </c>
      <c r="K63" s="13">
        <f t="shared" si="7"/>
        <v>74.20690855672642</v>
      </c>
      <c r="L63" s="13">
        <f t="shared" si="7"/>
        <v>74.40905076980175</v>
      </c>
      <c r="M63" s="13">
        <f t="shared" si="7"/>
        <v>83.1044231685223</v>
      </c>
      <c r="N63" s="13">
        <f t="shared" si="7"/>
        <v>86.79514329486956</v>
      </c>
      <c r="O63" s="13">
        <f t="shared" si="7"/>
        <v>93.40989627571132</v>
      </c>
      <c r="P63" s="13">
        <f t="shared" si="7"/>
        <v>86.34292010338471</v>
      </c>
      <c r="Q63" s="13">
        <f t="shared" si="7"/>
        <v>88.82695521460543</v>
      </c>
      <c r="R63" s="13">
        <f t="shared" si="7"/>
        <v>73.23281835648366</v>
      </c>
      <c r="S63" s="13">
        <f t="shared" si="7"/>
        <v>73.73382727500963</v>
      </c>
      <c r="T63" s="13">
        <f t="shared" si="7"/>
        <v>80.08684347277728</v>
      </c>
      <c r="U63" s="13">
        <f t="shared" si="7"/>
        <v>75.75917723856364</v>
      </c>
      <c r="V63" s="13">
        <f t="shared" si="7"/>
        <v>84.33569886093011</v>
      </c>
      <c r="W63" s="13">
        <f t="shared" si="7"/>
        <v>89.9999114527069</v>
      </c>
      <c r="X63" s="13">
        <f t="shared" si="7"/>
        <v>0</v>
      </c>
      <c r="Y63" s="13">
        <f t="shared" si="7"/>
        <v>0</v>
      </c>
      <c r="Z63" s="14">
        <f t="shared" si="7"/>
        <v>89.99992805531107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89.99996230841683</v>
      </c>
      <c r="E64" s="13">
        <f t="shared" si="7"/>
        <v>89.99996230841683</v>
      </c>
      <c r="F64" s="13">
        <f t="shared" si="7"/>
        <v>83.63179909653967</v>
      </c>
      <c r="G64" s="13">
        <f t="shared" si="7"/>
        <v>107.51695189703088</v>
      </c>
      <c r="H64" s="13">
        <f t="shared" si="7"/>
        <v>129.0485678675544</v>
      </c>
      <c r="I64" s="13">
        <f t="shared" si="7"/>
        <v>107.64153539939815</v>
      </c>
      <c r="J64" s="13">
        <f t="shared" si="7"/>
        <v>113.86982389850644</v>
      </c>
      <c r="K64" s="13">
        <f t="shared" si="7"/>
        <v>97.33568992720394</v>
      </c>
      <c r="L64" s="13">
        <f t="shared" si="7"/>
        <v>179.6351110067164</v>
      </c>
      <c r="M64" s="13">
        <f t="shared" si="7"/>
        <v>127.2477174914441</v>
      </c>
      <c r="N64" s="13">
        <f t="shared" si="7"/>
        <v>77.77792061045544</v>
      </c>
      <c r="O64" s="13">
        <f t="shared" si="7"/>
        <v>137.43477909851993</v>
      </c>
      <c r="P64" s="13">
        <f t="shared" si="7"/>
        <v>64.55073810630161</v>
      </c>
      <c r="Q64" s="13">
        <f t="shared" si="7"/>
        <v>88.98347669517983</v>
      </c>
      <c r="R64" s="13">
        <f t="shared" si="7"/>
        <v>68.74142275014951</v>
      </c>
      <c r="S64" s="13">
        <f t="shared" si="7"/>
        <v>77.81370377699646</v>
      </c>
      <c r="T64" s="13">
        <f t="shared" si="7"/>
        <v>224.71345819185328</v>
      </c>
      <c r="U64" s="13">
        <f t="shared" si="7"/>
        <v>116.83396166719962</v>
      </c>
      <c r="V64" s="13">
        <f t="shared" si="7"/>
        <v>109.99531294330262</v>
      </c>
      <c r="W64" s="13">
        <f t="shared" si="7"/>
        <v>89.99992461686521</v>
      </c>
      <c r="X64" s="13">
        <f t="shared" si="7"/>
        <v>0</v>
      </c>
      <c r="Y64" s="13">
        <f t="shared" si="7"/>
        <v>0</v>
      </c>
      <c r="Z64" s="14">
        <f t="shared" si="7"/>
        <v>89.99996230841683</v>
      </c>
    </row>
    <row r="65" spans="1:26" ht="13.5">
      <c r="A65" s="39" t="s">
        <v>107</v>
      </c>
      <c r="B65" s="12">
        <f t="shared" si="7"/>
        <v>99.97375793729995</v>
      </c>
      <c r="C65" s="12">
        <f t="shared" si="7"/>
        <v>0</v>
      </c>
      <c r="D65" s="3">
        <f t="shared" si="7"/>
        <v>90.00113471080347</v>
      </c>
      <c r="E65" s="13">
        <f t="shared" si="7"/>
        <v>90.00113471080347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90.00206313183412</v>
      </c>
      <c r="X65" s="13">
        <f t="shared" si="7"/>
        <v>0</v>
      </c>
      <c r="Y65" s="13">
        <f t="shared" si="7"/>
        <v>0</v>
      </c>
      <c r="Z65" s="14">
        <f t="shared" si="7"/>
        <v>90.00113471080347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100.00217386578554</v>
      </c>
      <c r="E66" s="16">
        <f t="shared" si="7"/>
        <v>100.00217386578554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100.00217386578554</v>
      </c>
    </row>
    <row r="67" spans="1:26" ht="13.5" hidden="1">
      <c r="A67" s="41" t="s">
        <v>286</v>
      </c>
      <c r="B67" s="24">
        <v>53854764</v>
      </c>
      <c r="C67" s="24"/>
      <c r="D67" s="25">
        <v>66023560</v>
      </c>
      <c r="E67" s="26">
        <v>66023560</v>
      </c>
      <c r="F67" s="26">
        <v>6141568</v>
      </c>
      <c r="G67" s="26">
        <v>5828949</v>
      </c>
      <c r="H67" s="26">
        <v>5824424</v>
      </c>
      <c r="I67" s="26">
        <v>17794941</v>
      </c>
      <c r="J67" s="26">
        <v>5367549</v>
      </c>
      <c r="K67" s="26">
        <v>5560246</v>
      </c>
      <c r="L67" s="26">
        <v>4714532</v>
      </c>
      <c r="M67" s="26">
        <v>15642327</v>
      </c>
      <c r="N67" s="26">
        <v>5918214</v>
      </c>
      <c r="O67" s="26">
        <v>5002766</v>
      </c>
      <c r="P67" s="26">
        <v>5031299</v>
      </c>
      <c r="Q67" s="26">
        <v>15952279</v>
      </c>
      <c r="R67" s="26">
        <v>5244262</v>
      </c>
      <c r="S67" s="26">
        <v>5085216</v>
      </c>
      <c r="T67" s="26">
        <v>6568281</v>
      </c>
      <c r="U67" s="26">
        <v>16897759</v>
      </c>
      <c r="V67" s="26">
        <v>66287306</v>
      </c>
      <c r="W67" s="26">
        <v>66023568</v>
      </c>
      <c r="X67" s="26"/>
      <c r="Y67" s="25"/>
      <c r="Z67" s="27">
        <v>66023560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53826073</v>
      </c>
      <c r="C69" s="19"/>
      <c r="D69" s="20">
        <v>65747554</v>
      </c>
      <c r="E69" s="21">
        <v>65747554</v>
      </c>
      <c r="F69" s="21">
        <v>6139274</v>
      </c>
      <c r="G69" s="21">
        <v>5826940</v>
      </c>
      <c r="H69" s="21">
        <v>5822433</v>
      </c>
      <c r="I69" s="21">
        <v>17788647</v>
      </c>
      <c r="J69" s="21">
        <v>5365576</v>
      </c>
      <c r="K69" s="21">
        <v>5560246</v>
      </c>
      <c r="L69" s="21">
        <v>4710641</v>
      </c>
      <c r="M69" s="21">
        <v>15636463</v>
      </c>
      <c r="N69" s="21">
        <v>5916296</v>
      </c>
      <c r="O69" s="21">
        <v>5000866</v>
      </c>
      <c r="P69" s="21">
        <v>5029278</v>
      </c>
      <c r="Q69" s="21">
        <v>15946440</v>
      </c>
      <c r="R69" s="21">
        <v>5242261</v>
      </c>
      <c r="S69" s="21">
        <v>5083029</v>
      </c>
      <c r="T69" s="21">
        <v>4830056</v>
      </c>
      <c r="U69" s="21">
        <v>15155346</v>
      </c>
      <c r="V69" s="21">
        <v>64526896</v>
      </c>
      <c r="W69" s="21">
        <v>65747556</v>
      </c>
      <c r="X69" s="21"/>
      <c r="Y69" s="20"/>
      <c r="Z69" s="23">
        <v>65747554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35133552</v>
      </c>
      <c r="C71" s="19"/>
      <c r="D71" s="20">
        <v>45709094</v>
      </c>
      <c r="E71" s="21">
        <v>45709094</v>
      </c>
      <c r="F71" s="21">
        <v>4146092</v>
      </c>
      <c r="G71" s="21">
        <v>3725676</v>
      </c>
      <c r="H71" s="21">
        <v>3640062</v>
      </c>
      <c r="I71" s="21">
        <v>11511830</v>
      </c>
      <c r="J71" s="21">
        <v>3432231</v>
      </c>
      <c r="K71" s="21">
        <v>3729362</v>
      </c>
      <c r="L71" s="21">
        <v>3089833</v>
      </c>
      <c r="M71" s="21">
        <v>10251426</v>
      </c>
      <c r="N71" s="21">
        <v>3871900</v>
      </c>
      <c r="O71" s="21">
        <v>3446968</v>
      </c>
      <c r="P71" s="21">
        <v>3123589</v>
      </c>
      <c r="Q71" s="21">
        <v>10442457</v>
      </c>
      <c r="R71" s="21">
        <v>3236862</v>
      </c>
      <c r="S71" s="21">
        <v>3064946</v>
      </c>
      <c r="T71" s="21">
        <v>3082858</v>
      </c>
      <c r="U71" s="21">
        <v>9384666</v>
      </c>
      <c r="V71" s="21">
        <v>41590379</v>
      </c>
      <c r="W71" s="21">
        <v>45709092</v>
      </c>
      <c r="X71" s="21"/>
      <c r="Y71" s="20"/>
      <c r="Z71" s="23">
        <v>45709094</v>
      </c>
    </row>
    <row r="72" spans="1:26" ht="13.5" hidden="1">
      <c r="A72" s="39" t="s">
        <v>105</v>
      </c>
      <c r="B72" s="19">
        <v>4898126</v>
      </c>
      <c r="C72" s="19"/>
      <c r="D72" s="20">
        <v>5420831</v>
      </c>
      <c r="E72" s="21">
        <v>5420831</v>
      </c>
      <c r="F72" s="21">
        <v>456905</v>
      </c>
      <c r="G72" s="21">
        <v>479168</v>
      </c>
      <c r="H72" s="21">
        <v>465093</v>
      </c>
      <c r="I72" s="21">
        <v>1401166</v>
      </c>
      <c r="J72" s="21">
        <v>460441</v>
      </c>
      <c r="K72" s="21">
        <v>471068</v>
      </c>
      <c r="L72" s="21">
        <v>468822</v>
      </c>
      <c r="M72" s="21">
        <v>1400331</v>
      </c>
      <c r="N72" s="21">
        <v>471266</v>
      </c>
      <c r="O72" s="21">
        <v>472117</v>
      </c>
      <c r="P72" s="21">
        <v>485565</v>
      </c>
      <c r="Q72" s="21">
        <v>1428948</v>
      </c>
      <c r="R72" s="21">
        <v>507984</v>
      </c>
      <c r="S72" s="21">
        <v>521789</v>
      </c>
      <c r="T72" s="21">
        <v>540743</v>
      </c>
      <c r="U72" s="21">
        <v>1570516</v>
      </c>
      <c r="V72" s="21">
        <v>5800961</v>
      </c>
      <c r="W72" s="21">
        <v>5420832</v>
      </c>
      <c r="X72" s="21"/>
      <c r="Y72" s="20"/>
      <c r="Z72" s="23">
        <v>5420831</v>
      </c>
    </row>
    <row r="73" spans="1:26" ht="13.5" hidden="1">
      <c r="A73" s="39" t="s">
        <v>106</v>
      </c>
      <c r="B73" s="19">
        <v>13523837</v>
      </c>
      <c r="C73" s="19"/>
      <c r="D73" s="20">
        <v>14326806</v>
      </c>
      <c r="E73" s="21">
        <v>14326806</v>
      </c>
      <c r="F73" s="21">
        <v>1506873</v>
      </c>
      <c r="G73" s="21">
        <v>1593332</v>
      </c>
      <c r="H73" s="21">
        <v>1699354</v>
      </c>
      <c r="I73" s="21">
        <v>4799559</v>
      </c>
      <c r="J73" s="21">
        <v>1440249</v>
      </c>
      <c r="K73" s="21">
        <v>1339221</v>
      </c>
      <c r="L73" s="21">
        <v>1132454</v>
      </c>
      <c r="M73" s="21">
        <v>3911924</v>
      </c>
      <c r="N73" s="21">
        <v>1555822</v>
      </c>
      <c r="O73" s="21">
        <v>1065226</v>
      </c>
      <c r="P73" s="21">
        <v>1398850</v>
      </c>
      <c r="Q73" s="21">
        <v>4019898</v>
      </c>
      <c r="R73" s="21">
        <v>1469731</v>
      </c>
      <c r="S73" s="21">
        <v>1475564</v>
      </c>
      <c r="T73" s="21">
        <v>1188919</v>
      </c>
      <c r="U73" s="21">
        <v>4134214</v>
      </c>
      <c r="V73" s="21">
        <v>16865595</v>
      </c>
      <c r="W73" s="21">
        <v>14326812</v>
      </c>
      <c r="X73" s="21"/>
      <c r="Y73" s="20"/>
      <c r="Z73" s="23">
        <v>14326806</v>
      </c>
    </row>
    <row r="74" spans="1:26" ht="13.5" hidden="1">
      <c r="A74" s="39" t="s">
        <v>107</v>
      </c>
      <c r="B74" s="19">
        <v>270558</v>
      </c>
      <c r="C74" s="19"/>
      <c r="D74" s="20">
        <v>290823</v>
      </c>
      <c r="E74" s="21">
        <v>290823</v>
      </c>
      <c r="F74" s="21">
        <v>29404</v>
      </c>
      <c r="G74" s="21">
        <v>28764</v>
      </c>
      <c r="H74" s="21">
        <v>17924</v>
      </c>
      <c r="I74" s="21">
        <v>76092</v>
      </c>
      <c r="J74" s="21">
        <v>32655</v>
      </c>
      <c r="K74" s="21">
        <v>20595</v>
      </c>
      <c r="L74" s="21">
        <v>19532</v>
      </c>
      <c r="M74" s="21">
        <v>72782</v>
      </c>
      <c r="N74" s="21">
        <v>17308</v>
      </c>
      <c r="O74" s="21">
        <v>16555</v>
      </c>
      <c r="P74" s="21">
        <v>21274</v>
      </c>
      <c r="Q74" s="21">
        <v>55137</v>
      </c>
      <c r="R74" s="21">
        <v>27684</v>
      </c>
      <c r="S74" s="21">
        <v>20730</v>
      </c>
      <c r="T74" s="21">
        <v>17536</v>
      </c>
      <c r="U74" s="21">
        <v>65950</v>
      </c>
      <c r="V74" s="21">
        <v>269961</v>
      </c>
      <c r="W74" s="21">
        <v>290820</v>
      </c>
      <c r="X74" s="21"/>
      <c r="Y74" s="20"/>
      <c r="Z74" s="23">
        <v>290823</v>
      </c>
    </row>
    <row r="75" spans="1:26" ht="13.5" hidden="1">
      <c r="A75" s="40" t="s">
        <v>110</v>
      </c>
      <c r="B75" s="28">
        <v>28691</v>
      </c>
      <c r="C75" s="28"/>
      <c r="D75" s="29">
        <v>276006</v>
      </c>
      <c r="E75" s="30">
        <v>276006</v>
      </c>
      <c r="F75" s="30">
        <v>2294</v>
      </c>
      <c r="G75" s="30">
        <v>2009</v>
      </c>
      <c r="H75" s="30">
        <v>1991</v>
      </c>
      <c r="I75" s="30">
        <v>6294</v>
      </c>
      <c r="J75" s="30">
        <v>1973</v>
      </c>
      <c r="K75" s="30"/>
      <c r="L75" s="30">
        <v>3891</v>
      </c>
      <c r="M75" s="30">
        <v>5864</v>
      </c>
      <c r="N75" s="30">
        <v>1918</v>
      </c>
      <c r="O75" s="30">
        <v>1900</v>
      </c>
      <c r="P75" s="30">
        <v>2021</v>
      </c>
      <c r="Q75" s="30">
        <v>5839</v>
      </c>
      <c r="R75" s="30">
        <v>2001</v>
      </c>
      <c r="S75" s="30">
        <v>2187</v>
      </c>
      <c r="T75" s="30">
        <v>1738225</v>
      </c>
      <c r="U75" s="30">
        <v>1742413</v>
      </c>
      <c r="V75" s="30">
        <v>1760410</v>
      </c>
      <c r="W75" s="30">
        <v>276012</v>
      </c>
      <c r="X75" s="30"/>
      <c r="Y75" s="29"/>
      <c r="Z75" s="31">
        <v>276006</v>
      </c>
    </row>
    <row r="76" spans="1:26" ht="13.5" hidden="1">
      <c r="A76" s="42" t="s">
        <v>287</v>
      </c>
      <c r="B76" s="32">
        <v>53854765</v>
      </c>
      <c r="C76" s="32"/>
      <c r="D76" s="33">
        <v>59448804</v>
      </c>
      <c r="E76" s="34">
        <v>59448804</v>
      </c>
      <c r="F76" s="34">
        <v>3963784</v>
      </c>
      <c r="G76" s="34">
        <v>5936108</v>
      </c>
      <c r="H76" s="34">
        <v>6584615</v>
      </c>
      <c r="I76" s="34">
        <v>16484507</v>
      </c>
      <c r="J76" s="34">
        <v>5132088</v>
      </c>
      <c r="K76" s="34">
        <v>4702527</v>
      </c>
      <c r="L76" s="34">
        <v>5912956</v>
      </c>
      <c r="M76" s="34">
        <v>15747571</v>
      </c>
      <c r="N76" s="34">
        <v>4948540</v>
      </c>
      <c r="O76" s="34">
        <v>5911506</v>
      </c>
      <c r="P76" s="34">
        <v>4886288</v>
      </c>
      <c r="Q76" s="34">
        <v>15746334</v>
      </c>
      <c r="R76" s="34">
        <v>4227269</v>
      </c>
      <c r="S76" s="34">
        <v>3937685</v>
      </c>
      <c r="T76" s="34">
        <v>6343428</v>
      </c>
      <c r="U76" s="34">
        <v>14508382</v>
      </c>
      <c r="V76" s="34">
        <v>62486794</v>
      </c>
      <c r="W76" s="34">
        <v>59448804</v>
      </c>
      <c r="X76" s="34"/>
      <c r="Y76" s="33"/>
      <c r="Z76" s="35">
        <v>59448804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53826074</v>
      </c>
      <c r="C78" s="19"/>
      <c r="D78" s="20">
        <v>59172792</v>
      </c>
      <c r="E78" s="21">
        <v>59172792</v>
      </c>
      <c r="F78" s="21">
        <v>3963784</v>
      </c>
      <c r="G78" s="21">
        <v>5936108</v>
      </c>
      <c r="H78" s="21">
        <v>6584615</v>
      </c>
      <c r="I78" s="21">
        <v>16484507</v>
      </c>
      <c r="J78" s="21">
        <v>5132088</v>
      </c>
      <c r="K78" s="21">
        <v>4702527</v>
      </c>
      <c r="L78" s="21">
        <v>5912956</v>
      </c>
      <c r="M78" s="21">
        <v>15747571</v>
      </c>
      <c r="N78" s="21">
        <v>4948540</v>
      </c>
      <c r="O78" s="21">
        <v>5911506</v>
      </c>
      <c r="P78" s="21">
        <v>4886288</v>
      </c>
      <c r="Q78" s="21">
        <v>15746334</v>
      </c>
      <c r="R78" s="21">
        <v>4227269</v>
      </c>
      <c r="S78" s="21">
        <v>3937685</v>
      </c>
      <c r="T78" s="21">
        <v>6343428</v>
      </c>
      <c r="U78" s="21">
        <v>14508382</v>
      </c>
      <c r="V78" s="21">
        <v>62486794</v>
      </c>
      <c r="W78" s="21">
        <v>59172792</v>
      </c>
      <c r="X78" s="21"/>
      <c r="Y78" s="20"/>
      <c r="Z78" s="23">
        <v>59172792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35133653</v>
      </c>
      <c r="C80" s="19"/>
      <c r="D80" s="20">
        <v>41138184</v>
      </c>
      <c r="E80" s="21">
        <v>41138184</v>
      </c>
      <c r="F80" s="21">
        <v>2389617</v>
      </c>
      <c r="G80" s="21">
        <v>3805383</v>
      </c>
      <c r="H80" s="21">
        <v>3853745</v>
      </c>
      <c r="I80" s="21">
        <v>10048745</v>
      </c>
      <c r="J80" s="21">
        <v>3026753</v>
      </c>
      <c r="K80" s="21">
        <v>3049422</v>
      </c>
      <c r="L80" s="21">
        <v>3529825</v>
      </c>
      <c r="M80" s="21">
        <v>9606000</v>
      </c>
      <c r="N80" s="21">
        <v>3329418</v>
      </c>
      <c r="O80" s="21">
        <v>4006511</v>
      </c>
      <c r="P80" s="21">
        <v>3564069</v>
      </c>
      <c r="Q80" s="21">
        <v>10899998</v>
      </c>
      <c r="R80" s="21">
        <v>2844944</v>
      </c>
      <c r="S80" s="21">
        <v>2404759</v>
      </c>
      <c r="T80" s="21">
        <v>3238703</v>
      </c>
      <c r="U80" s="21">
        <v>8488406</v>
      </c>
      <c r="V80" s="21">
        <v>39043149</v>
      </c>
      <c r="W80" s="21">
        <v>41138184</v>
      </c>
      <c r="X80" s="21"/>
      <c r="Y80" s="20"/>
      <c r="Z80" s="23">
        <v>41138184</v>
      </c>
    </row>
    <row r="81" spans="1:26" ht="13.5" hidden="1">
      <c r="A81" s="39" t="s">
        <v>105</v>
      </c>
      <c r="B81" s="19">
        <v>4898097</v>
      </c>
      <c r="C81" s="19"/>
      <c r="D81" s="20">
        <v>4878744</v>
      </c>
      <c r="E81" s="21">
        <v>4878744</v>
      </c>
      <c r="F81" s="21">
        <v>313942</v>
      </c>
      <c r="G81" s="21">
        <v>417623</v>
      </c>
      <c r="H81" s="21">
        <v>537878</v>
      </c>
      <c r="I81" s="21">
        <v>1269443</v>
      </c>
      <c r="J81" s="21">
        <v>465326</v>
      </c>
      <c r="K81" s="21">
        <v>349565</v>
      </c>
      <c r="L81" s="21">
        <v>348846</v>
      </c>
      <c r="M81" s="21">
        <v>1163737</v>
      </c>
      <c r="N81" s="21">
        <v>409036</v>
      </c>
      <c r="O81" s="21">
        <v>441004</v>
      </c>
      <c r="P81" s="21">
        <v>419251</v>
      </c>
      <c r="Q81" s="21">
        <v>1269291</v>
      </c>
      <c r="R81" s="21">
        <v>372011</v>
      </c>
      <c r="S81" s="21">
        <v>384735</v>
      </c>
      <c r="T81" s="21">
        <v>433064</v>
      </c>
      <c r="U81" s="21">
        <v>1189810</v>
      </c>
      <c r="V81" s="21">
        <v>4892281</v>
      </c>
      <c r="W81" s="21">
        <v>4878744</v>
      </c>
      <c r="X81" s="21"/>
      <c r="Y81" s="20"/>
      <c r="Z81" s="23">
        <v>4878744</v>
      </c>
    </row>
    <row r="82" spans="1:26" ht="13.5" hidden="1">
      <c r="A82" s="39" t="s">
        <v>106</v>
      </c>
      <c r="B82" s="19">
        <v>13523837</v>
      </c>
      <c r="C82" s="19"/>
      <c r="D82" s="20">
        <v>12894120</v>
      </c>
      <c r="E82" s="21">
        <v>12894120</v>
      </c>
      <c r="F82" s="21">
        <v>1260225</v>
      </c>
      <c r="G82" s="21">
        <v>1713102</v>
      </c>
      <c r="H82" s="21">
        <v>2192992</v>
      </c>
      <c r="I82" s="21">
        <v>5166319</v>
      </c>
      <c r="J82" s="21">
        <v>1640009</v>
      </c>
      <c r="K82" s="21">
        <v>1303540</v>
      </c>
      <c r="L82" s="21">
        <v>2034285</v>
      </c>
      <c r="M82" s="21">
        <v>4977834</v>
      </c>
      <c r="N82" s="21">
        <v>1210086</v>
      </c>
      <c r="O82" s="21">
        <v>1463991</v>
      </c>
      <c r="P82" s="21">
        <v>902968</v>
      </c>
      <c r="Q82" s="21">
        <v>3577045</v>
      </c>
      <c r="R82" s="21">
        <v>1010314</v>
      </c>
      <c r="S82" s="21">
        <v>1148191</v>
      </c>
      <c r="T82" s="21">
        <v>2671661</v>
      </c>
      <c r="U82" s="21">
        <v>4830166</v>
      </c>
      <c r="V82" s="21">
        <v>18551364</v>
      </c>
      <c r="W82" s="21">
        <v>12894120</v>
      </c>
      <c r="X82" s="21"/>
      <c r="Y82" s="20"/>
      <c r="Z82" s="23">
        <v>12894120</v>
      </c>
    </row>
    <row r="83" spans="1:26" ht="13.5" hidden="1">
      <c r="A83" s="39" t="s">
        <v>107</v>
      </c>
      <c r="B83" s="19">
        <v>270487</v>
      </c>
      <c r="C83" s="19"/>
      <c r="D83" s="20">
        <v>261744</v>
      </c>
      <c r="E83" s="21">
        <v>261744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261744</v>
      </c>
      <c r="X83" s="21"/>
      <c r="Y83" s="20"/>
      <c r="Z83" s="23">
        <v>261744</v>
      </c>
    </row>
    <row r="84" spans="1:26" ht="13.5" hidden="1">
      <c r="A84" s="40" t="s">
        <v>110</v>
      </c>
      <c r="B84" s="28">
        <v>28691</v>
      </c>
      <c r="C84" s="28"/>
      <c r="D84" s="29">
        <v>276012</v>
      </c>
      <c r="E84" s="30">
        <v>276012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276012</v>
      </c>
      <c r="X84" s="30"/>
      <c r="Y84" s="29"/>
      <c r="Z84" s="31">
        <v>276012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75364076</v>
      </c>
      <c r="D5" s="357">
        <f t="shared" si="0"/>
        <v>0</v>
      </c>
      <c r="E5" s="356">
        <f t="shared" si="0"/>
        <v>44975849</v>
      </c>
      <c r="F5" s="358">
        <f t="shared" si="0"/>
        <v>66982697</v>
      </c>
      <c r="G5" s="358">
        <f t="shared" si="0"/>
        <v>4418131</v>
      </c>
      <c r="H5" s="356">
        <f t="shared" si="0"/>
        <v>4414347</v>
      </c>
      <c r="I5" s="356">
        <f t="shared" si="0"/>
        <v>1842187</v>
      </c>
      <c r="J5" s="358">
        <f t="shared" si="0"/>
        <v>10674665</v>
      </c>
      <c r="K5" s="358">
        <f t="shared" si="0"/>
        <v>9654390</v>
      </c>
      <c r="L5" s="356">
        <f t="shared" si="0"/>
        <v>-4458206</v>
      </c>
      <c r="M5" s="356">
        <f t="shared" si="0"/>
        <v>11547718</v>
      </c>
      <c r="N5" s="358">
        <f t="shared" si="0"/>
        <v>16743902</v>
      </c>
      <c r="O5" s="358">
        <f t="shared" si="0"/>
        <v>8633089</v>
      </c>
      <c r="P5" s="356">
        <f t="shared" si="0"/>
        <v>1438359</v>
      </c>
      <c r="Q5" s="356">
        <f t="shared" si="0"/>
        <v>8106914</v>
      </c>
      <c r="R5" s="358">
        <f t="shared" si="0"/>
        <v>18178362</v>
      </c>
      <c r="S5" s="358">
        <f t="shared" si="0"/>
        <v>9341149</v>
      </c>
      <c r="T5" s="356">
        <f t="shared" si="0"/>
        <v>2452724</v>
      </c>
      <c r="U5" s="356">
        <f t="shared" si="0"/>
        <v>2931113</v>
      </c>
      <c r="V5" s="358">
        <f t="shared" si="0"/>
        <v>14724986</v>
      </c>
      <c r="W5" s="358">
        <f t="shared" si="0"/>
        <v>60321915</v>
      </c>
      <c r="X5" s="356">
        <f t="shared" si="0"/>
        <v>66982697</v>
      </c>
      <c r="Y5" s="358">
        <f t="shared" si="0"/>
        <v>-6660782</v>
      </c>
      <c r="Z5" s="359">
        <f>+IF(X5&lt;&gt;0,+(Y5/X5)*100,0)</f>
        <v>-9.944033755463744</v>
      </c>
      <c r="AA5" s="360">
        <f>+AA6+AA8+AA11+AA13+AA15</f>
        <v>66982697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75364076</v>
      </c>
      <c r="D11" s="363">
        <f aca="true" t="shared" si="3" ref="D11:AA11">+D12</f>
        <v>0</v>
      </c>
      <c r="E11" s="362">
        <f t="shared" si="3"/>
        <v>44733349</v>
      </c>
      <c r="F11" s="364">
        <f t="shared" si="3"/>
        <v>66786661</v>
      </c>
      <c r="G11" s="364">
        <f t="shared" si="3"/>
        <v>4418131</v>
      </c>
      <c r="H11" s="362">
        <f t="shared" si="3"/>
        <v>4411372</v>
      </c>
      <c r="I11" s="362">
        <f t="shared" si="3"/>
        <v>1821718</v>
      </c>
      <c r="J11" s="364">
        <f t="shared" si="3"/>
        <v>10651221</v>
      </c>
      <c r="K11" s="364">
        <f t="shared" si="3"/>
        <v>9639487</v>
      </c>
      <c r="L11" s="362">
        <f t="shared" si="3"/>
        <v>-4463988</v>
      </c>
      <c r="M11" s="362">
        <f t="shared" si="3"/>
        <v>11545706</v>
      </c>
      <c r="N11" s="364">
        <f t="shared" si="3"/>
        <v>16721205</v>
      </c>
      <c r="O11" s="364">
        <f t="shared" si="3"/>
        <v>8610902</v>
      </c>
      <c r="P11" s="362">
        <f t="shared" si="3"/>
        <v>1438359</v>
      </c>
      <c r="Q11" s="362">
        <f t="shared" si="3"/>
        <v>8105992</v>
      </c>
      <c r="R11" s="364">
        <f t="shared" si="3"/>
        <v>18155253</v>
      </c>
      <c r="S11" s="364">
        <f t="shared" si="3"/>
        <v>9300921</v>
      </c>
      <c r="T11" s="362">
        <f t="shared" si="3"/>
        <v>2392615</v>
      </c>
      <c r="U11" s="362">
        <f t="shared" si="3"/>
        <v>2861870</v>
      </c>
      <c r="V11" s="364">
        <f t="shared" si="3"/>
        <v>14555406</v>
      </c>
      <c r="W11" s="364">
        <f t="shared" si="3"/>
        <v>60083085</v>
      </c>
      <c r="X11" s="362">
        <f t="shared" si="3"/>
        <v>66786661</v>
      </c>
      <c r="Y11" s="364">
        <f t="shared" si="3"/>
        <v>-6703576</v>
      </c>
      <c r="Z11" s="365">
        <f>+IF(X11&lt;&gt;0,+(Y11/X11)*100,0)</f>
        <v>-10.037297717279204</v>
      </c>
      <c r="AA11" s="366">
        <f t="shared" si="3"/>
        <v>66786661</v>
      </c>
    </row>
    <row r="12" spans="1:27" ht="13.5">
      <c r="A12" s="291" t="s">
        <v>232</v>
      </c>
      <c r="B12" s="136"/>
      <c r="C12" s="60">
        <v>75364076</v>
      </c>
      <c r="D12" s="340"/>
      <c r="E12" s="60">
        <v>44733349</v>
      </c>
      <c r="F12" s="59">
        <v>66786661</v>
      </c>
      <c r="G12" s="59">
        <v>4418131</v>
      </c>
      <c r="H12" s="60">
        <v>4411372</v>
      </c>
      <c r="I12" s="60">
        <v>1821718</v>
      </c>
      <c r="J12" s="59">
        <v>10651221</v>
      </c>
      <c r="K12" s="59">
        <v>9639487</v>
      </c>
      <c r="L12" s="60">
        <v>-4463988</v>
      </c>
      <c r="M12" s="60">
        <v>11545706</v>
      </c>
      <c r="N12" s="59">
        <v>16721205</v>
      </c>
      <c r="O12" s="59">
        <v>8610902</v>
      </c>
      <c r="P12" s="60">
        <v>1438359</v>
      </c>
      <c r="Q12" s="60">
        <v>8105992</v>
      </c>
      <c r="R12" s="59">
        <v>18155253</v>
      </c>
      <c r="S12" s="59">
        <v>9300921</v>
      </c>
      <c r="T12" s="60">
        <v>2392615</v>
      </c>
      <c r="U12" s="60">
        <v>2861870</v>
      </c>
      <c r="V12" s="59">
        <v>14555406</v>
      </c>
      <c r="W12" s="59">
        <v>60083085</v>
      </c>
      <c r="X12" s="60">
        <v>66786661</v>
      </c>
      <c r="Y12" s="59">
        <v>-6703576</v>
      </c>
      <c r="Z12" s="61">
        <v>-10.04</v>
      </c>
      <c r="AA12" s="62">
        <v>66786661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21536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21536</v>
      </c>
      <c r="Y13" s="342">
        <f t="shared" si="4"/>
        <v>-21536</v>
      </c>
      <c r="Z13" s="335">
        <f>+IF(X13&lt;&gt;0,+(Y13/X13)*100,0)</f>
        <v>-100</v>
      </c>
      <c r="AA13" s="273">
        <f t="shared" si="4"/>
        <v>21536</v>
      </c>
    </row>
    <row r="14" spans="1:27" ht="13.5">
      <c r="A14" s="291" t="s">
        <v>233</v>
      </c>
      <c r="B14" s="136"/>
      <c r="C14" s="60"/>
      <c r="D14" s="340"/>
      <c r="E14" s="60"/>
      <c r="F14" s="59">
        <v>21536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21536</v>
      </c>
      <c r="Y14" s="59">
        <v>-21536</v>
      </c>
      <c r="Z14" s="61">
        <v>-100</v>
      </c>
      <c r="AA14" s="62">
        <v>21536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242500</v>
      </c>
      <c r="F15" s="59">
        <f t="shared" si="5"/>
        <v>174500</v>
      </c>
      <c r="G15" s="59">
        <f t="shared" si="5"/>
        <v>0</v>
      </c>
      <c r="H15" s="60">
        <f t="shared" si="5"/>
        <v>2975</v>
      </c>
      <c r="I15" s="60">
        <f t="shared" si="5"/>
        <v>20469</v>
      </c>
      <c r="J15" s="59">
        <f t="shared" si="5"/>
        <v>23444</v>
      </c>
      <c r="K15" s="59">
        <f t="shared" si="5"/>
        <v>14903</v>
      </c>
      <c r="L15" s="60">
        <f t="shared" si="5"/>
        <v>5782</v>
      </c>
      <c r="M15" s="60">
        <f t="shared" si="5"/>
        <v>2012</v>
      </c>
      <c r="N15" s="59">
        <f t="shared" si="5"/>
        <v>22697</v>
      </c>
      <c r="O15" s="59">
        <f t="shared" si="5"/>
        <v>22187</v>
      </c>
      <c r="P15" s="60">
        <f t="shared" si="5"/>
        <v>0</v>
      </c>
      <c r="Q15" s="60">
        <f t="shared" si="5"/>
        <v>922</v>
      </c>
      <c r="R15" s="59">
        <f t="shared" si="5"/>
        <v>23109</v>
      </c>
      <c r="S15" s="59">
        <f t="shared" si="5"/>
        <v>40228</v>
      </c>
      <c r="T15" s="60">
        <f t="shared" si="5"/>
        <v>60109</v>
      </c>
      <c r="U15" s="60">
        <f t="shared" si="5"/>
        <v>69243</v>
      </c>
      <c r="V15" s="59">
        <f t="shared" si="5"/>
        <v>169580</v>
      </c>
      <c r="W15" s="59">
        <f t="shared" si="5"/>
        <v>238830</v>
      </c>
      <c r="X15" s="60">
        <f t="shared" si="5"/>
        <v>174500</v>
      </c>
      <c r="Y15" s="59">
        <f t="shared" si="5"/>
        <v>64330</v>
      </c>
      <c r="Z15" s="61">
        <f>+IF(X15&lt;&gt;0,+(Y15/X15)*100,0)</f>
        <v>36.865329512893986</v>
      </c>
      <c r="AA15" s="62">
        <f>SUM(AA16:AA20)</f>
        <v>174500</v>
      </c>
    </row>
    <row r="16" spans="1:27" ht="13.5">
      <c r="A16" s="291" t="s">
        <v>234</v>
      </c>
      <c r="B16" s="300"/>
      <c r="C16" s="60"/>
      <c r="D16" s="340"/>
      <c r="E16" s="60">
        <v>242500</v>
      </c>
      <c r="F16" s="59">
        <v>174500</v>
      </c>
      <c r="G16" s="59"/>
      <c r="H16" s="60">
        <v>2975</v>
      </c>
      <c r="I16" s="60">
        <v>20469</v>
      </c>
      <c r="J16" s="59">
        <v>23444</v>
      </c>
      <c r="K16" s="59">
        <v>14903</v>
      </c>
      <c r="L16" s="60">
        <v>5782</v>
      </c>
      <c r="M16" s="60">
        <v>2012</v>
      </c>
      <c r="N16" s="59">
        <v>22697</v>
      </c>
      <c r="O16" s="59">
        <v>22187</v>
      </c>
      <c r="P16" s="60"/>
      <c r="Q16" s="60">
        <v>922</v>
      </c>
      <c r="R16" s="59">
        <v>23109</v>
      </c>
      <c r="S16" s="59">
        <v>40228</v>
      </c>
      <c r="T16" s="60">
        <v>60109</v>
      </c>
      <c r="U16" s="60">
        <v>69243</v>
      </c>
      <c r="V16" s="59">
        <v>169580</v>
      </c>
      <c r="W16" s="59">
        <v>238830</v>
      </c>
      <c r="X16" s="60">
        <v>174500</v>
      </c>
      <c r="Y16" s="59">
        <v>64330</v>
      </c>
      <c r="Z16" s="61">
        <v>36.87</v>
      </c>
      <c r="AA16" s="62">
        <v>174500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58712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58712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1456111</v>
      </c>
      <c r="D40" s="344">
        <f t="shared" si="9"/>
        <v>0</v>
      </c>
      <c r="E40" s="343">
        <f t="shared" si="9"/>
        <v>2591356</v>
      </c>
      <c r="F40" s="345">
        <f t="shared" si="9"/>
        <v>1361075</v>
      </c>
      <c r="G40" s="345">
        <f t="shared" si="9"/>
        <v>30691</v>
      </c>
      <c r="H40" s="343">
        <f t="shared" si="9"/>
        <v>49378</v>
      </c>
      <c r="I40" s="343">
        <f t="shared" si="9"/>
        <v>72824</v>
      </c>
      <c r="J40" s="345">
        <f t="shared" si="9"/>
        <v>152893</v>
      </c>
      <c r="K40" s="345">
        <f t="shared" si="9"/>
        <v>58160</v>
      </c>
      <c r="L40" s="343">
        <f t="shared" si="9"/>
        <v>77060</v>
      </c>
      <c r="M40" s="343">
        <f t="shared" si="9"/>
        <v>67270</v>
      </c>
      <c r="N40" s="345">
        <f t="shared" si="9"/>
        <v>202490</v>
      </c>
      <c r="O40" s="345">
        <f t="shared" si="9"/>
        <v>34471</v>
      </c>
      <c r="P40" s="343">
        <f t="shared" si="9"/>
        <v>102109</v>
      </c>
      <c r="Q40" s="343">
        <f t="shared" si="9"/>
        <v>126362</v>
      </c>
      <c r="R40" s="345">
        <f t="shared" si="9"/>
        <v>262942</v>
      </c>
      <c r="S40" s="345">
        <f t="shared" si="9"/>
        <v>76506</v>
      </c>
      <c r="T40" s="343">
        <f t="shared" si="9"/>
        <v>54989</v>
      </c>
      <c r="U40" s="343">
        <f t="shared" si="9"/>
        <v>253466</v>
      </c>
      <c r="V40" s="345">
        <f t="shared" si="9"/>
        <v>384961</v>
      </c>
      <c r="W40" s="345">
        <f t="shared" si="9"/>
        <v>1003286</v>
      </c>
      <c r="X40" s="343">
        <f t="shared" si="9"/>
        <v>1361075</v>
      </c>
      <c r="Y40" s="345">
        <f t="shared" si="9"/>
        <v>-357789</v>
      </c>
      <c r="Z40" s="336">
        <f>+IF(X40&lt;&gt;0,+(Y40/X40)*100,0)</f>
        <v>-26.2872361919806</v>
      </c>
      <c r="AA40" s="350">
        <f>SUM(AA41:AA49)</f>
        <v>1361075</v>
      </c>
    </row>
    <row r="41" spans="1:27" ht="13.5">
      <c r="A41" s="361" t="s">
        <v>248</v>
      </c>
      <c r="B41" s="142"/>
      <c r="C41" s="362">
        <v>538136</v>
      </c>
      <c r="D41" s="363"/>
      <c r="E41" s="362"/>
      <c r="F41" s="364">
        <v>245000</v>
      </c>
      <c r="G41" s="364">
        <v>3617</v>
      </c>
      <c r="H41" s="362">
        <v>16082</v>
      </c>
      <c r="I41" s="362">
        <v>11642</v>
      </c>
      <c r="J41" s="364">
        <v>31341</v>
      </c>
      <c r="K41" s="364">
        <v>11196</v>
      </c>
      <c r="L41" s="362">
        <v>26880</v>
      </c>
      <c r="M41" s="362">
        <v>24544</v>
      </c>
      <c r="N41" s="364">
        <v>62620</v>
      </c>
      <c r="O41" s="364">
        <v>22784</v>
      </c>
      <c r="P41" s="362">
        <v>55987</v>
      </c>
      <c r="Q41" s="362">
        <v>38528</v>
      </c>
      <c r="R41" s="364">
        <v>117299</v>
      </c>
      <c r="S41" s="364">
        <v>27236</v>
      </c>
      <c r="T41" s="362">
        <v>14910</v>
      </c>
      <c r="U41" s="362">
        <v>36399</v>
      </c>
      <c r="V41" s="364">
        <v>78545</v>
      </c>
      <c r="W41" s="364">
        <v>289805</v>
      </c>
      <c r="X41" s="362">
        <v>245000</v>
      </c>
      <c r="Y41" s="364">
        <v>44805</v>
      </c>
      <c r="Z41" s="365">
        <v>18.29</v>
      </c>
      <c r="AA41" s="366">
        <v>245000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2019</v>
      </c>
      <c r="I42" s="54">
        <f t="shared" si="10"/>
        <v>12021</v>
      </c>
      <c r="J42" s="53">
        <f t="shared" si="10"/>
        <v>14040</v>
      </c>
      <c r="K42" s="53">
        <f t="shared" si="10"/>
        <v>18078</v>
      </c>
      <c r="L42" s="54">
        <f t="shared" si="10"/>
        <v>7875</v>
      </c>
      <c r="M42" s="54">
        <f t="shared" si="10"/>
        <v>0</v>
      </c>
      <c r="N42" s="53">
        <f t="shared" si="10"/>
        <v>25953</v>
      </c>
      <c r="O42" s="53">
        <f t="shared" si="10"/>
        <v>800</v>
      </c>
      <c r="P42" s="54">
        <f t="shared" si="10"/>
        <v>2190</v>
      </c>
      <c r="Q42" s="54">
        <f t="shared" si="10"/>
        <v>1867</v>
      </c>
      <c r="R42" s="53">
        <f t="shared" si="10"/>
        <v>4857</v>
      </c>
      <c r="S42" s="53">
        <f t="shared" si="10"/>
        <v>800</v>
      </c>
      <c r="T42" s="54">
        <f t="shared" si="10"/>
        <v>0</v>
      </c>
      <c r="U42" s="54">
        <f t="shared" si="10"/>
        <v>0</v>
      </c>
      <c r="V42" s="53">
        <f t="shared" si="10"/>
        <v>800</v>
      </c>
      <c r="W42" s="53">
        <f t="shared" si="10"/>
        <v>45650</v>
      </c>
      <c r="X42" s="54">
        <f t="shared" si="10"/>
        <v>0</v>
      </c>
      <c r="Y42" s="53">
        <f t="shared" si="10"/>
        <v>45650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>
        <v>990</v>
      </c>
      <c r="J43" s="370">
        <v>990</v>
      </c>
      <c r="K43" s="370"/>
      <c r="L43" s="305">
        <v>5100</v>
      </c>
      <c r="M43" s="305"/>
      <c r="N43" s="370">
        <v>5100</v>
      </c>
      <c r="O43" s="370">
        <v>1575</v>
      </c>
      <c r="P43" s="305">
        <v>1596</v>
      </c>
      <c r="Q43" s="305"/>
      <c r="R43" s="370">
        <v>3171</v>
      </c>
      <c r="S43" s="370">
        <v>6650</v>
      </c>
      <c r="T43" s="305">
        <v>8865</v>
      </c>
      <c r="U43" s="305"/>
      <c r="V43" s="370">
        <v>15515</v>
      </c>
      <c r="W43" s="370">
        <v>24776</v>
      </c>
      <c r="X43" s="305"/>
      <c r="Y43" s="370">
        <v>24776</v>
      </c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>
        <v>390103</v>
      </c>
      <c r="G44" s="53"/>
      <c r="H44" s="54">
        <v>556</v>
      </c>
      <c r="I44" s="54">
        <v>6938</v>
      </c>
      <c r="J44" s="53">
        <v>7494</v>
      </c>
      <c r="K44" s="53">
        <v>3108</v>
      </c>
      <c r="L44" s="54">
        <v>3124</v>
      </c>
      <c r="M44" s="54">
        <v>4843</v>
      </c>
      <c r="N44" s="53">
        <v>11075</v>
      </c>
      <c r="O44" s="53">
        <v>4083</v>
      </c>
      <c r="P44" s="54">
        <v>30979</v>
      </c>
      <c r="Q44" s="54">
        <v>37563</v>
      </c>
      <c r="R44" s="53">
        <v>72625</v>
      </c>
      <c r="S44" s="53">
        <v>8362</v>
      </c>
      <c r="T44" s="54">
        <v>7998</v>
      </c>
      <c r="U44" s="54">
        <v>44807</v>
      </c>
      <c r="V44" s="53">
        <v>61167</v>
      </c>
      <c r="W44" s="53">
        <v>152361</v>
      </c>
      <c r="X44" s="54">
        <v>390103</v>
      </c>
      <c r="Y44" s="53">
        <v>-237742</v>
      </c>
      <c r="Z44" s="94">
        <v>-60.94</v>
      </c>
      <c r="AA44" s="95">
        <v>390103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>
        <v>27074</v>
      </c>
      <c r="H47" s="54">
        <v>30721</v>
      </c>
      <c r="I47" s="54">
        <v>41233</v>
      </c>
      <c r="J47" s="53">
        <v>99028</v>
      </c>
      <c r="K47" s="53">
        <v>25778</v>
      </c>
      <c r="L47" s="54">
        <v>34081</v>
      </c>
      <c r="M47" s="54">
        <v>37883</v>
      </c>
      <c r="N47" s="53">
        <v>97742</v>
      </c>
      <c r="O47" s="53">
        <v>5229</v>
      </c>
      <c r="P47" s="54">
        <v>11357</v>
      </c>
      <c r="Q47" s="54">
        <v>48404</v>
      </c>
      <c r="R47" s="53">
        <v>64990</v>
      </c>
      <c r="S47" s="53">
        <v>33458</v>
      </c>
      <c r="T47" s="54">
        <v>23216</v>
      </c>
      <c r="U47" s="54">
        <v>172260</v>
      </c>
      <c r="V47" s="53">
        <v>228934</v>
      </c>
      <c r="W47" s="53">
        <v>490694</v>
      </c>
      <c r="X47" s="54"/>
      <c r="Y47" s="53">
        <v>490694</v>
      </c>
      <c r="Z47" s="94"/>
      <c r="AA47" s="95"/>
    </row>
    <row r="48" spans="1:27" ht="13.5">
      <c r="A48" s="361" t="s">
        <v>255</v>
      </c>
      <c r="B48" s="136"/>
      <c r="C48" s="60">
        <v>551229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366746</v>
      </c>
      <c r="D49" s="368"/>
      <c r="E49" s="54">
        <v>2591356</v>
      </c>
      <c r="F49" s="53">
        <v>725972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725972</v>
      </c>
      <c r="Y49" s="53">
        <v>-725972</v>
      </c>
      <c r="Z49" s="94">
        <v>-100</v>
      </c>
      <c r="AA49" s="95">
        <v>725972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76820187</v>
      </c>
      <c r="D60" s="346">
        <f t="shared" si="14"/>
        <v>0</v>
      </c>
      <c r="E60" s="219">
        <f t="shared" si="14"/>
        <v>47625917</v>
      </c>
      <c r="F60" s="264">
        <f t="shared" si="14"/>
        <v>68343772</v>
      </c>
      <c r="G60" s="264">
        <f t="shared" si="14"/>
        <v>4448822</v>
      </c>
      <c r="H60" s="219">
        <f t="shared" si="14"/>
        <v>4463725</v>
      </c>
      <c r="I60" s="219">
        <f t="shared" si="14"/>
        <v>1915011</v>
      </c>
      <c r="J60" s="264">
        <f t="shared" si="14"/>
        <v>10827558</v>
      </c>
      <c r="K60" s="264">
        <f t="shared" si="14"/>
        <v>9712550</v>
      </c>
      <c r="L60" s="219">
        <f t="shared" si="14"/>
        <v>-4381146</v>
      </c>
      <c r="M60" s="219">
        <f t="shared" si="14"/>
        <v>11614988</v>
      </c>
      <c r="N60" s="264">
        <f t="shared" si="14"/>
        <v>16946392</v>
      </c>
      <c r="O60" s="264">
        <f t="shared" si="14"/>
        <v>8667560</v>
      </c>
      <c r="P60" s="219">
        <f t="shared" si="14"/>
        <v>1540468</v>
      </c>
      <c r="Q60" s="219">
        <f t="shared" si="14"/>
        <v>8233276</v>
      </c>
      <c r="R60" s="264">
        <f t="shared" si="14"/>
        <v>18441304</v>
      </c>
      <c r="S60" s="264">
        <f t="shared" si="14"/>
        <v>9417655</v>
      </c>
      <c r="T60" s="219">
        <f t="shared" si="14"/>
        <v>2507713</v>
      </c>
      <c r="U60" s="219">
        <f t="shared" si="14"/>
        <v>3184579</v>
      </c>
      <c r="V60" s="264">
        <f t="shared" si="14"/>
        <v>15109947</v>
      </c>
      <c r="W60" s="264">
        <f t="shared" si="14"/>
        <v>61325201</v>
      </c>
      <c r="X60" s="219">
        <f t="shared" si="14"/>
        <v>68343772</v>
      </c>
      <c r="Y60" s="264">
        <f t="shared" si="14"/>
        <v>-7018571</v>
      </c>
      <c r="Z60" s="337">
        <f>+IF(X60&lt;&gt;0,+(Y60/X60)*100,0)</f>
        <v>-10.26951073171671</v>
      </c>
      <c r="AA60" s="232">
        <f>+AA57+AA54+AA51+AA40+AA37+AA34+AA22+AA5</f>
        <v>68343772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2019</v>
      </c>
      <c r="I62" s="347">
        <f t="shared" si="15"/>
        <v>12021</v>
      </c>
      <c r="J62" s="349">
        <f t="shared" si="15"/>
        <v>14040</v>
      </c>
      <c r="K62" s="349">
        <f t="shared" si="15"/>
        <v>18078</v>
      </c>
      <c r="L62" s="347">
        <f t="shared" si="15"/>
        <v>7875</v>
      </c>
      <c r="M62" s="347">
        <f t="shared" si="15"/>
        <v>0</v>
      </c>
      <c r="N62" s="349">
        <f t="shared" si="15"/>
        <v>25953</v>
      </c>
      <c r="O62" s="349">
        <f t="shared" si="15"/>
        <v>800</v>
      </c>
      <c r="P62" s="347">
        <f t="shared" si="15"/>
        <v>2190</v>
      </c>
      <c r="Q62" s="347">
        <f t="shared" si="15"/>
        <v>1867</v>
      </c>
      <c r="R62" s="349">
        <f t="shared" si="15"/>
        <v>4857</v>
      </c>
      <c r="S62" s="349">
        <f t="shared" si="15"/>
        <v>800</v>
      </c>
      <c r="T62" s="347">
        <f t="shared" si="15"/>
        <v>0</v>
      </c>
      <c r="U62" s="347">
        <f t="shared" si="15"/>
        <v>0</v>
      </c>
      <c r="V62" s="349">
        <f t="shared" si="15"/>
        <v>800</v>
      </c>
      <c r="W62" s="349">
        <f t="shared" si="15"/>
        <v>45650</v>
      </c>
      <c r="X62" s="347">
        <f t="shared" si="15"/>
        <v>0</v>
      </c>
      <c r="Y62" s="349">
        <f t="shared" si="15"/>
        <v>45650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>
        <v>2019</v>
      </c>
      <c r="I63" s="60">
        <v>12021</v>
      </c>
      <c r="J63" s="59">
        <v>14040</v>
      </c>
      <c r="K63" s="59">
        <v>18078</v>
      </c>
      <c r="L63" s="60">
        <v>7875</v>
      </c>
      <c r="M63" s="60"/>
      <c r="N63" s="59">
        <v>25953</v>
      </c>
      <c r="O63" s="59">
        <v>800</v>
      </c>
      <c r="P63" s="60">
        <v>2190</v>
      </c>
      <c r="Q63" s="60">
        <v>1867</v>
      </c>
      <c r="R63" s="59">
        <v>4857</v>
      </c>
      <c r="S63" s="59">
        <v>800</v>
      </c>
      <c r="T63" s="60"/>
      <c r="U63" s="60"/>
      <c r="V63" s="59">
        <v>800</v>
      </c>
      <c r="W63" s="59">
        <v>45650</v>
      </c>
      <c r="X63" s="60"/>
      <c r="Y63" s="59">
        <v>45650</v>
      </c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498335770</v>
      </c>
      <c r="D5" s="153">
        <f>SUM(D6:D8)</f>
        <v>0</v>
      </c>
      <c r="E5" s="154">
        <f t="shared" si="0"/>
        <v>797907059</v>
      </c>
      <c r="F5" s="100">
        <f t="shared" si="0"/>
        <v>846346307</v>
      </c>
      <c r="G5" s="100">
        <f t="shared" si="0"/>
        <v>135198342</v>
      </c>
      <c r="H5" s="100">
        <f t="shared" si="0"/>
        <v>37903797</v>
      </c>
      <c r="I5" s="100">
        <f t="shared" si="0"/>
        <v>20840247</v>
      </c>
      <c r="J5" s="100">
        <f t="shared" si="0"/>
        <v>193942386</v>
      </c>
      <c r="K5" s="100">
        <f t="shared" si="0"/>
        <v>40121549</v>
      </c>
      <c r="L5" s="100">
        <f t="shared" si="0"/>
        <v>68776812</v>
      </c>
      <c r="M5" s="100">
        <f t="shared" si="0"/>
        <v>154402009</v>
      </c>
      <c r="N5" s="100">
        <f t="shared" si="0"/>
        <v>263300370</v>
      </c>
      <c r="O5" s="100">
        <f t="shared" si="0"/>
        <v>33721486</v>
      </c>
      <c r="P5" s="100">
        <f t="shared" si="0"/>
        <v>42873684</v>
      </c>
      <c r="Q5" s="100">
        <f t="shared" si="0"/>
        <v>108484351</v>
      </c>
      <c r="R5" s="100">
        <f t="shared" si="0"/>
        <v>185079521</v>
      </c>
      <c r="S5" s="100">
        <f t="shared" si="0"/>
        <v>26619989</v>
      </c>
      <c r="T5" s="100">
        <f t="shared" si="0"/>
        <v>22095283</v>
      </c>
      <c r="U5" s="100">
        <f t="shared" si="0"/>
        <v>33835582</v>
      </c>
      <c r="V5" s="100">
        <f t="shared" si="0"/>
        <v>82550854</v>
      </c>
      <c r="W5" s="100">
        <f t="shared" si="0"/>
        <v>724873131</v>
      </c>
      <c r="X5" s="100">
        <f t="shared" si="0"/>
        <v>797907060</v>
      </c>
      <c r="Y5" s="100">
        <f t="shared" si="0"/>
        <v>-73033929</v>
      </c>
      <c r="Z5" s="137">
        <f>+IF(X5&lt;&gt;0,+(Y5/X5)*100,0)</f>
        <v>-9.153187465216813</v>
      </c>
      <c r="AA5" s="153">
        <f>SUM(AA6:AA8)</f>
        <v>846346307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498335770</v>
      </c>
      <c r="D7" s="157"/>
      <c r="E7" s="158">
        <v>797907059</v>
      </c>
      <c r="F7" s="159">
        <v>846346307</v>
      </c>
      <c r="G7" s="159">
        <v>135198342</v>
      </c>
      <c r="H7" s="159">
        <v>37903797</v>
      </c>
      <c r="I7" s="159">
        <v>20785410</v>
      </c>
      <c r="J7" s="159">
        <v>193887549</v>
      </c>
      <c r="K7" s="159">
        <v>40121549</v>
      </c>
      <c r="L7" s="159">
        <v>68551812</v>
      </c>
      <c r="M7" s="159">
        <v>154310807</v>
      </c>
      <c r="N7" s="159">
        <v>262984168</v>
      </c>
      <c r="O7" s="159">
        <v>33721486</v>
      </c>
      <c r="P7" s="159">
        <v>43153521</v>
      </c>
      <c r="Q7" s="159">
        <v>108389511</v>
      </c>
      <c r="R7" s="159">
        <v>185264518</v>
      </c>
      <c r="S7" s="159">
        <v>26570237</v>
      </c>
      <c r="T7" s="159">
        <v>22095283</v>
      </c>
      <c r="U7" s="159">
        <v>33835582</v>
      </c>
      <c r="V7" s="159">
        <v>82501102</v>
      </c>
      <c r="W7" s="159">
        <v>724637337</v>
      </c>
      <c r="X7" s="159">
        <v>797907060</v>
      </c>
      <c r="Y7" s="159">
        <v>-73269723</v>
      </c>
      <c r="Z7" s="141">
        <v>-9.18</v>
      </c>
      <c r="AA7" s="157">
        <v>846346307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>
        <v>54837</v>
      </c>
      <c r="J8" s="60">
        <v>54837</v>
      </c>
      <c r="K8" s="60"/>
      <c r="L8" s="60">
        <v>225000</v>
      </c>
      <c r="M8" s="60">
        <v>91202</v>
      </c>
      <c r="N8" s="60">
        <v>316202</v>
      </c>
      <c r="O8" s="60"/>
      <c r="P8" s="60">
        <v>-279837</v>
      </c>
      <c r="Q8" s="60">
        <v>94840</v>
      </c>
      <c r="R8" s="60">
        <v>-184997</v>
      </c>
      <c r="S8" s="60">
        <v>49752</v>
      </c>
      <c r="T8" s="60"/>
      <c r="U8" s="60"/>
      <c r="V8" s="60">
        <v>49752</v>
      </c>
      <c r="W8" s="60">
        <v>235794</v>
      </c>
      <c r="X8" s="60"/>
      <c r="Y8" s="60">
        <v>235794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270487</v>
      </c>
      <c r="D9" s="153">
        <f>SUM(D10:D14)</f>
        <v>0</v>
      </c>
      <c r="E9" s="154">
        <f t="shared" si="1"/>
        <v>290823</v>
      </c>
      <c r="F9" s="100">
        <f t="shared" si="1"/>
        <v>19313733</v>
      </c>
      <c r="G9" s="100">
        <f t="shared" si="1"/>
        <v>29404</v>
      </c>
      <c r="H9" s="100">
        <f t="shared" si="1"/>
        <v>28764</v>
      </c>
      <c r="I9" s="100">
        <f t="shared" si="1"/>
        <v>17924</v>
      </c>
      <c r="J9" s="100">
        <f t="shared" si="1"/>
        <v>76092</v>
      </c>
      <c r="K9" s="100">
        <f t="shared" si="1"/>
        <v>32655</v>
      </c>
      <c r="L9" s="100">
        <f t="shared" si="1"/>
        <v>20595</v>
      </c>
      <c r="M9" s="100">
        <f t="shared" si="1"/>
        <v>19532</v>
      </c>
      <c r="N9" s="100">
        <f t="shared" si="1"/>
        <v>72782</v>
      </c>
      <c r="O9" s="100">
        <f t="shared" si="1"/>
        <v>17308</v>
      </c>
      <c r="P9" s="100">
        <f t="shared" si="1"/>
        <v>16555</v>
      </c>
      <c r="Q9" s="100">
        <f t="shared" si="1"/>
        <v>21274</v>
      </c>
      <c r="R9" s="100">
        <f t="shared" si="1"/>
        <v>55137</v>
      </c>
      <c r="S9" s="100">
        <f t="shared" si="1"/>
        <v>27684</v>
      </c>
      <c r="T9" s="100">
        <f t="shared" si="1"/>
        <v>20573</v>
      </c>
      <c r="U9" s="100">
        <f t="shared" si="1"/>
        <v>17457</v>
      </c>
      <c r="V9" s="100">
        <f t="shared" si="1"/>
        <v>65714</v>
      </c>
      <c r="W9" s="100">
        <f t="shared" si="1"/>
        <v>269725</v>
      </c>
      <c r="X9" s="100">
        <f t="shared" si="1"/>
        <v>290820</v>
      </c>
      <c r="Y9" s="100">
        <f t="shared" si="1"/>
        <v>-21095</v>
      </c>
      <c r="Z9" s="137">
        <f>+IF(X9&lt;&gt;0,+(Y9/X9)*100,0)</f>
        <v>-7.253627673475002</v>
      </c>
      <c r="AA9" s="153">
        <f>SUM(AA10:AA14)</f>
        <v>19313733</v>
      </c>
    </row>
    <row r="10" spans="1:27" ht="13.5">
      <c r="A10" s="138" t="s">
        <v>79</v>
      </c>
      <c r="B10" s="136"/>
      <c r="C10" s="155">
        <v>270487</v>
      </c>
      <c r="D10" s="155"/>
      <c r="E10" s="156">
        <v>290823</v>
      </c>
      <c r="F10" s="60">
        <v>290823</v>
      </c>
      <c r="G10" s="60">
        <v>29404</v>
      </c>
      <c r="H10" s="60">
        <v>28764</v>
      </c>
      <c r="I10" s="60">
        <v>17924</v>
      </c>
      <c r="J10" s="60">
        <v>76092</v>
      </c>
      <c r="K10" s="60">
        <v>32655</v>
      </c>
      <c r="L10" s="60">
        <v>20595</v>
      </c>
      <c r="M10" s="60">
        <v>19532</v>
      </c>
      <c r="N10" s="60">
        <v>72782</v>
      </c>
      <c r="O10" s="60">
        <v>17308</v>
      </c>
      <c r="P10" s="60">
        <v>16555</v>
      </c>
      <c r="Q10" s="60">
        <v>21274</v>
      </c>
      <c r="R10" s="60">
        <v>55137</v>
      </c>
      <c r="S10" s="60">
        <v>27684</v>
      </c>
      <c r="T10" s="60">
        <v>20573</v>
      </c>
      <c r="U10" s="60">
        <v>17457</v>
      </c>
      <c r="V10" s="60">
        <v>65714</v>
      </c>
      <c r="W10" s="60">
        <v>269725</v>
      </c>
      <c r="X10" s="60">
        <v>290820</v>
      </c>
      <c r="Y10" s="60">
        <v>-21095</v>
      </c>
      <c r="Z10" s="140">
        <v>-7.25</v>
      </c>
      <c r="AA10" s="155">
        <v>290823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>
        <v>19022910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>
        <v>19022910</v>
      </c>
    </row>
    <row r="15" spans="1:27" ht="13.5">
      <c r="A15" s="135" t="s">
        <v>84</v>
      </c>
      <c r="B15" s="142"/>
      <c r="C15" s="153">
        <f aca="true" t="shared" si="2" ref="C15:Y15">SUM(C16:C18)</f>
        <v>18152220</v>
      </c>
      <c r="D15" s="153">
        <f>SUM(D16:D18)</f>
        <v>0</v>
      </c>
      <c r="E15" s="154">
        <f t="shared" si="2"/>
        <v>19022910</v>
      </c>
      <c r="F15" s="100">
        <f t="shared" si="2"/>
        <v>0</v>
      </c>
      <c r="G15" s="100">
        <f t="shared" si="2"/>
        <v>7926197</v>
      </c>
      <c r="H15" s="100">
        <f t="shared" si="2"/>
        <v>0</v>
      </c>
      <c r="I15" s="100">
        <f t="shared" si="2"/>
        <v>0</v>
      </c>
      <c r="J15" s="100">
        <f t="shared" si="2"/>
        <v>7926197</v>
      </c>
      <c r="K15" s="100">
        <f t="shared" si="2"/>
        <v>0</v>
      </c>
      <c r="L15" s="100">
        <f t="shared" si="2"/>
        <v>0</v>
      </c>
      <c r="M15" s="100">
        <f t="shared" si="2"/>
        <v>5839721</v>
      </c>
      <c r="N15" s="100">
        <f t="shared" si="2"/>
        <v>5839721</v>
      </c>
      <c r="O15" s="100">
        <f t="shared" si="2"/>
        <v>0</v>
      </c>
      <c r="P15" s="100">
        <f t="shared" si="2"/>
        <v>0</v>
      </c>
      <c r="Q15" s="100">
        <f t="shared" si="2"/>
        <v>4254463</v>
      </c>
      <c r="R15" s="100">
        <f t="shared" si="2"/>
        <v>4254463</v>
      </c>
      <c r="S15" s="100">
        <f t="shared" si="2"/>
        <v>0</v>
      </c>
      <c r="T15" s="100">
        <f t="shared" si="2"/>
        <v>0</v>
      </c>
      <c r="U15" s="100">
        <f t="shared" si="2"/>
        <v>360000</v>
      </c>
      <c r="V15" s="100">
        <f t="shared" si="2"/>
        <v>360000</v>
      </c>
      <c r="W15" s="100">
        <f t="shared" si="2"/>
        <v>18380381</v>
      </c>
      <c r="X15" s="100">
        <f t="shared" si="2"/>
        <v>19022916</v>
      </c>
      <c r="Y15" s="100">
        <f t="shared" si="2"/>
        <v>-642535</v>
      </c>
      <c r="Z15" s="137">
        <f>+IF(X15&lt;&gt;0,+(Y15/X15)*100,0)</f>
        <v>-3.377689309041789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18152220</v>
      </c>
      <c r="D18" s="155"/>
      <c r="E18" s="156">
        <v>19022910</v>
      </c>
      <c r="F18" s="60"/>
      <c r="G18" s="60">
        <v>7926197</v>
      </c>
      <c r="H18" s="60"/>
      <c r="I18" s="60"/>
      <c r="J18" s="60">
        <v>7926197</v>
      </c>
      <c r="K18" s="60"/>
      <c r="L18" s="60"/>
      <c r="M18" s="60">
        <v>5839721</v>
      </c>
      <c r="N18" s="60">
        <v>5839721</v>
      </c>
      <c r="O18" s="60"/>
      <c r="P18" s="60"/>
      <c r="Q18" s="60">
        <v>4254463</v>
      </c>
      <c r="R18" s="60">
        <v>4254463</v>
      </c>
      <c r="S18" s="60"/>
      <c r="T18" s="60"/>
      <c r="U18" s="60">
        <v>360000</v>
      </c>
      <c r="V18" s="60">
        <v>360000</v>
      </c>
      <c r="W18" s="60">
        <v>18380381</v>
      </c>
      <c r="X18" s="60">
        <v>19022916</v>
      </c>
      <c r="Y18" s="60">
        <v>-642535</v>
      </c>
      <c r="Z18" s="140">
        <v>-3.38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288089863</v>
      </c>
      <c r="D19" s="153">
        <f>SUM(D20:D23)</f>
        <v>0</v>
      </c>
      <c r="E19" s="154">
        <f t="shared" si="3"/>
        <v>291454821</v>
      </c>
      <c r="F19" s="100">
        <f t="shared" si="3"/>
        <v>291454821</v>
      </c>
      <c r="G19" s="100">
        <f t="shared" si="3"/>
        <v>80892262</v>
      </c>
      <c r="H19" s="100">
        <f t="shared" si="3"/>
        <v>7886146</v>
      </c>
      <c r="I19" s="100">
        <f t="shared" si="3"/>
        <v>10921343</v>
      </c>
      <c r="J19" s="100">
        <f t="shared" si="3"/>
        <v>99699751</v>
      </c>
      <c r="K19" s="100">
        <f t="shared" si="3"/>
        <v>11975818</v>
      </c>
      <c r="L19" s="100">
        <f t="shared" si="3"/>
        <v>16541809</v>
      </c>
      <c r="M19" s="100">
        <f t="shared" si="3"/>
        <v>63960098</v>
      </c>
      <c r="N19" s="100">
        <f t="shared" si="3"/>
        <v>92477725</v>
      </c>
      <c r="O19" s="100">
        <f t="shared" si="3"/>
        <v>6126300</v>
      </c>
      <c r="P19" s="100">
        <f t="shared" si="3"/>
        <v>13547388</v>
      </c>
      <c r="Q19" s="100">
        <f t="shared" si="3"/>
        <v>47789400</v>
      </c>
      <c r="R19" s="100">
        <f t="shared" si="3"/>
        <v>67463088</v>
      </c>
      <c r="S19" s="100">
        <f t="shared" si="3"/>
        <v>9215561</v>
      </c>
      <c r="T19" s="100">
        <f t="shared" si="3"/>
        <v>10897158</v>
      </c>
      <c r="U19" s="100">
        <f t="shared" si="3"/>
        <v>11653168</v>
      </c>
      <c r="V19" s="100">
        <f t="shared" si="3"/>
        <v>31765887</v>
      </c>
      <c r="W19" s="100">
        <f t="shared" si="3"/>
        <v>291406451</v>
      </c>
      <c r="X19" s="100">
        <f t="shared" si="3"/>
        <v>291454836</v>
      </c>
      <c r="Y19" s="100">
        <f t="shared" si="3"/>
        <v>-48385</v>
      </c>
      <c r="Z19" s="137">
        <f>+IF(X19&lt;&gt;0,+(Y19/X19)*100,0)</f>
        <v>-0.016601199919702138</v>
      </c>
      <c r="AA19" s="153">
        <f>SUM(AA20:AA23)</f>
        <v>291454821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211093304</v>
      </c>
      <c r="D21" s="155"/>
      <c r="E21" s="156">
        <v>225187184</v>
      </c>
      <c r="F21" s="60">
        <v>225187184</v>
      </c>
      <c r="G21" s="60">
        <v>78928484</v>
      </c>
      <c r="H21" s="60">
        <v>3725676</v>
      </c>
      <c r="I21" s="60">
        <v>3640062</v>
      </c>
      <c r="J21" s="60">
        <v>86294222</v>
      </c>
      <c r="K21" s="60">
        <v>3432231</v>
      </c>
      <c r="L21" s="60">
        <v>3729362</v>
      </c>
      <c r="M21" s="60">
        <v>58186662</v>
      </c>
      <c r="N21" s="60">
        <v>65348255</v>
      </c>
      <c r="O21" s="60">
        <v>3871900</v>
      </c>
      <c r="P21" s="60">
        <v>3446968</v>
      </c>
      <c r="Q21" s="60">
        <v>43263765</v>
      </c>
      <c r="R21" s="60">
        <v>50582633</v>
      </c>
      <c r="S21" s="60">
        <v>3236862</v>
      </c>
      <c r="T21" s="60">
        <v>3064946</v>
      </c>
      <c r="U21" s="60">
        <v>3082858</v>
      </c>
      <c r="V21" s="60">
        <v>9384666</v>
      </c>
      <c r="W21" s="60">
        <v>211609776</v>
      </c>
      <c r="X21" s="60">
        <v>225187188</v>
      </c>
      <c r="Y21" s="60">
        <v>-13577412</v>
      </c>
      <c r="Z21" s="140">
        <v>-6.03</v>
      </c>
      <c r="AA21" s="155">
        <v>225187184</v>
      </c>
    </row>
    <row r="22" spans="1:27" ht="13.5">
      <c r="A22" s="138" t="s">
        <v>91</v>
      </c>
      <c r="B22" s="136"/>
      <c r="C22" s="157">
        <v>63472722</v>
      </c>
      <c r="D22" s="157"/>
      <c r="E22" s="158">
        <v>51940831</v>
      </c>
      <c r="F22" s="159">
        <v>51940831</v>
      </c>
      <c r="G22" s="159">
        <v>456905</v>
      </c>
      <c r="H22" s="159">
        <v>2567138</v>
      </c>
      <c r="I22" s="159">
        <v>5581927</v>
      </c>
      <c r="J22" s="159">
        <v>8605970</v>
      </c>
      <c r="K22" s="159">
        <v>7103338</v>
      </c>
      <c r="L22" s="159">
        <v>11473226</v>
      </c>
      <c r="M22" s="159">
        <v>4640982</v>
      </c>
      <c r="N22" s="159">
        <v>23217546</v>
      </c>
      <c r="O22" s="159">
        <v>698578</v>
      </c>
      <c r="P22" s="159">
        <v>9035194</v>
      </c>
      <c r="Q22" s="159">
        <v>3126785</v>
      </c>
      <c r="R22" s="159">
        <v>12860557</v>
      </c>
      <c r="S22" s="159">
        <v>4508968</v>
      </c>
      <c r="T22" s="159">
        <v>6356648</v>
      </c>
      <c r="U22" s="159">
        <v>7381391</v>
      </c>
      <c r="V22" s="159">
        <v>18247007</v>
      </c>
      <c r="W22" s="159">
        <v>62931080</v>
      </c>
      <c r="X22" s="159">
        <v>51940836</v>
      </c>
      <c r="Y22" s="159">
        <v>10990244</v>
      </c>
      <c r="Z22" s="141">
        <v>21.16</v>
      </c>
      <c r="AA22" s="157">
        <v>51940831</v>
      </c>
    </row>
    <row r="23" spans="1:27" ht="13.5">
      <c r="A23" s="138" t="s">
        <v>92</v>
      </c>
      <c r="B23" s="136"/>
      <c r="C23" s="155">
        <v>13523837</v>
      </c>
      <c r="D23" s="155"/>
      <c r="E23" s="156">
        <v>14326806</v>
      </c>
      <c r="F23" s="60">
        <v>14326806</v>
      </c>
      <c r="G23" s="60">
        <v>1506873</v>
      </c>
      <c r="H23" s="60">
        <v>1593332</v>
      </c>
      <c r="I23" s="60">
        <v>1699354</v>
      </c>
      <c r="J23" s="60">
        <v>4799559</v>
      </c>
      <c r="K23" s="60">
        <v>1440249</v>
      </c>
      <c r="L23" s="60">
        <v>1339221</v>
      </c>
      <c r="M23" s="60">
        <v>1132454</v>
      </c>
      <c r="N23" s="60">
        <v>3911924</v>
      </c>
      <c r="O23" s="60">
        <v>1555822</v>
      </c>
      <c r="P23" s="60">
        <v>1065226</v>
      </c>
      <c r="Q23" s="60">
        <v>1398850</v>
      </c>
      <c r="R23" s="60">
        <v>4019898</v>
      </c>
      <c r="S23" s="60">
        <v>1469731</v>
      </c>
      <c r="T23" s="60">
        <v>1475564</v>
      </c>
      <c r="U23" s="60">
        <v>1188919</v>
      </c>
      <c r="V23" s="60">
        <v>4134214</v>
      </c>
      <c r="W23" s="60">
        <v>16865595</v>
      </c>
      <c r="X23" s="60">
        <v>14326812</v>
      </c>
      <c r="Y23" s="60">
        <v>2538783</v>
      </c>
      <c r="Z23" s="140">
        <v>17.72</v>
      </c>
      <c r="AA23" s="155">
        <v>14326806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804848340</v>
      </c>
      <c r="D25" s="168">
        <f>+D5+D9+D15+D19+D24</f>
        <v>0</v>
      </c>
      <c r="E25" s="169">
        <f t="shared" si="4"/>
        <v>1108675613</v>
      </c>
      <c r="F25" s="73">
        <f t="shared" si="4"/>
        <v>1157114861</v>
      </c>
      <c r="G25" s="73">
        <f t="shared" si="4"/>
        <v>224046205</v>
      </c>
      <c r="H25" s="73">
        <f t="shared" si="4"/>
        <v>45818707</v>
      </c>
      <c r="I25" s="73">
        <f t="shared" si="4"/>
        <v>31779514</v>
      </c>
      <c r="J25" s="73">
        <f t="shared" si="4"/>
        <v>301644426</v>
      </c>
      <c r="K25" s="73">
        <f t="shared" si="4"/>
        <v>52130022</v>
      </c>
      <c r="L25" s="73">
        <f t="shared" si="4"/>
        <v>85339216</v>
      </c>
      <c r="M25" s="73">
        <f t="shared" si="4"/>
        <v>224221360</v>
      </c>
      <c r="N25" s="73">
        <f t="shared" si="4"/>
        <v>361690598</v>
      </c>
      <c r="O25" s="73">
        <f t="shared" si="4"/>
        <v>39865094</v>
      </c>
      <c r="P25" s="73">
        <f t="shared" si="4"/>
        <v>56437627</v>
      </c>
      <c r="Q25" s="73">
        <f t="shared" si="4"/>
        <v>160549488</v>
      </c>
      <c r="R25" s="73">
        <f t="shared" si="4"/>
        <v>256852209</v>
      </c>
      <c r="S25" s="73">
        <f t="shared" si="4"/>
        <v>35863234</v>
      </c>
      <c r="T25" s="73">
        <f t="shared" si="4"/>
        <v>33013014</v>
      </c>
      <c r="U25" s="73">
        <f t="shared" si="4"/>
        <v>45866207</v>
      </c>
      <c r="V25" s="73">
        <f t="shared" si="4"/>
        <v>114742455</v>
      </c>
      <c r="W25" s="73">
        <f t="shared" si="4"/>
        <v>1034929688</v>
      </c>
      <c r="X25" s="73">
        <f t="shared" si="4"/>
        <v>1108675632</v>
      </c>
      <c r="Y25" s="73">
        <f t="shared" si="4"/>
        <v>-73745944</v>
      </c>
      <c r="Z25" s="170">
        <f>+IF(X25&lt;&gt;0,+(Y25/X25)*100,0)</f>
        <v>-6.651715061777421</v>
      </c>
      <c r="AA25" s="168">
        <f>+AA5+AA9+AA15+AA19+AA24</f>
        <v>1157114861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118971974</v>
      </c>
      <c r="D28" s="153">
        <f>SUM(D29:D31)</f>
        <v>0</v>
      </c>
      <c r="E28" s="154">
        <f t="shared" si="5"/>
        <v>145083938</v>
      </c>
      <c r="F28" s="100">
        <f t="shared" si="5"/>
        <v>148503390</v>
      </c>
      <c r="G28" s="100">
        <f t="shared" si="5"/>
        <v>8740745</v>
      </c>
      <c r="H28" s="100">
        <f t="shared" si="5"/>
        <v>10041328</v>
      </c>
      <c r="I28" s="100">
        <f t="shared" si="5"/>
        <v>11648316</v>
      </c>
      <c r="J28" s="100">
        <f t="shared" si="5"/>
        <v>30430389</v>
      </c>
      <c r="K28" s="100">
        <f t="shared" si="5"/>
        <v>11749658</v>
      </c>
      <c r="L28" s="100">
        <f t="shared" si="5"/>
        <v>13733116</v>
      </c>
      <c r="M28" s="100">
        <f t="shared" si="5"/>
        <v>11995686</v>
      </c>
      <c r="N28" s="100">
        <f t="shared" si="5"/>
        <v>37478460</v>
      </c>
      <c r="O28" s="100">
        <f t="shared" si="5"/>
        <v>9234720</v>
      </c>
      <c r="P28" s="100">
        <f t="shared" si="5"/>
        <v>8518990</v>
      </c>
      <c r="Q28" s="100">
        <f t="shared" si="5"/>
        <v>11048896</v>
      </c>
      <c r="R28" s="100">
        <f t="shared" si="5"/>
        <v>28802606</v>
      </c>
      <c r="S28" s="100">
        <f t="shared" si="5"/>
        <v>13031622</v>
      </c>
      <c r="T28" s="100">
        <f t="shared" si="5"/>
        <v>10297525</v>
      </c>
      <c r="U28" s="100">
        <f t="shared" si="5"/>
        <v>11243411</v>
      </c>
      <c r="V28" s="100">
        <f t="shared" si="5"/>
        <v>34572558</v>
      </c>
      <c r="W28" s="100">
        <f t="shared" si="5"/>
        <v>131284013</v>
      </c>
      <c r="X28" s="100">
        <f t="shared" si="5"/>
        <v>145083936</v>
      </c>
      <c r="Y28" s="100">
        <f t="shared" si="5"/>
        <v>-13799923</v>
      </c>
      <c r="Z28" s="137">
        <f>+IF(X28&lt;&gt;0,+(Y28/X28)*100,0)</f>
        <v>-9.51168225819294</v>
      </c>
      <c r="AA28" s="153">
        <f>SUM(AA29:AA31)</f>
        <v>148503390</v>
      </c>
    </row>
    <row r="29" spans="1:27" ht="13.5">
      <c r="A29" s="138" t="s">
        <v>75</v>
      </c>
      <c r="B29" s="136"/>
      <c r="C29" s="155">
        <v>27646928</v>
      </c>
      <c r="D29" s="155"/>
      <c r="E29" s="156">
        <v>33913579</v>
      </c>
      <c r="F29" s="60">
        <v>40075216</v>
      </c>
      <c r="G29" s="60">
        <v>2373452</v>
      </c>
      <c r="H29" s="60">
        <v>2406551</v>
      </c>
      <c r="I29" s="60">
        <v>2637123</v>
      </c>
      <c r="J29" s="60">
        <v>7417126</v>
      </c>
      <c r="K29" s="60">
        <v>2888049</v>
      </c>
      <c r="L29" s="60">
        <v>4116626</v>
      </c>
      <c r="M29" s="60">
        <v>3781134</v>
      </c>
      <c r="N29" s="60">
        <v>10785809</v>
      </c>
      <c r="O29" s="60">
        <v>2580319</v>
      </c>
      <c r="P29" s="60">
        <v>2724522</v>
      </c>
      <c r="Q29" s="60">
        <v>3263637</v>
      </c>
      <c r="R29" s="60">
        <v>8568478</v>
      </c>
      <c r="S29" s="60">
        <v>2804614</v>
      </c>
      <c r="T29" s="60">
        <v>3080311</v>
      </c>
      <c r="U29" s="60">
        <v>3422792</v>
      </c>
      <c r="V29" s="60">
        <v>9307717</v>
      </c>
      <c r="W29" s="60">
        <v>36079130</v>
      </c>
      <c r="X29" s="60">
        <v>33913584</v>
      </c>
      <c r="Y29" s="60">
        <v>2165546</v>
      </c>
      <c r="Z29" s="140">
        <v>6.39</v>
      </c>
      <c r="AA29" s="155">
        <v>40075216</v>
      </c>
    </row>
    <row r="30" spans="1:27" ht="13.5">
      <c r="A30" s="138" t="s">
        <v>76</v>
      </c>
      <c r="B30" s="136"/>
      <c r="C30" s="157">
        <v>41740153</v>
      </c>
      <c r="D30" s="157"/>
      <c r="E30" s="158">
        <v>48441890</v>
      </c>
      <c r="F30" s="159">
        <v>48958795</v>
      </c>
      <c r="G30" s="159">
        <v>3067065</v>
      </c>
      <c r="H30" s="159">
        <v>3692329</v>
      </c>
      <c r="I30" s="159">
        <v>5310735</v>
      </c>
      <c r="J30" s="159">
        <v>12070129</v>
      </c>
      <c r="K30" s="159">
        <v>4065818</v>
      </c>
      <c r="L30" s="159">
        <v>5034040</v>
      </c>
      <c r="M30" s="159">
        <v>4419137</v>
      </c>
      <c r="N30" s="159">
        <v>13518995</v>
      </c>
      <c r="O30" s="159">
        <v>1268899</v>
      </c>
      <c r="P30" s="159">
        <v>2067756</v>
      </c>
      <c r="Q30" s="159">
        <v>3393517</v>
      </c>
      <c r="R30" s="159">
        <v>6730172</v>
      </c>
      <c r="S30" s="159">
        <v>5858828</v>
      </c>
      <c r="T30" s="159">
        <v>1774775</v>
      </c>
      <c r="U30" s="159">
        <v>2787169</v>
      </c>
      <c r="V30" s="159">
        <v>10420772</v>
      </c>
      <c r="W30" s="159">
        <v>42740068</v>
      </c>
      <c r="X30" s="159">
        <v>48441888</v>
      </c>
      <c r="Y30" s="159">
        <v>-5701820</v>
      </c>
      <c r="Z30" s="141">
        <v>-11.77</v>
      </c>
      <c r="AA30" s="157">
        <v>48958795</v>
      </c>
    </row>
    <row r="31" spans="1:27" ht="13.5">
      <c r="A31" s="138" t="s">
        <v>77</v>
      </c>
      <c r="B31" s="136"/>
      <c r="C31" s="155">
        <v>49584893</v>
      </c>
      <c r="D31" s="155"/>
      <c r="E31" s="156">
        <v>62728469</v>
      </c>
      <c r="F31" s="60">
        <v>59469379</v>
      </c>
      <c r="G31" s="60">
        <v>3300228</v>
      </c>
      <c r="H31" s="60">
        <v>3942448</v>
      </c>
      <c r="I31" s="60">
        <v>3700458</v>
      </c>
      <c r="J31" s="60">
        <v>10943134</v>
      </c>
      <c r="K31" s="60">
        <v>4795791</v>
      </c>
      <c r="L31" s="60">
        <v>4582450</v>
      </c>
      <c r="M31" s="60">
        <v>3795415</v>
      </c>
      <c r="N31" s="60">
        <v>13173656</v>
      </c>
      <c r="O31" s="60">
        <v>5385502</v>
      </c>
      <c r="P31" s="60">
        <v>3726712</v>
      </c>
      <c r="Q31" s="60">
        <v>4391742</v>
      </c>
      <c r="R31" s="60">
        <v>13503956</v>
      </c>
      <c r="S31" s="60">
        <v>4368180</v>
      </c>
      <c r="T31" s="60">
        <v>5442439</v>
      </c>
      <c r="U31" s="60">
        <v>5033450</v>
      </c>
      <c r="V31" s="60">
        <v>14844069</v>
      </c>
      <c r="W31" s="60">
        <v>52464815</v>
      </c>
      <c r="X31" s="60">
        <v>62728464</v>
      </c>
      <c r="Y31" s="60">
        <v>-10263649</v>
      </c>
      <c r="Z31" s="140">
        <v>-16.36</v>
      </c>
      <c r="AA31" s="155">
        <v>59469379</v>
      </c>
    </row>
    <row r="32" spans="1:27" ht="13.5">
      <c r="A32" s="135" t="s">
        <v>78</v>
      </c>
      <c r="B32" s="136"/>
      <c r="C32" s="153">
        <f aca="true" t="shared" si="6" ref="C32:Y32">SUM(C33:C37)</f>
        <v>22741607</v>
      </c>
      <c r="D32" s="153">
        <f>SUM(D33:D37)</f>
        <v>0</v>
      </c>
      <c r="E32" s="154">
        <f t="shared" si="6"/>
        <v>49687946</v>
      </c>
      <c r="F32" s="100">
        <f t="shared" si="6"/>
        <v>49118802</v>
      </c>
      <c r="G32" s="100">
        <f t="shared" si="6"/>
        <v>2040245</v>
      </c>
      <c r="H32" s="100">
        <f t="shared" si="6"/>
        <v>1576225</v>
      </c>
      <c r="I32" s="100">
        <f t="shared" si="6"/>
        <v>2421452</v>
      </c>
      <c r="J32" s="100">
        <f t="shared" si="6"/>
        <v>6037922</v>
      </c>
      <c r="K32" s="100">
        <f t="shared" si="6"/>
        <v>2593085</v>
      </c>
      <c r="L32" s="100">
        <f t="shared" si="6"/>
        <v>3100986</v>
      </c>
      <c r="M32" s="100">
        <f t="shared" si="6"/>
        <v>3598633</v>
      </c>
      <c r="N32" s="100">
        <f t="shared" si="6"/>
        <v>9292704</v>
      </c>
      <c r="O32" s="100">
        <f t="shared" si="6"/>
        <v>1839683</v>
      </c>
      <c r="P32" s="100">
        <f t="shared" si="6"/>
        <v>2022960</v>
      </c>
      <c r="Q32" s="100">
        <f t="shared" si="6"/>
        <v>2262291</v>
      </c>
      <c r="R32" s="100">
        <f t="shared" si="6"/>
        <v>6124934</v>
      </c>
      <c r="S32" s="100">
        <f t="shared" si="6"/>
        <v>1484431</v>
      </c>
      <c r="T32" s="100">
        <f t="shared" si="6"/>
        <v>2204906</v>
      </c>
      <c r="U32" s="100">
        <f t="shared" si="6"/>
        <v>4155231</v>
      </c>
      <c r="V32" s="100">
        <f t="shared" si="6"/>
        <v>7844568</v>
      </c>
      <c r="W32" s="100">
        <f t="shared" si="6"/>
        <v>29300128</v>
      </c>
      <c r="X32" s="100">
        <f t="shared" si="6"/>
        <v>49687956</v>
      </c>
      <c r="Y32" s="100">
        <f t="shared" si="6"/>
        <v>-20387828</v>
      </c>
      <c r="Z32" s="137">
        <f>+IF(X32&lt;&gt;0,+(Y32/X32)*100,0)</f>
        <v>-41.031730103770016</v>
      </c>
      <c r="AA32" s="153">
        <f>SUM(AA33:AA37)</f>
        <v>49118802</v>
      </c>
    </row>
    <row r="33" spans="1:27" ht="13.5">
      <c r="A33" s="138" t="s">
        <v>79</v>
      </c>
      <c r="B33" s="136"/>
      <c r="C33" s="155">
        <v>17312246</v>
      </c>
      <c r="D33" s="155"/>
      <c r="E33" s="156">
        <v>22604521</v>
      </c>
      <c r="F33" s="60">
        <v>25044181</v>
      </c>
      <c r="G33" s="60">
        <v>1832980</v>
      </c>
      <c r="H33" s="60">
        <v>1276504</v>
      </c>
      <c r="I33" s="60">
        <v>1976776</v>
      </c>
      <c r="J33" s="60">
        <v>5086260</v>
      </c>
      <c r="K33" s="60">
        <v>2191362</v>
      </c>
      <c r="L33" s="60">
        <v>2441094</v>
      </c>
      <c r="M33" s="60">
        <v>3225880</v>
      </c>
      <c r="N33" s="60">
        <v>7858336</v>
      </c>
      <c r="O33" s="60">
        <v>1145928</v>
      </c>
      <c r="P33" s="60">
        <v>1541609</v>
      </c>
      <c r="Q33" s="60">
        <v>1793907</v>
      </c>
      <c r="R33" s="60">
        <v>4481444</v>
      </c>
      <c r="S33" s="60">
        <v>1102636</v>
      </c>
      <c r="T33" s="60">
        <v>1588955</v>
      </c>
      <c r="U33" s="60">
        <v>3416597</v>
      </c>
      <c r="V33" s="60">
        <v>6108188</v>
      </c>
      <c r="W33" s="60">
        <v>23534228</v>
      </c>
      <c r="X33" s="60">
        <v>22604520</v>
      </c>
      <c r="Y33" s="60">
        <v>929708</v>
      </c>
      <c r="Z33" s="140">
        <v>4.11</v>
      </c>
      <c r="AA33" s="155">
        <v>25044181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5429361</v>
      </c>
      <c r="D35" s="155"/>
      <c r="E35" s="156">
        <v>8065783</v>
      </c>
      <c r="F35" s="60">
        <v>6682279</v>
      </c>
      <c r="G35" s="60">
        <v>207265</v>
      </c>
      <c r="H35" s="60">
        <v>299721</v>
      </c>
      <c r="I35" s="60">
        <v>444676</v>
      </c>
      <c r="J35" s="60">
        <v>951662</v>
      </c>
      <c r="K35" s="60">
        <v>401723</v>
      </c>
      <c r="L35" s="60">
        <v>659892</v>
      </c>
      <c r="M35" s="60">
        <v>372753</v>
      </c>
      <c r="N35" s="60">
        <v>1434368</v>
      </c>
      <c r="O35" s="60">
        <v>693755</v>
      </c>
      <c r="P35" s="60">
        <v>481351</v>
      </c>
      <c r="Q35" s="60">
        <v>468384</v>
      </c>
      <c r="R35" s="60">
        <v>1643490</v>
      </c>
      <c r="S35" s="60">
        <v>381795</v>
      </c>
      <c r="T35" s="60">
        <v>615951</v>
      </c>
      <c r="U35" s="60">
        <v>738634</v>
      </c>
      <c r="V35" s="60">
        <v>1736380</v>
      </c>
      <c r="W35" s="60">
        <v>5765900</v>
      </c>
      <c r="X35" s="60">
        <v>8065788</v>
      </c>
      <c r="Y35" s="60">
        <v>-2299888</v>
      </c>
      <c r="Z35" s="140">
        <v>-28.51</v>
      </c>
      <c r="AA35" s="155">
        <v>6682279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19017642</v>
      </c>
      <c r="F37" s="159">
        <v>17392342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19017648</v>
      </c>
      <c r="Y37" s="159">
        <v>-19017648</v>
      </c>
      <c r="Z37" s="141">
        <v>-100</v>
      </c>
      <c r="AA37" s="157">
        <v>17392342</v>
      </c>
    </row>
    <row r="38" spans="1:27" ht="13.5">
      <c r="A38" s="135" t="s">
        <v>84</v>
      </c>
      <c r="B38" s="142"/>
      <c r="C38" s="153">
        <f aca="true" t="shared" si="7" ref="C38:Y38">SUM(C39:C41)</f>
        <v>40711806</v>
      </c>
      <c r="D38" s="153">
        <f>SUM(D39:D41)</f>
        <v>0</v>
      </c>
      <c r="E38" s="154">
        <f t="shared" si="7"/>
        <v>21574949</v>
      </c>
      <c r="F38" s="100">
        <f t="shared" si="7"/>
        <v>32626366</v>
      </c>
      <c r="G38" s="100">
        <f t="shared" si="7"/>
        <v>2740303</v>
      </c>
      <c r="H38" s="100">
        <f t="shared" si="7"/>
        <v>4715954</v>
      </c>
      <c r="I38" s="100">
        <f t="shared" si="7"/>
        <v>5380730</v>
      </c>
      <c r="J38" s="100">
        <f t="shared" si="7"/>
        <v>12836987</v>
      </c>
      <c r="K38" s="100">
        <f t="shared" si="7"/>
        <v>4947201</v>
      </c>
      <c r="L38" s="100">
        <f t="shared" si="7"/>
        <v>4035965</v>
      </c>
      <c r="M38" s="100">
        <f t="shared" si="7"/>
        <v>2594770</v>
      </c>
      <c r="N38" s="100">
        <f t="shared" si="7"/>
        <v>11577936</v>
      </c>
      <c r="O38" s="100">
        <f t="shared" si="7"/>
        <v>2481779</v>
      </c>
      <c r="P38" s="100">
        <f t="shared" si="7"/>
        <v>1785909</v>
      </c>
      <c r="Q38" s="100">
        <f t="shared" si="7"/>
        <v>7578432</v>
      </c>
      <c r="R38" s="100">
        <f t="shared" si="7"/>
        <v>11846120</v>
      </c>
      <c r="S38" s="100">
        <f t="shared" si="7"/>
        <v>2607625</v>
      </c>
      <c r="T38" s="100">
        <f t="shared" si="7"/>
        <v>2539380</v>
      </c>
      <c r="U38" s="100">
        <f t="shared" si="7"/>
        <v>3585942</v>
      </c>
      <c r="V38" s="100">
        <f t="shared" si="7"/>
        <v>8732947</v>
      </c>
      <c r="W38" s="100">
        <f t="shared" si="7"/>
        <v>44993990</v>
      </c>
      <c r="X38" s="100">
        <f t="shared" si="7"/>
        <v>21574956</v>
      </c>
      <c r="Y38" s="100">
        <f t="shared" si="7"/>
        <v>23419034</v>
      </c>
      <c r="Z38" s="137">
        <f>+IF(X38&lt;&gt;0,+(Y38/X38)*100,0)</f>
        <v>108.54730827724515</v>
      </c>
      <c r="AA38" s="153">
        <f>SUM(AA39:AA41)</f>
        <v>32626366</v>
      </c>
    </row>
    <row r="39" spans="1:27" ht="13.5">
      <c r="A39" s="138" t="s">
        <v>85</v>
      </c>
      <c r="B39" s="136"/>
      <c r="C39" s="155">
        <v>27715762</v>
      </c>
      <c r="D39" s="155"/>
      <c r="E39" s="156">
        <v>21574949</v>
      </c>
      <c r="F39" s="60">
        <v>32626366</v>
      </c>
      <c r="G39" s="60">
        <v>1808844</v>
      </c>
      <c r="H39" s="60">
        <v>3657170</v>
      </c>
      <c r="I39" s="60">
        <v>4164552</v>
      </c>
      <c r="J39" s="60">
        <v>9630566</v>
      </c>
      <c r="K39" s="60">
        <v>3776207</v>
      </c>
      <c r="L39" s="60">
        <v>2267361</v>
      </c>
      <c r="M39" s="60">
        <v>1343580</v>
      </c>
      <c r="N39" s="60">
        <v>7387148</v>
      </c>
      <c r="O39" s="60">
        <v>1423686</v>
      </c>
      <c r="P39" s="60">
        <v>684977</v>
      </c>
      <c r="Q39" s="60">
        <v>6350106</v>
      </c>
      <c r="R39" s="60">
        <v>8458769</v>
      </c>
      <c r="S39" s="60">
        <v>1146575</v>
      </c>
      <c r="T39" s="60">
        <v>1231192</v>
      </c>
      <c r="U39" s="60">
        <v>2250246</v>
      </c>
      <c r="V39" s="60">
        <v>4628013</v>
      </c>
      <c r="W39" s="60">
        <v>30104496</v>
      </c>
      <c r="X39" s="60">
        <v>21574956</v>
      </c>
      <c r="Y39" s="60">
        <v>8529540</v>
      </c>
      <c r="Z39" s="140">
        <v>39.53</v>
      </c>
      <c r="AA39" s="155">
        <v>32626366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12996044</v>
      </c>
      <c r="D41" s="155"/>
      <c r="E41" s="156"/>
      <c r="F41" s="60"/>
      <c r="G41" s="60">
        <v>931459</v>
      </c>
      <c r="H41" s="60">
        <v>1058784</v>
      </c>
      <c r="I41" s="60">
        <v>1216178</v>
      </c>
      <c r="J41" s="60">
        <v>3206421</v>
      </c>
      <c r="K41" s="60">
        <v>1170994</v>
      </c>
      <c r="L41" s="60">
        <v>1768604</v>
      </c>
      <c r="M41" s="60">
        <v>1251190</v>
      </c>
      <c r="N41" s="60">
        <v>4190788</v>
      </c>
      <c r="O41" s="60">
        <v>1058093</v>
      </c>
      <c r="P41" s="60">
        <v>1100932</v>
      </c>
      <c r="Q41" s="60">
        <v>1228326</v>
      </c>
      <c r="R41" s="60">
        <v>3387351</v>
      </c>
      <c r="S41" s="60">
        <v>1461050</v>
      </c>
      <c r="T41" s="60">
        <v>1308188</v>
      </c>
      <c r="U41" s="60">
        <v>1335696</v>
      </c>
      <c r="V41" s="60">
        <v>4104934</v>
      </c>
      <c r="W41" s="60">
        <v>14889494</v>
      </c>
      <c r="X41" s="60"/>
      <c r="Y41" s="60">
        <v>14889494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451291495</v>
      </c>
      <c r="D42" s="153">
        <f>SUM(D43:D46)</f>
        <v>0</v>
      </c>
      <c r="E42" s="154">
        <f t="shared" si="8"/>
        <v>427711931</v>
      </c>
      <c r="F42" s="100">
        <f t="shared" si="8"/>
        <v>484896293</v>
      </c>
      <c r="G42" s="100">
        <f t="shared" si="8"/>
        <v>28494247</v>
      </c>
      <c r="H42" s="100">
        <f t="shared" si="8"/>
        <v>38156231</v>
      </c>
      <c r="I42" s="100">
        <f t="shared" si="8"/>
        <v>35864961</v>
      </c>
      <c r="J42" s="100">
        <f t="shared" si="8"/>
        <v>102515439</v>
      </c>
      <c r="K42" s="100">
        <f t="shared" si="8"/>
        <v>41892555</v>
      </c>
      <c r="L42" s="100">
        <f t="shared" si="8"/>
        <v>31735972</v>
      </c>
      <c r="M42" s="100">
        <f t="shared" si="8"/>
        <v>69684376</v>
      </c>
      <c r="N42" s="100">
        <f t="shared" si="8"/>
        <v>143312903</v>
      </c>
      <c r="O42" s="100">
        <f t="shared" si="8"/>
        <v>22178647</v>
      </c>
      <c r="P42" s="100">
        <f t="shared" si="8"/>
        <v>41449748</v>
      </c>
      <c r="Q42" s="100">
        <f t="shared" si="8"/>
        <v>45353361</v>
      </c>
      <c r="R42" s="100">
        <f t="shared" si="8"/>
        <v>108981756</v>
      </c>
      <c r="S42" s="100">
        <f t="shared" si="8"/>
        <v>40335135</v>
      </c>
      <c r="T42" s="100">
        <f t="shared" si="8"/>
        <v>40902890</v>
      </c>
      <c r="U42" s="100">
        <f t="shared" si="8"/>
        <v>46076632</v>
      </c>
      <c r="V42" s="100">
        <f t="shared" si="8"/>
        <v>127314657</v>
      </c>
      <c r="W42" s="100">
        <f t="shared" si="8"/>
        <v>482124755</v>
      </c>
      <c r="X42" s="100">
        <f t="shared" si="8"/>
        <v>427711932</v>
      </c>
      <c r="Y42" s="100">
        <f t="shared" si="8"/>
        <v>54412823</v>
      </c>
      <c r="Z42" s="137">
        <f>+IF(X42&lt;&gt;0,+(Y42/X42)*100,0)</f>
        <v>12.72183891283164</v>
      </c>
      <c r="AA42" s="153">
        <f>SUM(AA43:AA46)</f>
        <v>484896293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347702201</v>
      </c>
      <c r="D44" s="155"/>
      <c r="E44" s="156">
        <v>332841192</v>
      </c>
      <c r="F44" s="60">
        <v>370285895</v>
      </c>
      <c r="G44" s="60">
        <v>26354011</v>
      </c>
      <c r="H44" s="60">
        <v>32623993</v>
      </c>
      <c r="I44" s="60">
        <v>27198172</v>
      </c>
      <c r="J44" s="60">
        <v>86176176</v>
      </c>
      <c r="K44" s="60">
        <v>33801999</v>
      </c>
      <c r="L44" s="60">
        <v>16756512</v>
      </c>
      <c r="M44" s="60">
        <v>61875062</v>
      </c>
      <c r="N44" s="60">
        <v>112433573</v>
      </c>
      <c r="O44" s="60">
        <v>13914263</v>
      </c>
      <c r="P44" s="60">
        <v>29471771</v>
      </c>
      <c r="Q44" s="60">
        <v>36961068</v>
      </c>
      <c r="R44" s="60">
        <v>80347102</v>
      </c>
      <c r="S44" s="60">
        <v>31994576</v>
      </c>
      <c r="T44" s="60">
        <v>31576534</v>
      </c>
      <c r="U44" s="60">
        <v>35706366</v>
      </c>
      <c r="V44" s="60">
        <v>99277476</v>
      </c>
      <c r="W44" s="60">
        <v>378234327</v>
      </c>
      <c r="X44" s="60">
        <v>332841192</v>
      </c>
      <c r="Y44" s="60">
        <v>45393135</v>
      </c>
      <c r="Z44" s="140">
        <v>13.64</v>
      </c>
      <c r="AA44" s="155">
        <v>370285895</v>
      </c>
    </row>
    <row r="45" spans="1:27" ht="13.5">
      <c r="A45" s="138" t="s">
        <v>91</v>
      </c>
      <c r="B45" s="136"/>
      <c r="C45" s="157">
        <v>65097488</v>
      </c>
      <c r="D45" s="157"/>
      <c r="E45" s="158">
        <v>50160212</v>
      </c>
      <c r="F45" s="159">
        <v>70473031</v>
      </c>
      <c r="G45" s="159">
        <v>255479</v>
      </c>
      <c r="H45" s="159">
        <v>2352585</v>
      </c>
      <c r="I45" s="159">
        <v>5433565</v>
      </c>
      <c r="J45" s="159">
        <v>8041629</v>
      </c>
      <c r="K45" s="159">
        <v>6857851</v>
      </c>
      <c r="L45" s="159">
        <v>11334190</v>
      </c>
      <c r="M45" s="159">
        <v>4436702</v>
      </c>
      <c r="N45" s="159">
        <v>22628743</v>
      </c>
      <c r="O45" s="159">
        <v>506005</v>
      </c>
      <c r="P45" s="159">
        <v>8822937</v>
      </c>
      <c r="Q45" s="159">
        <v>2862631</v>
      </c>
      <c r="R45" s="159">
        <v>12191573</v>
      </c>
      <c r="S45" s="159">
        <v>4243998</v>
      </c>
      <c r="T45" s="159">
        <v>6122720</v>
      </c>
      <c r="U45" s="159">
        <v>7151970</v>
      </c>
      <c r="V45" s="159">
        <v>17518688</v>
      </c>
      <c r="W45" s="159">
        <v>60380633</v>
      </c>
      <c r="X45" s="159">
        <v>50160216</v>
      </c>
      <c r="Y45" s="159">
        <v>10220417</v>
      </c>
      <c r="Z45" s="141">
        <v>20.38</v>
      </c>
      <c r="AA45" s="157">
        <v>70473031</v>
      </c>
    </row>
    <row r="46" spans="1:27" ht="13.5">
      <c r="A46" s="138" t="s">
        <v>92</v>
      </c>
      <c r="B46" s="136"/>
      <c r="C46" s="155">
        <v>38491806</v>
      </c>
      <c r="D46" s="155"/>
      <c r="E46" s="156">
        <v>44710527</v>
      </c>
      <c r="F46" s="60">
        <v>44137367</v>
      </c>
      <c r="G46" s="60">
        <v>1884757</v>
      </c>
      <c r="H46" s="60">
        <v>3179653</v>
      </c>
      <c r="I46" s="60">
        <v>3233224</v>
      </c>
      <c r="J46" s="60">
        <v>8297634</v>
      </c>
      <c r="K46" s="60">
        <v>1232705</v>
      </c>
      <c r="L46" s="60">
        <v>3645270</v>
      </c>
      <c r="M46" s="60">
        <v>3372612</v>
      </c>
      <c r="N46" s="60">
        <v>8250587</v>
      </c>
      <c r="O46" s="60">
        <v>7758379</v>
      </c>
      <c r="P46" s="60">
        <v>3155040</v>
      </c>
      <c r="Q46" s="60">
        <v>5529662</v>
      </c>
      <c r="R46" s="60">
        <v>16443081</v>
      </c>
      <c r="S46" s="60">
        <v>4096561</v>
      </c>
      <c r="T46" s="60">
        <v>3203636</v>
      </c>
      <c r="U46" s="60">
        <v>3218296</v>
      </c>
      <c r="V46" s="60">
        <v>10518493</v>
      </c>
      <c r="W46" s="60">
        <v>43509795</v>
      </c>
      <c r="X46" s="60">
        <v>44710524</v>
      </c>
      <c r="Y46" s="60">
        <v>-1200729</v>
      </c>
      <c r="Z46" s="140">
        <v>-2.69</v>
      </c>
      <c r="AA46" s="155">
        <v>44137367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633716882</v>
      </c>
      <c r="D48" s="168">
        <f>+D28+D32+D38+D42+D47</f>
        <v>0</v>
      </c>
      <c r="E48" s="169">
        <f t="shared" si="9"/>
        <v>644058764</v>
      </c>
      <c r="F48" s="73">
        <f t="shared" si="9"/>
        <v>715144851</v>
      </c>
      <c r="G48" s="73">
        <f t="shared" si="9"/>
        <v>42015540</v>
      </c>
      <c r="H48" s="73">
        <f t="shared" si="9"/>
        <v>54489738</v>
      </c>
      <c r="I48" s="73">
        <f t="shared" si="9"/>
        <v>55315459</v>
      </c>
      <c r="J48" s="73">
        <f t="shared" si="9"/>
        <v>151820737</v>
      </c>
      <c r="K48" s="73">
        <f t="shared" si="9"/>
        <v>61182499</v>
      </c>
      <c r="L48" s="73">
        <f t="shared" si="9"/>
        <v>52606039</v>
      </c>
      <c r="M48" s="73">
        <f t="shared" si="9"/>
        <v>87873465</v>
      </c>
      <c r="N48" s="73">
        <f t="shared" si="9"/>
        <v>201662003</v>
      </c>
      <c r="O48" s="73">
        <f t="shared" si="9"/>
        <v>35734829</v>
      </c>
      <c r="P48" s="73">
        <f t="shared" si="9"/>
        <v>53777607</v>
      </c>
      <c r="Q48" s="73">
        <f t="shared" si="9"/>
        <v>66242980</v>
      </c>
      <c r="R48" s="73">
        <f t="shared" si="9"/>
        <v>155755416</v>
      </c>
      <c r="S48" s="73">
        <f t="shared" si="9"/>
        <v>57458813</v>
      </c>
      <c r="T48" s="73">
        <f t="shared" si="9"/>
        <v>55944701</v>
      </c>
      <c r="U48" s="73">
        <f t="shared" si="9"/>
        <v>65061216</v>
      </c>
      <c r="V48" s="73">
        <f t="shared" si="9"/>
        <v>178464730</v>
      </c>
      <c r="W48" s="73">
        <f t="shared" si="9"/>
        <v>687702886</v>
      </c>
      <c r="X48" s="73">
        <f t="shared" si="9"/>
        <v>644058780</v>
      </c>
      <c r="Y48" s="73">
        <f t="shared" si="9"/>
        <v>43644106</v>
      </c>
      <c r="Z48" s="170">
        <f>+IF(X48&lt;&gt;0,+(Y48/X48)*100,0)</f>
        <v>6.7764165873183195</v>
      </c>
      <c r="AA48" s="168">
        <f>+AA28+AA32+AA38+AA42+AA47</f>
        <v>715144851</v>
      </c>
    </row>
    <row r="49" spans="1:27" ht="13.5">
      <c r="A49" s="148" t="s">
        <v>49</v>
      </c>
      <c r="B49" s="149"/>
      <c r="C49" s="171">
        <f aca="true" t="shared" si="10" ref="C49:Y49">+C25-C48</f>
        <v>171131458</v>
      </c>
      <c r="D49" s="171">
        <f>+D25-D48</f>
        <v>0</v>
      </c>
      <c r="E49" s="172">
        <f t="shared" si="10"/>
        <v>464616849</v>
      </c>
      <c r="F49" s="173">
        <f t="shared" si="10"/>
        <v>441970010</v>
      </c>
      <c r="G49" s="173">
        <f t="shared" si="10"/>
        <v>182030665</v>
      </c>
      <c r="H49" s="173">
        <f t="shared" si="10"/>
        <v>-8671031</v>
      </c>
      <c r="I49" s="173">
        <f t="shared" si="10"/>
        <v>-23535945</v>
      </c>
      <c r="J49" s="173">
        <f t="shared" si="10"/>
        <v>149823689</v>
      </c>
      <c r="K49" s="173">
        <f t="shared" si="10"/>
        <v>-9052477</v>
      </c>
      <c r="L49" s="173">
        <f t="shared" si="10"/>
        <v>32733177</v>
      </c>
      <c r="M49" s="173">
        <f t="shared" si="10"/>
        <v>136347895</v>
      </c>
      <c r="N49" s="173">
        <f t="shared" si="10"/>
        <v>160028595</v>
      </c>
      <c r="O49" s="173">
        <f t="shared" si="10"/>
        <v>4130265</v>
      </c>
      <c r="P49" s="173">
        <f t="shared" si="10"/>
        <v>2660020</v>
      </c>
      <c r="Q49" s="173">
        <f t="shared" si="10"/>
        <v>94306508</v>
      </c>
      <c r="R49" s="173">
        <f t="shared" si="10"/>
        <v>101096793</v>
      </c>
      <c r="S49" s="173">
        <f t="shared" si="10"/>
        <v>-21595579</v>
      </c>
      <c r="T49" s="173">
        <f t="shared" si="10"/>
        <v>-22931687</v>
      </c>
      <c r="U49" s="173">
        <f t="shared" si="10"/>
        <v>-19195009</v>
      </c>
      <c r="V49" s="173">
        <f t="shared" si="10"/>
        <v>-63722275</v>
      </c>
      <c r="W49" s="173">
        <f t="shared" si="10"/>
        <v>347226802</v>
      </c>
      <c r="X49" s="173">
        <f>IF(F25=F48,0,X25-X48)</f>
        <v>464616852</v>
      </c>
      <c r="Y49" s="173">
        <f t="shared" si="10"/>
        <v>-117390050</v>
      </c>
      <c r="Z49" s="174">
        <f>+IF(X49&lt;&gt;0,+(Y49/X49)*100,0)</f>
        <v>-25.26599056721257</v>
      </c>
      <c r="AA49" s="171">
        <f>+AA25-AA48</f>
        <v>441970010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35133552</v>
      </c>
      <c r="D8" s="155">
        <v>0</v>
      </c>
      <c r="E8" s="156">
        <v>45709094</v>
      </c>
      <c r="F8" s="60">
        <v>45709094</v>
      </c>
      <c r="G8" s="60">
        <v>4146092</v>
      </c>
      <c r="H8" s="60">
        <v>3725676</v>
      </c>
      <c r="I8" s="60">
        <v>3640062</v>
      </c>
      <c r="J8" s="60">
        <v>11511830</v>
      </c>
      <c r="K8" s="60">
        <v>3432231</v>
      </c>
      <c r="L8" s="60">
        <v>3729362</v>
      </c>
      <c r="M8" s="60">
        <v>3089833</v>
      </c>
      <c r="N8" s="60">
        <v>10251426</v>
      </c>
      <c r="O8" s="60">
        <v>3871900</v>
      </c>
      <c r="P8" s="60">
        <v>3446968</v>
      </c>
      <c r="Q8" s="60">
        <v>3123589</v>
      </c>
      <c r="R8" s="60">
        <v>10442457</v>
      </c>
      <c r="S8" s="60">
        <v>3236862</v>
      </c>
      <c r="T8" s="60">
        <v>3064946</v>
      </c>
      <c r="U8" s="60">
        <v>3082858</v>
      </c>
      <c r="V8" s="60">
        <v>9384666</v>
      </c>
      <c r="W8" s="60">
        <v>41590379</v>
      </c>
      <c r="X8" s="60">
        <v>45709092</v>
      </c>
      <c r="Y8" s="60">
        <v>-4118713</v>
      </c>
      <c r="Z8" s="140">
        <v>-9.01</v>
      </c>
      <c r="AA8" s="155">
        <v>45709094</v>
      </c>
    </row>
    <row r="9" spans="1:27" ht="13.5">
      <c r="A9" s="183" t="s">
        <v>105</v>
      </c>
      <c r="B9" s="182"/>
      <c r="C9" s="155">
        <v>4898126</v>
      </c>
      <c r="D9" s="155">
        <v>0</v>
      </c>
      <c r="E9" s="156">
        <v>5420831</v>
      </c>
      <c r="F9" s="60">
        <v>5420831</v>
      </c>
      <c r="G9" s="60">
        <v>456905</v>
      </c>
      <c r="H9" s="60">
        <v>479168</v>
      </c>
      <c r="I9" s="60">
        <v>465093</v>
      </c>
      <c r="J9" s="60">
        <v>1401166</v>
      </c>
      <c r="K9" s="60">
        <v>460441</v>
      </c>
      <c r="L9" s="60">
        <v>471068</v>
      </c>
      <c r="M9" s="60">
        <v>468822</v>
      </c>
      <c r="N9" s="60">
        <v>1400331</v>
      </c>
      <c r="O9" s="60">
        <v>471266</v>
      </c>
      <c r="P9" s="60">
        <v>472117</v>
      </c>
      <c r="Q9" s="60">
        <v>485565</v>
      </c>
      <c r="R9" s="60">
        <v>1428948</v>
      </c>
      <c r="S9" s="60">
        <v>507984</v>
      </c>
      <c r="T9" s="60">
        <v>521789</v>
      </c>
      <c r="U9" s="60">
        <v>540743</v>
      </c>
      <c r="V9" s="60">
        <v>1570516</v>
      </c>
      <c r="W9" s="60">
        <v>5800961</v>
      </c>
      <c r="X9" s="60">
        <v>5420832</v>
      </c>
      <c r="Y9" s="60">
        <v>380129</v>
      </c>
      <c r="Z9" s="140">
        <v>7.01</v>
      </c>
      <c r="AA9" s="155">
        <v>5420831</v>
      </c>
    </row>
    <row r="10" spans="1:27" ht="13.5">
      <c r="A10" s="183" t="s">
        <v>106</v>
      </c>
      <c r="B10" s="182"/>
      <c r="C10" s="155">
        <v>13523837</v>
      </c>
      <c r="D10" s="155">
        <v>0</v>
      </c>
      <c r="E10" s="156">
        <v>14326806</v>
      </c>
      <c r="F10" s="54">
        <v>14326806</v>
      </c>
      <c r="G10" s="54">
        <v>1506873</v>
      </c>
      <c r="H10" s="54">
        <v>1593332</v>
      </c>
      <c r="I10" s="54">
        <v>1699354</v>
      </c>
      <c r="J10" s="54">
        <v>4799559</v>
      </c>
      <c r="K10" s="54">
        <v>1440249</v>
      </c>
      <c r="L10" s="54">
        <v>1339221</v>
      </c>
      <c r="M10" s="54">
        <v>1132454</v>
      </c>
      <c r="N10" s="54">
        <v>3911924</v>
      </c>
      <c r="O10" s="54">
        <v>1555822</v>
      </c>
      <c r="P10" s="54">
        <v>1065226</v>
      </c>
      <c r="Q10" s="54">
        <v>1398850</v>
      </c>
      <c r="R10" s="54">
        <v>4019898</v>
      </c>
      <c r="S10" s="54">
        <v>1469731</v>
      </c>
      <c r="T10" s="54">
        <v>1475564</v>
      </c>
      <c r="U10" s="54">
        <v>1188919</v>
      </c>
      <c r="V10" s="54">
        <v>4134214</v>
      </c>
      <c r="W10" s="54">
        <v>16865595</v>
      </c>
      <c r="X10" s="54">
        <v>14326812</v>
      </c>
      <c r="Y10" s="54">
        <v>2538783</v>
      </c>
      <c r="Z10" s="184">
        <v>17.72</v>
      </c>
      <c r="AA10" s="130">
        <v>14326806</v>
      </c>
    </row>
    <row r="11" spans="1:27" ht="13.5">
      <c r="A11" s="183" t="s">
        <v>107</v>
      </c>
      <c r="B11" s="185"/>
      <c r="C11" s="155">
        <v>270558</v>
      </c>
      <c r="D11" s="155">
        <v>0</v>
      </c>
      <c r="E11" s="156">
        <v>290823</v>
      </c>
      <c r="F11" s="60">
        <v>290823</v>
      </c>
      <c r="G11" s="60">
        <v>29404</v>
      </c>
      <c r="H11" s="60">
        <v>28764</v>
      </c>
      <c r="I11" s="60">
        <v>17924</v>
      </c>
      <c r="J11" s="60">
        <v>76092</v>
      </c>
      <c r="K11" s="60">
        <v>32655</v>
      </c>
      <c r="L11" s="60">
        <v>20595</v>
      </c>
      <c r="M11" s="60">
        <v>19532</v>
      </c>
      <c r="N11" s="60">
        <v>72782</v>
      </c>
      <c r="O11" s="60">
        <v>17308</v>
      </c>
      <c r="P11" s="60">
        <v>16555</v>
      </c>
      <c r="Q11" s="60">
        <v>21274</v>
      </c>
      <c r="R11" s="60">
        <v>55137</v>
      </c>
      <c r="S11" s="60">
        <v>27684</v>
      </c>
      <c r="T11" s="60">
        <v>20730</v>
      </c>
      <c r="U11" s="60">
        <v>17536</v>
      </c>
      <c r="V11" s="60">
        <v>65950</v>
      </c>
      <c r="W11" s="60">
        <v>269961</v>
      </c>
      <c r="X11" s="60">
        <v>290820</v>
      </c>
      <c r="Y11" s="60">
        <v>-20859</v>
      </c>
      <c r="Z11" s="140">
        <v>-7.17</v>
      </c>
      <c r="AA11" s="155">
        <v>290823</v>
      </c>
    </row>
    <row r="12" spans="1:27" ht="13.5">
      <c r="A12" s="183" t="s">
        <v>108</v>
      </c>
      <c r="B12" s="185"/>
      <c r="C12" s="155">
        <v>35965</v>
      </c>
      <c r="D12" s="155">
        <v>0</v>
      </c>
      <c r="E12" s="156">
        <v>0</v>
      </c>
      <c r="F12" s="60">
        <v>0</v>
      </c>
      <c r="G12" s="60">
        <v>3629</v>
      </c>
      <c r="H12" s="60">
        <v>3700</v>
      </c>
      <c r="I12" s="60">
        <v>2346</v>
      </c>
      <c r="J12" s="60">
        <v>9675</v>
      </c>
      <c r="K12" s="60">
        <v>3421</v>
      </c>
      <c r="L12" s="60">
        <v>0</v>
      </c>
      <c r="M12" s="60">
        <v>6491</v>
      </c>
      <c r="N12" s="60">
        <v>9912</v>
      </c>
      <c r="O12" s="60">
        <v>0</v>
      </c>
      <c r="P12" s="60">
        <v>3596</v>
      </c>
      <c r="Q12" s="60">
        <v>3596</v>
      </c>
      <c r="R12" s="60">
        <v>7192</v>
      </c>
      <c r="S12" s="60">
        <v>3596</v>
      </c>
      <c r="T12" s="60">
        <v>3596</v>
      </c>
      <c r="U12" s="60">
        <v>3947</v>
      </c>
      <c r="V12" s="60">
        <v>11139</v>
      </c>
      <c r="W12" s="60">
        <v>37918</v>
      </c>
      <c r="X12" s="60"/>
      <c r="Y12" s="60">
        <v>37918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37045797</v>
      </c>
      <c r="D13" s="155">
        <v>0</v>
      </c>
      <c r="E13" s="156">
        <v>30374350</v>
      </c>
      <c r="F13" s="60">
        <v>32574350</v>
      </c>
      <c r="G13" s="60">
        <v>2812080</v>
      </c>
      <c r="H13" s="60">
        <v>3361959</v>
      </c>
      <c r="I13" s="60">
        <v>3247130</v>
      </c>
      <c r="J13" s="60">
        <v>9421169</v>
      </c>
      <c r="K13" s="60">
        <v>3217388</v>
      </c>
      <c r="L13" s="60">
        <v>2465349</v>
      </c>
      <c r="M13" s="60">
        <v>2853033</v>
      </c>
      <c r="N13" s="60">
        <v>8535770</v>
      </c>
      <c r="O13" s="60">
        <v>3609726</v>
      </c>
      <c r="P13" s="60">
        <v>3558368</v>
      </c>
      <c r="Q13" s="60">
        <v>3356621</v>
      </c>
      <c r="R13" s="60">
        <v>10524715</v>
      </c>
      <c r="S13" s="60">
        <v>3768977</v>
      </c>
      <c r="T13" s="60">
        <v>3698593</v>
      </c>
      <c r="U13" s="60">
        <v>2911772</v>
      </c>
      <c r="V13" s="60">
        <v>10379342</v>
      </c>
      <c r="W13" s="60">
        <v>38860996</v>
      </c>
      <c r="X13" s="60">
        <v>30374352</v>
      </c>
      <c r="Y13" s="60">
        <v>8486644</v>
      </c>
      <c r="Z13" s="140">
        <v>27.94</v>
      </c>
      <c r="AA13" s="155">
        <v>32574350</v>
      </c>
    </row>
    <row r="14" spans="1:27" ht="13.5">
      <c r="A14" s="181" t="s">
        <v>110</v>
      </c>
      <c r="B14" s="185"/>
      <c r="C14" s="155">
        <v>28691</v>
      </c>
      <c r="D14" s="155">
        <v>0</v>
      </c>
      <c r="E14" s="156">
        <v>276006</v>
      </c>
      <c r="F14" s="60">
        <v>276006</v>
      </c>
      <c r="G14" s="60">
        <v>2294</v>
      </c>
      <c r="H14" s="60">
        <v>2009</v>
      </c>
      <c r="I14" s="60">
        <v>1991</v>
      </c>
      <c r="J14" s="60">
        <v>6294</v>
      </c>
      <c r="K14" s="60">
        <v>1973</v>
      </c>
      <c r="L14" s="60">
        <v>0</v>
      </c>
      <c r="M14" s="60">
        <v>3891</v>
      </c>
      <c r="N14" s="60">
        <v>5864</v>
      </c>
      <c r="O14" s="60">
        <v>1918</v>
      </c>
      <c r="P14" s="60">
        <v>1900</v>
      </c>
      <c r="Q14" s="60">
        <v>2021</v>
      </c>
      <c r="R14" s="60">
        <v>5839</v>
      </c>
      <c r="S14" s="60">
        <v>2001</v>
      </c>
      <c r="T14" s="60">
        <v>2187</v>
      </c>
      <c r="U14" s="60">
        <v>1738225</v>
      </c>
      <c r="V14" s="60">
        <v>1742413</v>
      </c>
      <c r="W14" s="60">
        <v>1760410</v>
      </c>
      <c r="X14" s="60">
        <v>276012</v>
      </c>
      <c r="Y14" s="60">
        <v>1484398</v>
      </c>
      <c r="Z14" s="140">
        <v>537.8</v>
      </c>
      <c r="AA14" s="155">
        <v>276006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469387407</v>
      </c>
      <c r="D19" s="155">
        <v>0</v>
      </c>
      <c r="E19" s="156">
        <v>490848800</v>
      </c>
      <c r="F19" s="60">
        <v>477363800</v>
      </c>
      <c r="G19" s="60">
        <v>175459000</v>
      </c>
      <c r="H19" s="60">
        <v>4743970</v>
      </c>
      <c r="I19" s="60">
        <v>5116834</v>
      </c>
      <c r="J19" s="60">
        <v>185319804</v>
      </c>
      <c r="K19" s="60">
        <v>6642897</v>
      </c>
      <c r="L19" s="60">
        <v>12994158</v>
      </c>
      <c r="M19" s="60">
        <v>138098102</v>
      </c>
      <c r="N19" s="60">
        <v>157735157</v>
      </c>
      <c r="O19" s="60">
        <v>3365824</v>
      </c>
      <c r="P19" s="60">
        <v>-52539</v>
      </c>
      <c r="Q19" s="60">
        <v>106419217</v>
      </c>
      <c r="R19" s="60">
        <v>109732502</v>
      </c>
      <c r="S19" s="60">
        <v>5000984</v>
      </c>
      <c r="T19" s="60">
        <v>5834859</v>
      </c>
      <c r="U19" s="60">
        <v>7002648</v>
      </c>
      <c r="V19" s="60">
        <v>17838491</v>
      </c>
      <c r="W19" s="60">
        <v>470625954</v>
      </c>
      <c r="X19" s="60">
        <v>490848804</v>
      </c>
      <c r="Y19" s="60">
        <v>-20222850</v>
      </c>
      <c r="Z19" s="140">
        <v>-4.12</v>
      </c>
      <c r="AA19" s="155">
        <v>477363800</v>
      </c>
    </row>
    <row r="20" spans="1:27" ht="13.5">
      <c r="A20" s="181" t="s">
        <v>35</v>
      </c>
      <c r="B20" s="185"/>
      <c r="C20" s="155">
        <v>15078285</v>
      </c>
      <c r="D20" s="155">
        <v>0</v>
      </c>
      <c r="E20" s="156">
        <v>32153703</v>
      </c>
      <c r="F20" s="54">
        <v>125315946</v>
      </c>
      <c r="G20" s="54">
        <v>127240</v>
      </c>
      <c r="H20" s="54">
        <v>5617548</v>
      </c>
      <c r="I20" s="54">
        <v>4436057</v>
      </c>
      <c r="J20" s="54">
        <v>10180845</v>
      </c>
      <c r="K20" s="54">
        <v>9888453</v>
      </c>
      <c r="L20" s="54">
        <v>-646157</v>
      </c>
      <c r="M20" s="54">
        <v>9132960</v>
      </c>
      <c r="N20" s="54">
        <v>18375256</v>
      </c>
      <c r="O20" s="54">
        <v>3954436</v>
      </c>
      <c r="P20" s="54">
        <v>18767498</v>
      </c>
      <c r="Q20" s="54">
        <v>-251203</v>
      </c>
      <c r="R20" s="54">
        <v>22470731</v>
      </c>
      <c r="S20" s="54">
        <v>11063619</v>
      </c>
      <c r="T20" s="54">
        <v>4408500</v>
      </c>
      <c r="U20" s="54">
        <v>6029975</v>
      </c>
      <c r="V20" s="54">
        <v>21502094</v>
      </c>
      <c r="W20" s="54">
        <v>72528926</v>
      </c>
      <c r="X20" s="54">
        <v>32153700</v>
      </c>
      <c r="Y20" s="54">
        <v>40375226</v>
      </c>
      <c r="Z20" s="184">
        <v>125.57</v>
      </c>
      <c r="AA20" s="130">
        <v>125315946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575402218</v>
      </c>
      <c r="D22" s="188">
        <f>SUM(D5:D21)</f>
        <v>0</v>
      </c>
      <c r="E22" s="189">
        <f t="shared" si="0"/>
        <v>619400413</v>
      </c>
      <c r="F22" s="190">
        <f t="shared" si="0"/>
        <v>701277656</v>
      </c>
      <c r="G22" s="190">
        <f t="shared" si="0"/>
        <v>184543517</v>
      </c>
      <c r="H22" s="190">
        <f t="shared" si="0"/>
        <v>19556126</v>
      </c>
      <c r="I22" s="190">
        <f t="shared" si="0"/>
        <v>18626791</v>
      </c>
      <c r="J22" s="190">
        <f t="shared" si="0"/>
        <v>222726434</v>
      </c>
      <c r="K22" s="190">
        <f t="shared" si="0"/>
        <v>25119708</v>
      </c>
      <c r="L22" s="190">
        <f t="shared" si="0"/>
        <v>20373596</v>
      </c>
      <c r="M22" s="190">
        <f t="shared" si="0"/>
        <v>154805118</v>
      </c>
      <c r="N22" s="190">
        <f t="shared" si="0"/>
        <v>200298422</v>
      </c>
      <c r="O22" s="190">
        <f t="shared" si="0"/>
        <v>16848200</v>
      </c>
      <c r="P22" s="190">
        <f t="shared" si="0"/>
        <v>27279689</v>
      </c>
      <c r="Q22" s="190">
        <f t="shared" si="0"/>
        <v>114559530</v>
      </c>
      <c r="R22" s="190">
        <f t="shared" si="0"/>
        <v>158687419</v>
      </c>
      <c r="S22" s="190">
        <f t="shared" si="0"/>
        <v>25081438</v>
      </c>
      <c r="T22" s="190">
        <f t="shared" si="0"/>
        <v>19030764</v>
      </c>
      <c r="U22" s="190">
        <f t="shared" si="0"/>
        <v>22516623</v>
      </c>
      <c r="V22" s="190">
        <f t="shared" si="0"/>
        <v>66628825</v>
      </c>
      <c r="W22" s="190">
        <f t="shared" si="0"/>
        <v>648341100</v>
      </c>
      <c r="X22" s="190">
        <f t="shared" si="0"/>
        <v>619400424</v>
      </c>
      <c r="Y22" s="190">
        <f t="shared" si="0"/>
        <v>28940676</v>
      </c>
      <c r="Z22" s="191">
        <f>+IF(X22&lt;&gt;0,+(Y22/X22)*100,0)</f>
        <v>4.672369420270207</v>
      </c>
      <c r="AA22" s="188">
        <f>SUM(AA5:AA21)</f>
        <v>701277656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132209672</v>
      </c>
      <c r="D25" s="155">
        <v>0</v>
      </c>
      <c r="E25" s="156">
        <v>175274589</v>
      </c>
      <c r="F25" s="60">
        <v>158889508</v>
      </c>
      <c r="G25" s="60">
        <v>10571817</v>
      </c>
      <c r="H25" s="60">
        <v>10799961</v>
      </c>
      <c r="I25" s="60">
        <v>12221682</v>
      </c>
      <c r="J25" s="60">
        <v>33593460</v>
      </c>
      <c r="K25" s="60">
        <v>11527905</v>
      </c>
      <c r="L25" s="60">
        <v>17716840</v>
      </c>
      <c r="M25" s="60">
        <v>11962926</v>
      </c>
      <c r="N25" s="60">
        <v>41207671</v>
      </c>
      <c r="O25" s="60">
        <v>12088618</v>
      </c>
      <c r="P25" s="60">
        <v>11719556</v>
      </c>
      <c r="Q25" s="60">
        <v>11729292</v>
      </c>
      <c r="R25" s="60">
        <v>35537466</v>
      </c>
      <c r="S25" s="60">
        <v>12311658</v>
      </c>
      <c r="T25" s="60">
        <v>13014806</v>
      </c>
      <c r="U25" s="60">
        <v>12234076</v>
      </c>
      <c r="V25" s="60">
        <v>37560540</v>
      </c>
      <c r="W25" s="60">
        <v>147899137</v>
      </c>
      <c r="X25" s="60">
        <v>175274592</v>
      </c>
      <c r="Y25" s="60">
        <v>-27375455</v>
      </c>
      <c r="Z25" s="140">
        <v>-15.62</v>
      </c>
      <c r="AA25" s="155">
        <v>158889508</v>
      </c>
    </row>
    <row r="26" spans="1:27" ht="13.5">
      <c r="A26" s="183" t="s">
        <v>38</v>
      </c>
      <c r="B26" s="182"/>
      <c r="C26" s="155">
        <v>9395477</v>
      </c>
      <c r="D26" s="155">
        <v>0</v>
      </c>
      <c r="E26" s="156">
        <v>11411487</v>
      </c>
      <c r="F26" s="60">
        <v>11411487</v>
      </c>
      <c r="G26" s="60">
        <v>746653</v>
      </c>
      <c r="H26" s="60">
        <v>755696</v>
      </c>
      <c r="I26" s="60">
        <v>833865</v>
      </c>
      <c r="J26" s="60">
        <v>2336214</v>
      </c>
      <c r="K26" s="60">
        <v>806299</v>
      </c>
      <c r="L26" s="60">
        <v>808050</v>
      </c>
      <c r="M26" s="60">
        <v>806358</v>
      </c>
      <c r="N26" s="60">
        <v>2420707</v>
      </c>
      <c r="O26" s="60">
        <v>1099060</v>
      </c>
      <c r="P26" s="60">
        <v>821654</v>
      </c>
      <c r="Q26" s="60">
        <v>857119</v>
      </c>
      <c r="R26" s="60">
        <v>2777833</v>
      </c>
      <c r="S26" s="60">
        <v>864263</v>
      </c>
      <c r="T26" s="60">
        <v>838084</v>
      </c>
      <c r="U26" s="60">
        <v>857425</v>
      </c>
      <c r="V26" s="60">
        <v>2559772</v>
      </c>
      <c r="W26" s="60">
        <v>10094526</v>
      </c>
      <c r="X26" s="60">
        <v>11411484</v>
      </c>
      <c r="Y26" s="60">
        <v>-1316958</v>
      </c>
      <c r="Z26" s="140">
        <v>-11.54</v>
      </c>
      <c r="AA26" s="155">
        <v>11411487</v>
      </c>
    </row>
    <row r="27" spans="1:27" ht="13.5">
      <c r="A27" s="183" t="s">
        <v>118</v>
      </c>
      <c r="B27" s="182"/>
      <c r="C27" s="155">
        <v>10259801</v>
      </c>
      <c r="D27" s="155">
        <v>0</v>
      </c>
      <c r="E27" s="156">
        <v>3636553</v>
      </c>
      <c r="F27" s="60">
        <v>3636553</v>
      </c>
      <c r="G27" s="60">
        <v>303046</v>
      </c>
      <c r="H27" s="60">
        <v>303046</v>
      </c>
      <c r="I27" s="60">
        <v>303046</v>
      </c>
      <c r="J27" s="60">
        <v>909138</v>
      </c>
      <c r="K27" s="60">
        <v>303046</v>
      </c>
      <c r="L27" s="60">
        <v>303046</v>
      </c>
      <c r="M27" s="60">
        <v>303046</v>
      </c>
      <c r="N27" s="60">
        <v>909138</v>
      </c>
      <c r="O27" s="60">
        <v>303046</v>
      </c>
      <c r="P27" s="60">
        <v>303046</v>
      </c>
      <c r="Q27" s="60">
        <v>303046</v>
      </c>
      <c r="R27" s="60">
        <v>909138</v>
      </c>
      <c r="S27" s="60">
        <v>303046</v>
      </c>
      <c r="T27" s="60">
        <v>303046</v>
      </c>
      <c r="U27" s="60">
        <v>303047</v>
      </c>
      <c r="V27" s="60">
        <v>909139</v>
      </c>
      <c r="W27" s="60">
        <v>3636553</v>
      </c>
      <c r="X27" s="60">
        <v>3636552</v>
      </c>
      <c r="Y27" s="60">
        <v>1</v>
      </c>
      <c r="Z27" s="140">
        <v>0</v>
      </c>
      <c r="AA27" s="155">
        <v>3636553</v>
      </c>
    </row>
    <row r="28" spans="1:27" ht="13.5">
      <c r="A28" s="183" t="s">
        <v>39</v>
      </c>
      <c r="B28" s="182"/>
      <c r="C28" s="155">
        <v>48881324</v>
      </c>
      <c r="D28" s="155">
        <v>0</v>
      </c>
      <c r="E28" s="156">
        <v>52920151</v>
      </c>
      <c r="F28" s="60">
        <v>52920151</v>
      </c>
      <c r="G28" s="60">
        <v>4410012</v>
      </c>
      <c r="H28" s="60">
        <v>4410012</v>
      </c>
      <c r="I28" s="60">
        <v>4410012</v>
      </c>
      <c r="J28" s="60">
        <v>13230036</v>
      </c>
      <c r="K28" s="60">
        <v>2904937</v>
      </c>
      <c r="L28" s="60">
        <v>4598147</v>
      </c>
      <c r="M28" s="60">
        <v>4598147</v>
      </c>
      <c r="N28" s="60">
        <v>12101231</v>
      </c>
      <c r="O28" s="60">
        <v>4033744</v>
      </c>
      <c r="P28" s="60">
        <v>4410012</v>
      </c>
      <c r="Q28" s="60">
        <v>4410012</v>
      </c>
      <c r="R28" s="60">
        <v>12853768</v>
      </c>
      <c r="S28" s="60">
        <v>2408917</v>
      </c>
      <c r="T28" s="60">
        <v>5714204</v>
      </c>
      <c r="U28" s="60">
        <v>6611995</v>
      </c>
      <c r="V28" s="60">
        <v>14735116</v>
      </c>
      <c r="W28" s="60">
        <v>52920151</v>
      </c>
      <c r="X28" s="60">
        <v>52920156</v>
      </c>
      <c r="Y28" s="60">
        <v>-5</v>
      </c>
      <c r="Z28" s="140">
        <v>0</v>
      </c>
      <c r="AA28" s="155">
        <v>52920151</v>
      </c>
    </row>
    <row r="29" spans="1:27" ht="13.5">
      <c r="A29" s="183" t="s">
        <v>40</v>
      </c>
      <c r="B29" s="182"/>
      <c r="C29" s="155">
        <v>12671935</v>
      </c>
      <c r="D29" s="155">
        <v>0</v>
      </c>
      <c r="E29" s="156">
        <v>16655926</v>
      </c>
      <c r="F29" s="60">
        <v>20780254</v>
      </c>
      <c r="G29" s="60">
        <v>1731689</v>
      </c>
      <c r="H29" s="60">
        <v>1731689</v>
      </c>
      <c r="I29" s="60">
        <v>1731689</v>
      </c>
      <c r="J29" s="60">
        <v>5195067</v>
      </c>
      <c r="K29" s="60">
        <v>3631705</v>
      </c>
      <c r="L29" s="60">
        <v>1731691</v>
      </c>
      <c r="M29" s="60">
        <v>1460256</v>
      </c>
      <c r="N29" s="60">
        <v>6823652</v>
      </c>
      <c r="O29" s="60">
        <v>1731688</v>
      </c>
      <c r="P29" s="60">
        <v>1188826</v>
      </c>
      <c r="Q29" s="60">
        <v>1460257</v>
      </c>
      <c r="R29" s="60">
        <v>4380771</v>
      </c>
      <c r="S29" s="60">
        <v>3839858</v>
      </c>
      <c r="T29" s="60">
        <v>-396628</v>
      </c>
      <c r="U29" s="60">
        <v>937534</v>
      </c>
      <c r="V29" s="60">
        <v>4380764</v>
      </c>
      <c r="W29" s="60">
        <v>20780254</v>
      </c>
      <c r="X29" s="60">
        <v>16655928</v>
      </c>
      <c r="Y29" s="60">
        <v>4124326</v>
      </c>
      <c r="Z29" s="140">
        <v>24.76</v>
      </c>
      <c r="AA29" s="155">
        <v>20780254</v>
      </c>
    </row>
    <row r="30" spans="1:27" ht="13.5">
      <c r="A30" s="183" t="s">
        <v>119</v>
      </c>
      <c r="B30" s="182"/>
      <c r="C30" s="155">
        <v>39223755</v>
      </c>
      <c r="D30" s="155">
        <v>0</v>
      </c>
      <c r="E30" s="156">
        <v>40532506</v>
      </c>
      <c r="F30" s="60">
        <v>43840875</v>
      </c>
      <c r="G30" s="60">
        <v>843027</v>
      </c>
      <c r="H30" s="60">
        <v>4143196</v>
      </c>
      <c r="I30" s="60">
        <v>5033404</v>
      </c>
      <c r="J30" s="60">
        <v>10019627</v>
      </c>
      <c r="K30" s="60">
        <v>3305874</v>
      </c>
      <c r="L30" s="60">
        <v>4579036</v>
      </c>
      <c r="M30" s="60">
        <v>3663797</v>
      </c>
      <c r="N30" s="60">
        <v>11548707</v>
      </c>
      <c r="O30" s="60">
        <v>3969737</v>
      </c>
      <c r="P30" s="60">
        <v>3803721</v>
      </c>
      <c r="Q30" s="60">
        <v>3463653</v>
      </c>
      <c r="R30" s="60">
        <v>11237111</v>
      </c>
      <c r="S30" s="60">
        <v>5728414</v>
      </c>
      <c r="T30" s="60">
        <v>3148325</v>
      </c>
      <c r="U30" s="60">
        <v>3999615</v>
      </c>
      <c r="V30" s="60">
        <v>12876354</v>
      </c>
      <c r="W30" s="60">
        <v>45681799</v>
      </c>
      <c r="X30" s="60">
        <v>40532508</v>
      </c>
      <c r="Y30" s="60">
        <v>5149291</v>
      </c>
      <c r="Z30" s="140">
        <v>12.7</v>
      </c>
      <c r="AA30" s="155">
        <v>43840875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502797</v>
      </c>
      <c r="F31" s="60">
        <v>427499</v>
      </c>
      <c r="G31" s="60">
        <v>16783</v>
      </c>
      <c r="H31" s="60">
        <v>10907</v>
      </c>
      <c r="I31" s="60">
        <v>17020</v>
      </c>
      <c r="J31" s="60">
        <v>44710</v>
      </c>
      <c r="K31" s="60">
        <v>21189</v>
      </c>
      <c r="L31" s="60">
        <v>27722</v>
      </c>
      <c r="M31" s="60">
        <v>15138</v>
      </c>
      <c r="N31" s="60">
        <v>64049</v>
      </c>
      <c r="O31" s="60">
        <v>22079</v>
      </c>
      <c r="P31" s="60">
        <v>21906</v>
      </c>
      <c r="Q31" s="60">
        <v>21447</v>
      </c>
      <c r="R31" s="60">
        <v>65432</v>
      </c>
      <c r="S31" s="60">
        <v>22962</v>
      </c>
      <c r="T31" s="60">
        <v>32338</v>
      </c>
      <c r="U31" s="60">
        <v>17008</v>
      </c>
      <c r="V31" s="60">
        <v>72308</v>
      </c>
      <c r="W31" s="60">
        <v>246499</v>
      </c>
      <c r="X31" s="60">
        <v>502800</v>
      </c>
      <c r="Y31" s="60">
        <v>-256301</v>
      </c>
      <c r="Z31" s="140">
        <v>-50.97</v>
      </c>
      <c r="AA31" s="155">
        <v>427499</v>
      </c>
    </row>
    <row r="32" spans="1:27" ht="13.5">
      <c r="A32" s="183" t="s">
        <v>121</v>
      </c>
      <c r="B32" s="182"/>
      <c r="C32" s="155">
        <v>90364168</v>
      </c>
      <c r="D32" s="155">
        <v>0</v>
      </c>
      <c r="E32" s="156">
        <v>109793489</v>
      </c>
      <c r="F32" s="60">
        <v>110708252</v>
      </c>
      <c r="G32" s="60">
        <v>6223270</v>
      </c>
      <c r="H32" s="60">
        <v>8389560</v>
      </c>
      <c r="I32" s="60">
        <v>12175442</v>
      </c>
      <c r="J32" s="60">
        <v>26788272</v>
      </c>
      <c r="K32" s="60">
        <v>9732040</v>
      </c>
      <c r="L32" s="60">
        <v>10356498</v>
      </c>
      <c r="M32" s="60">
        <v>26897319</v>
      </c>
      <c r="N32" s="60">
        <v>46985857</v>
      </c>
      <c r="O32" s="60">
        <v>-8904282</v>
      </c>
      <c r="P32" s="60">
        <v>8562589</v>
      </c>
      <c r="Q32" s="60">
        <v>9147989</v>
      </c>
      <c r="R32" s="60">
        <v>8806296</v>
      </c>
      <c r="S32" s="60">
        <v>7865512</v>
      </c>
      <c r="T32" s="60">
        <v>9239107</v>
      </c>
      <c r="U32" s="60">
        <v>49255</v>
      </c>
      <c r="V32" s="60">
        <v>17153874</v>
      </c>
      <c r="W32" s="60">
        <v>99734299</v>
      </c>
      <c r="X32" s="60">
        <v>109793484</v>
      </c>
      <c r="Y32" s="60">
        <v>-10059185</v>
      </c>
      <c r="Z32" s="140">
        <v>-9.16</v>
      </c>
      <c r="AA32" s="155">
        <v>110708252</v>
      </c>
    </row>
    <row r="33" spans="1:27" ht="13.5">
      <c r="A33" s="183" t="s">
        <v>42</v>
      </c>
      <c r="B33" s="182"/>
      <c r="C33" s="155">
        <v>7181000</v>
      </c>
      <c r="D33" s="155">
        <v>0</v>
      </c>
      <c r="E33" s="156">
        <v>12563000</v>
      </c>
      <c r="F33" s="60">
        <v>7563000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5042000</v>
      </c>
      <c r="P33" s="60">
        <v>0</v>
      </c>
      <c r="Q33" s="60">
        <v>2521003</v>
      </c>
      <c r="R33" s="60">
        <v>7563003</v>
      </c>
      <c r="S33" s="60">
        <v>0</v>
      </c>
      <c r="T33" s="60">
        <v>0</v>
      </c>
      <c r="U33" s="60">
        <v>0</v>
      </c>
      <c r="V33" s="60">
        <v>0</v>
      </c>
      <c r="W33" s="60">
        <v>7563003</v>
      </c>
      <c r="X33" s="60">
        <v>12563004</v>
      </c>
      <c r="Y33" s="60">
        <v>-5000001</v>
      </c>
      <c r="Z33" s="140">
        <v>-39.8</v>
      </c>
      <c r="AA33" s="155">
        <v>7563000</v>
      </c>
    </row>
    <row r="34" spans="1:27" ht="13.5">
      <c r="A34" s="183" t="s">
        <v>43</v>
      </c>
      <c r="B34" s="182"/>
      <c r="C34" s="155">
        <v>282124197</v>
      </c>
      <c r="D34" s="155">
        <v>0</v>
      </c>
      <c r="E34" s="156">
        <v>220768266</v>
      </c>
      <c r="F34" s="60">
        <v>304967272</v>
      </c>
      <c r="G34" s="60">
        <v>17169243</v>
      </c>
      <c r="H34" s="60">
        <v>23945671</v>
      </c>
      <c r="I34" s="60">
        <v>18589299</v>
      </c>
      <c r="J34" s="60">
        <v>59704213</v>
      </c>
      <c r="K34" s="60">
        <v>28949504</v>
      </c>
      <c r="L34" s="60">
        <v>12485009</v>
      </c>
      <c r="M34" s="60">
        <v>38166478</v>
      </c>
      <c r="N34" s="60">
        <v>79600991</v>
      </c>
      <c r="O34" s="60">
        <v>16349139</v>
      </c>
      <c r="P34" s="60">
        <v>22946297</v>
      </c>
      <c r="Q34" s="60">
        <v>32329162</v>
      </c>
      <c r="R34" s="60">
        <v>71624598</v>
      </c>
      <c r="S34" s="60">
        <v>24114183</v>
      </c>
      <c r="T34" s="60">
        <v>24051419</v>
      </c>
      <c r="U34" s="60">
        <v>40051261</v>
      </c>
      <c r="V34" s="60">
        <v>88216863</v>
      </c>
      <c r="W34" s="60">
        <v>299146665</v>
      </c>
      <c r="X34" s="60">
        <v>220768271</v>
      </c>
      <c r="Y34" s="60">
        <v>78378394</v>
      </c>
      <c r="Z34" s="140">
        <v>35.5</v>
      </c>
      <c r="AA34" s="155">
        <v>304967272</v>
      </c>
    </row>
    <row r="35" spans="1:27" ht="13.5">
      <c r="A35" s="181" t="s">
        <v>122</v>
      </c>
      <c r="B35" s="185"/>
      <c r="C35" s="155">
        <v>1405553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633716882</v>
      </c>
      <c r="D36" s="188">
        <f>SUM(D25:D35)</f>
        <v>0</v>
      </c>
      <c r="E36" s="189">
        <f t="shared" si="1"/>
        <v>644058764</v>
      </c>
      <c r="F36" s="190">
        <f t="shared" si="1"/>
        <v>715144851</v>
      </c>
      <c r="G36" s="190">
        <f t="shared" si="1"/>
        <v>42015540</v>
      </c>
      <c r="H36" s="190">
        <f t="shared" si="1"/>
        <v>54489738</v>
      </c>
      <c r="I36" s="190">
        <f t="shared" si="1"/>
        <v>55315459</v>
      </c>
      <c r="J36" s="190">
        <f t="shared" si="1"/>
        <v>151820737</v>
      </c>
      <c r="K36" s="190">
        <f t="shared" si="1"/>
        <v>61182499</v>
      </c>
      <c r="L36" s="190">
        <f t="shared" si="1"/>
        <v>52606039</v>
      </c>
      <c r="M36" s="190">
        <f t="shared" si="1"/>
        <v>87873465</v>
      </c>
      <c r="N36" s="190">
        <f t="shared" si="1"/>
        <v>201662003</v>
      </c>
      <c r="O36" s="190">
        <f t="shared" si="1"/>
        <v>35734829</v>
      </c>
      <c r="P36" s="190">
        <f t="shared" si="1"/>
        <v>53777607</v>
      </c>
      <c r="Q36" s="190">
        <f t="shared" si="1"/>
        <v>66242980</v>
      </c>
      <c r="R36" s="190">
        <f t="shared" si="1"/>
        <v>155755416</v>
      </c>
      <c r="S36" s="190">
        <f t="shared" si="1"/>
        <v>57458813</v>
      </c>
      <c r="T36" s="190">
        <f t="shared" si="1"/>
        <v>55944701</v>
      </c>
      <c r="U36" s="190">
        <f t="shared" si="1"/>
        <v>65061216</v>
      </c>
      <c r="V36" s="190">
        <f t="shared" si="1"/>
        <v>178464730</v>
      </c>
      <c r="W36" s="190">
        <f t="shared" si="1"/>
        <v>687702886</v>
      </c>
      <c r="X36" s="190">
        <f t="shared" si="1"/>
        <v>644058779</v>
      </c>
      <c r="Y36" s="190">
        <f t="shared" si="1"/>
        <v>43644107</v>
      </c>
      <c r="Z36" s="191">
        <f>+IF(X36&lt;&gt;0,+(Y36/X36)*100,0)</f>
        <v>6.776416753105076</v>
      </c>
      <c r="AA36" s="188">
        <f>SUM(AA25:AA35)</f>
        <v>715144851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-58314664</v>
      </c>
      <c r="D38" s="199">
        <f>+D22-D36</f>
        <v>0</v>
      </c>
      <c r="E38" s="200">
        <f t="shared" si="2"/>
        <v>-24658351</v>
      </c>
      <c r="F38" s="106">
        <f t="shared" si="2"/>
        <v>-13867195</v>
      </c>
      <c r="G38" s="106">
        <f t="shared" si="2"/>
        <v>142527977</v>
      </c>
      <c r="H38" s="106">
        <f t="shared" si="2"/>
        <v>-34933612</v>
      </c>
      <c r="I38" s="106">
        <f t="shared" si="2"/>
        <v>-36688668</v>
      </c>
      <c r="J38" s="106">
        <f t="shared" si="2"/>
        <v>70905697</v>
      </c>
      <c r="K38" s="106">
        <f t="shared" si="2"/>
        <v>-36062791</v>
      </c>
      <c r="L38" s="106">
        <f t="shared" si="2"/>
        <v>-32232443</v>
      </c>
      <c r="M38" s="106">
        <f t="shared" si="2"/>
        <v>66931653</v>
      </c>
      <c r="N38" s="106">
        <f t="shared" si="2"/>
        <v>-1363581</v>
      </c>
      <c r="O38" s="106">
        <f t="shared" si="2"/>
        <v>-18886629</v>
      </c>
      <c r="P38" s="106">
        <f t="shared" si="2"/>
        <v>-26497918</v>
      </c>
      <c r="Q38" s="106">
        <f t="shared" si="2"/>
        <v>48316550</v>
      </c>
      <c r="R38" s="106">
        <f t="shared" si="2"/>
        <v>2932003</v>
      </c>
      <c r="S38" s="106">
        <f t="shared" si="2"/>
        <v>-32377375</v>
      </c>
      <c r="T38" s="106">
        <f t="shared" si="2"/>
        <v>-36913937</v>
      </c>
      <c r="U38" s="106">
        <f t="shared" si="2"/>
        <v>-42544593</v>
      </c>
      <c r="V38" s="106">
        <f t="shared" si="2"/>
        <v>-111835905</v>
      </c>
      <c r="W38" s="106">
        <f t="shared" si="2"/>
        <v>-39361786</v>
      </c>
      <c r="X38" s="106">
        <f>IF(F22=F36,0,X22-X36)</f>
        <v>-24658355</v>
      </c>
      <c r="Y38" s="106">
        <f t="shared" si="2"/>
        <v>-14703431</v>
      </c>
      <c r="Z38" s="201">
        <f>+IF(X38&lt;&gt;0,+(Y38/X38)*100,0)</f>
        <v>59.62859647369015</v>
      </c>
      <c r="AA38" s="199">
        <f>+AA22-AA36</f>
        <v>-13867195</v>
      </c>
    </row>
    <row r="39" spans="1:27" ht="13.5">
      <c r="A39" s="181" t="s">
        <v>46</v>
      </c>
      <c r="B39" s="185"/>
      <c r="C39" s="155">
        <v>229446122</v>
      </c>
      <c r="D39" s="155">
        <v>0</v>
      </c>
      <c r="E39" s="156">
        <v>489275200</v>
      </c>
      <c r="F39" s="60">
        <v>455837205</v>
      </c>
      <c r="G39" s="60">
        <v>39502688</v>
      </c>
      <c r="H39" s="60">
        <v>26262581</v>
      </c>
      <c r="I39" s="60">
        <v>13152723</v>
      </c>
      <c r="J39" s="60">
        <v>78917992</v>
      </c>
      <c r="K39" s="60">
        <v>27010314</v>
      </c>
      <c r="L39" s="60">
        <v>64965620</v>
      </c>
      <c r="M39" s="60">
        <v>69416242</v>
      </c>
      <c r="N39" s="60">
        <v>161392176</v>
      </c>
      <c r="O39" s="60">
        <v>23016894</v>
      </c>
      <c r="P39" s="60">
        <v>29157938</v>
      </c>
      <c r="Q39" s="60">
        <v>45989958</v>
      </c>
      <c r="R39" s="60">
        <v>98164790</v>
      </c>
      <c r="S39" s="60">
        <v>10781796</v>
      </c>
      <c r="T39" s="60">
        <v>13982250</v>
      </c>
      <c r="U39" s="60">
        <v>23349584</v>
      </c>
      <c r="V39" s="60">
        <v>48113630</v>
      </c>
      <c r="W39" s="60">
        <v>386588588</v>
      </c>
      <c r="X39" s="60">
        <v>489275196</v>
      </c>
      <c r="Y39" s="60">
        <v>-102686608</v>
      </c>
      <c r="Z39" s="140">
        <v>-20.99</v>
      </c>
      <c r="AA39" s="155">
        <v>455837205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171131458</v>
      </c>
      <c r="D42" s="206">
        <f>SUM(D38:D41)</f>
        <v>0</v>
      </c>
      <c r="E42" s="207">
        <f t="shared" si="3"/>
        <v>464616849</v>
      </c>
      <c r="F42" s="88">
        <f t="shared" si="3"/>
        <v>441970010</v>
      </c>
      <c r="G42" s="88">
        <f t="shared" si="3"/>
        <v>182030665</v>
      </c>
      <c r="H42" s="88">
        <f t="shared" si="3"/>
        <v>-8671031</v>
      </c>
      <c r="I42" s="88">
        <f t="shared" si="3"/>
        <v>-23535945</v>
      </c>
      <c r="J42" s="88">
        <f t="shared" si="3"/>
        <v>149823689</v>
      </c>
      <c r="K42" s="88">
        <f t="shared" si="3"/>
        <v>-9052477</v>
      </c>
      <c r="L42" s="88">
        <f t="shared" si="3"/>
        <v>32733177</v>
      </c>
      <c r="M42" s="88">
        <f t="shared" si="3"/>
        <v>136347895</v>
      </c>
      <c r="N42" s="88">
        <f t="shared" si="3"/>
        <v>160028595</v>
      </c>
      <c r="O42" s="88">
        <f t="shared" si="3"/>
        <v>4130265</v>
      </c>
      <c r="P42" s="88">
        <f t="shared" si="3"/>
        <v>2660020</v>
      </c>
      <c r="Q42" s="88">
        <f t="shared" si="3"/>
        <v>94306508</v>
      </c>
      <c r="R42" s="88">
        <f t="shared" si="3"/>
        <v>101096793</v>
      </c>
      <c r="S42" s="88">
        <f t="shared" si="3"/>
        <v>-21595579</v>
      </c>
      <c r="T42" s="88">
        <f t="shared" si="3"/>
        <v>-22931687</v>
      </c>
      <c r="U42" s="88">
        <f t="shared" si="3"/>
        <v>-19195009</v>
      </c>
      <c r="V42" s="88">
        <f t="shared" si="3"/>
        <v>-63722275</v>
      </c>
      <c r="W42" s="88">
        <f t="shared" si="3"/>
        <v>347226802</v>
      </c>
      <c r="X42" s="88">
        <f t="shared" si="3"/>
        <v>464616841</v>
      </c>
      <c r="Y42" s="88">
        <f t="shared" si="3"/>
        <v>-117390039</v>
      </c>
      <c r="Z42" s="208">
        <f>+IF(X42&lt;&gt;0,+(Y42/X42)*100,0)</f>
        <v>-25.26598879785333</v>
      </c>
      <c r="AA42" s="206">
        <f>SUM(AA38:AA41)</f>
        <v>441970010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171131458</v>
      </c>
      <c r="D44" s="210">
        <f>+D42-D43</f>
        <v>0</v>
      </c>
      <c r="E44" s="211">
        <f t="shared" si="4"/>
        <v>464616849</v>
      </c>
      <c r="F44" s="77">
        <f t="shared" si="4"/>
        <v>441970010</v>
      </c>
      <c r="G44" s="77">
        <f t="shared" si="4"/>
        <v>182030665</v>
      </c>
      <c r="H44" s="77">
        <f t="shared" si="4"/>
        <v>-8671031</v>
      </c>
      <c r="I44" s="77">
        <f t="shared" si="4"/>
        <v>-23535945</v>
      </c>
      <c r="J44" s="77">
        <f t="shared" si="4"/>
        <v>149823689</v>
      </c>
      <c r="K44" s="77">
        <f t="shared" si="4"/>
        <v>-9052477</v>
      </c>
      <c r="L44" s="77">
        <f t="shared" si="4"/>
        <v>32733177</v>
      </c>
      <c r="M44" s="77">
        <f t="shared" si="4"/>
        <v>136347895</v>
      </c>
      <c r="N44" s="77">
        <f t="shared" si="4"/>
        <v>160028595</v>
      </c>
      <c r="O44" s="77">
        <f t="shared" si="4"/>
        <v>4130265</v>
      </c>
      <c r="P44" s="77">
        <f t="shared" si="4"/>
        <v>2660020</v>
      </c>
      <c r="Q44" s="77">
        <f t="shared" si="4"/>
        <v>94306508</v>
      </c>
      <c r="R44" s="77">
        <f t="shared" si="4"/>
        <v>101096793</v>
      </c>
      <c r="S44" s="77">
        <f t="shared" si="4"/>
        <v>-21595579</v>
      </c>
      <c r="T44" s="77">
        <f t="shared" si="4"/>
        <v>-22931687</v>
      </c>
      <c r="U44" s="77">
        <f t="shared" si="4"/>
        <v>-19195009</v>
      </c>
      <c r="V44" s="77">
        <f t="shared" si="4"/>
        <v>-63722275</v>
      </c>
      <c r="W44" s="77">
        <f t="shared" si="4"/>
        <v>347226802</v>
      </c>
      <c r="X44" s="77">
        <f t="shared" si="4"/>
        <v>464616841</v>
      </c>
      <c r="Y44" s="77">
        <f t="shared" si="4"/>
        <v>-117390039</v>
      </c>
      <c r="Z44" s="212">
        <f>+IF(X44&lt;&gt;0,+(Y44/X44)*100,0)</f>
        <v>-25.26598879785333</v>
      </c>
      <c r="AA44" s="210">
        <f>+AA42-AA43</f>
        <v>441970010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171131458</v>
      </c>
      <c r="D46" s="206">
        <f>SUM(D44:D45)</f>
        <v>0</v>
      </c>
      <c r="E46" s="207">
        <f t="shared" si="5"/>
        <v>464616849</v>
      </c>
      <c r="F46" s="88">
        <f t="shared" si="5"/>
        <v>441970010</v>
      </c>
      <c r="G46" s="88">
        <f t="shared" si="5"/>
        <v>182030665</v>
      </c>
      <c r="H46" s="88">
        <f t="shared" si="5"/>
        <v>-8671031</v>
      </c>
      <c r="I46" s="88">
        <f t="shared" si="5"/>
        <v>-23535945</v>
      </c>
      <c r="J46" s="88">
        <f t="shared" si="5"/>
        <v>149823689</v>
      </c>
      <c r="K46" s="88">
        <f t="shared" si="5"/>
        <v>-9052477</v>
      </c>
      <c r="L46" s="88">
        <f t="shared" si="5"/>
        <v>32733177</v>
      </c>
      <c r="M46" s="88">
        <f t="shared" si="5"/>
        <v>136347895</v>
      </c>
      <c r="N46" s="88">
        <f t="shared" si="5"/>
        <v>160028595</v>
      </c>
      <c r="O46" s="88">
        <f t="shared" si="5"/>
        <v>4130265</v>
      </c>
      <c r="P46" s="88">
        <f t="shared" si="5"/>
        <v>2660020</v>
      </c>
      <c r="Q46" s="88">
        <f t="shared" si="5"/>
        <v>94306508</v>
      </c>
      <c r="R46" s="88">
        <f t="shared" si="5"/>
        <v>101096793</v>
      </c>
      <c r="S46" s="88">
        <f t="shared" si="5"/>
        <v>-21595579</v>
      </c>
      <c r="T46" s="88">
        <f t="shared" si="5"/>
        <v>-22931687</v>
      </c>
      <c r="U46" s="88">
        <f t="shared" si="5"/>
        <v>-19195009</v>
      </c>
      <c r="V46" s="88">
        <f t="shared" si="5"/>
        <v>-63722275</v>
      </c>
      <c r="W46" s="88">
        <f t="shared" si="5"/>
        <v>347226802</v>
      </c>
      <c r="X46" s="88">
        <f t="shared" si="5"/>
        <v>464616841</v>
      </c>
      <c r="Y46" s="88">
        <f t="shared" si="5"/>
        <v>-117390039</v>
      </c>
      <c r="Z46" s="208">
        <f>+IF(X46&lt;&gt;0,+(Y46/X46)*100,0)</f>
        <v>-25.26598879785333</v>
      </c>
      <c r="AA46" s="206">
        <f>SUM(AA44:AA45)</f>
        <v>441970010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171131458</v>
      </c>
      <c r="D48" s="217">
        <f>SUM(D46:D47)</f>
        <v>0</v>
      </c>
      <c r="E48" s="218">
        <f t="shared" si="6"/>
        <v>464616849</v>
      </c>
      <c r="F48" s="219">
        <f t="shared" si="6"/>
        <v>441970010</v>
      </c>
      <c r="G48" s="219">
        <f t="shared" si="6"/>
        <v>182030665</v>
      </c>
      <c r="H48" s="220">
        <f t="shared" si="6"/>
        <v>-8671031</v>
      </c>
      <c r="I48" s="220">
        <f t="shared" si="6"/>
        <v>-23535945</v>
      </c>
      <c r="J48" s="220">
        <f t="shared" si="6"/>
        <v>149823689</v>
      </c>
      <c r="K48" s="220">
        <f t="shared" si="6"/>
        <v>-9052477</v>
      </c>
      <c r="L48" s="220">
        <f t="shared" si="6"/>
        <v>32733177</v>
      </c>
      <c r="M48" s="219">
        <f t="shared" si="6"/>
        <v>136347895</v>
      </c>
      <c r="N48" s="219">
        <f t="shared" si="6"/>
        <v>160028595</v>
      </c>
      <c r="O48" s="220">
        <f t="shared" si="6"/>
        <v>4130265</v>
      </c>
      <c r="P48" s="220">
        <f t="shared" si="6"/>
        <v>2660020</v>
      </c>
      <c r="Q48" s="220">
        <f t="shared" si="6"/>
        <v>94306508</v>
      </c>
      <c r="R48" s="220">
        <f t="shared" si="6"/>
        <v>101096793</v>
      </c>
      <c r="S48" s="220">
        <f t="shared" si="6"/>
        <v>-21595579</v>
      </c>
      <c r="T48" s="219">
        <f t="shared" si="6"/>
        <v>-22931687</v>
      </c>
      <c r="U48" s="219">
        <f t="shared" si="6"/>
        <v>-19195009</v>
      </c>
      <c r="V48" s="220">
        <f t="shared" si="6"/>
        <v>-63722275</v>
      </c>
      <c r="W48" s="220">
        <f t="shared" si="6"/>
        <v>347226802</v>
      </c>
      <c r="X48" s="220">
        <f t="shared" si="6"/>
        <v>464616841</v>
      </c>
      <c r="Y48" s="220">
        <f t="shared" si="6"/>
        <v>-117390039</v>
      </c>
      <c r="Z48" s="221">
        <f>+IF(X48&lt;&gt;0,+(Y48/X48)*100,0)</f>
        <v>-25.26598879785333</v>
      </c>
      <c r="AA48" s="222">
        <f>SUM(AA46:AA47)</f>
        <v>441970010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4606816</v>
      </c>
      <c r="D5" s="153">
        <f>SUM(D6:D8)</f>
        <v>0</v>
      </c>
      <c r="E5" s="154">
        <f t="shared" si="0"/>
        <v>3860000</v>
      </c>
      <c r="F5" s="100">
        <f t="shared" si="0"/>
        <v>6969650</v>
      </c>
      <c r="G5" s="100">
        <f t="shared" si="0"/>
        <v>0</v>
      </c>
      <c r="H5" s="100">
        <f t="shared" si="0"/>
        <v>38522</v>
      </c>
      <c r="I5" s="100">
        <f t="shared" si="0"/>
        <v>41670</v>
      </c>
      <c r="J5" s="100">
        <f t="shared" si="0"/>
        <v>80192</v>
      </c>
      <c r="K5" s="100">
        <f t="shared" si="0"/>
        <v>84719</v>
      </c>
      <c r="L5" s="100">
        <f t="shared" si="0"/>
        <v>10704</v>
      </c>
      <c r="M5" s="100">
        <f t="shared" si="0"/>
        <v>130188</v>
      </c>
      <c r="N5" s="100">
        <f t="shared" si="0"/>
        <v>225611</v>
      </c>
      <c r="O5" s="100">
        <f t="shared" si="0"/>
        <v>28326</v>
      </c>
      <c r="P5" s="100">
        <f t="shared" si="0"/>
        <v>121770</v>
      </c>
      <c r="Q5" s="100">
        <f t="shared" si="0"/>
        <v>51927</v>
      </c>
      <c r="R5" s="100">
        <f t="shared" si="0"/>
        <v>202023</v>
      </c>
      <c r="S5" s="100">
        <f t="shared" si="0"/>
        <v>235416</v>
      </c>
      <c r="T5" s="100">
        <f t="shared" si="0"/>
        <v>489748</v>
      </c>
      <c r="U5" s="100">
        <f t="shared" si="0"/>
        <v>521812</v>
      </c>
      <c r="V5" s="100">
        <f t="shared" si="0"/>
        <v>1246976</v>
      </c>
      <c r="W5" s="100">
        <f t="shared" si="0"/>
        <v>1754802</v>
      </c>
      <c r="X5" s="100">
        <f t="shared" si="0"/>
        <v>3859992</v>
      </c>
      <c r="Y5" s="100">
        <f t="shared" si="0"/>
        <v>-2105190</v>
      </c>
      <c r="Z5" s="137">
        <f>+IF(X5&lt;&gt;0,+(Y5/X5)*100,0)</f>
        <v>-54.53871406987372</v>
      </c>
      <c r="AA5" s="153">
        <f>SUM(AA6:AA8)</f>
        <v>6969650</v>
      </c>
    </row>
    <row r="6" spans="1:27" ht="13.5">
      <c r="A6" s="138" t="s">
        <v>75</v>
      </c>
      <c r="B6" s="136"/>
      <c r="C6" s="155">
        <v>651337</v>
      </c>
      <c r="D6" s="155"/>
      <c r="E6" s="156">
        <v>850000</v>
      </c>
      <c r="F6" s="60">
        <v>1360000</v>
      </c>
      <c r="G6" s="60"/>
      <c r="H6" s="60">
        <v>16872</v>
      </c>
      <c r="I6" s="60">
        <v>10200</v>
      </c>
      <c r="J6" s="60">
        <v>27072</v>
      </c>
      <c r="K6" s="60">
        <v>72736</v>
      </c>
      <c r="L6" s="60"/>
      <c r="M6" s="60">
        <v>2513</v>
      </c>
      <c r="N6" s="60">
        <v>75249</v>
      </c>
      <c r="O6" s="60">
        <v>14723</v>
      </c>
      <c r="P6" s="60">
        <v>110611</v>
      </c>
      <c r="Q6" s="60"/>
      <c r="R6" s="60">
        <v>125334</v>
      </c>
      <c r="S6" s="60">
        <v>119303</v>
      </c>
      <c r="T6" s="60">
        <v>167754</v>
      </c>
      <c r="U6" s="60">
        <v>167322</v>
      </c>
      <c r="V6" s="60">
        <v>454379</v>
      </c>
      <c r="W6" s="60">
        <v>682034</v>
      </c>
      <c r="X6" s="60">
        <v>849996</v>
      </c>
      <c r="Y6" s="60">
        <v>-167962</v>
      </c>
      <c r="Z6" s="140">
        <v>-19.76</v>
      </c>
      <c r="AA6" s="62">
        <v>1360000</v>
      </c>
    </row>
    <row r="7" spans="1:27" ht="13.5">
      <c r="A7" s="138" t="s">
        <v>76</v>
      </c>
      <c r="B7" s="136"/>
      <c r="C7" s="157">
        <v>3955479</v>
      </c>
      <c r="D7" s="157"/>
      <c r="E7" s="158">
        <v>1660000</v>
      </c>
      <c r="F7" s="159">
        <v>2207908</v>
      </c>
      <c r="G7" s="159"/>
      <c r="H7" s="159"/>
      <c r="I7" s="159">
        <v>9820</v>
      </c>
      <c r="J7" s="159">
        <v>9820</v>
      </c>
      <c r="K7" s="159"/>
      <c r="L7" s="159"/>
      <c r="M7" s="159"/>
      <c r="N7" s="159"/>
      <c r="O7" s="159"/>
      <c r="P7" s="159"/>
      <c r="Q7" s="159">
        <v>23454</v>
      </c>
      <c r="R7" s="159">
        <v>23454</v>
      </c>
      <c r="S7" s="159">
        <v>16510</v>
      </c>
      <c r="T7" s="159"/>
      <c r="U7" s="159">
        <v>161800</v>
      </c>
      <c r="V7" s="159">
        <v>178310</v>
      </c>
      <c r="W7" s="159">
        <v>211584</v>
      </c>
      <c r="X7" s="159">
        <v>1659996</v>
      </c>
      <c r="Y7" s="159">
        <v>-1448412</v>
      </c>
      <c r="Z7" s="141">
        <v>-87.25</v>
      </c>
      <c r="AA7" s="225">
        <v>2207908</v>
      </c>
    </row>
    <row r="8" spans="1:27" ht="13.5">
      <c r="A8" s="138" t="s">
        <v>77</v>
      </c>
      <c r="B8" s="136"/>
      <c r="C8" s="155"/>
      <c r="D8" s="155"/>
      <c r="E8" s="156">
        <v>1350000</v>
      </c>
      <c r="F8" s="60">
        <v>3401742</v>
      </c>
      <c r="G8" s="60"/>
      <c r="H8" s="60">
        <v>21650</v>
      </c>
      <c r="I8" s="60">
        <v>21650</v>
      </c>
      <c r="J8" s="60">
        <v>43300</v>
      </c>
      <c r="K8" s="60">
        <v>11983</v>
      </c>
      <c r="L8" s="60">
        <v>10704</v>
      </c>
      <c r="M8" s="60">
        <v>127675</v>
      </c>
      <c r="N8" s="60">
        <v>150362</v>
      </c>
      <c r="O8" s="60">
        <v>13603</v>
      </c>
      <c r="P8" s="60">
        <v>11159</v>
      </c>
      <c r="Q8" s="60">
        <v>28473</v>
      </c>
      <c r="R8" s="60">
        <v>53235</v>
      </c>
      <c r="S8" s="60">
        <v>99603</v>
      </c>
      <c r="T8" s="60">
        <v>321994</v>
      </c>
      <c r="U8" s="60">
        <v>192690</v>
      </c>
      <c r="V8" s="60">
        <v>614287</v>
      </c>
      <c r="W8" s="60">
        <v>861184</v>
      </c>
      <c r="X8" s="60">
        <v>1350000</v>
      </c>
      <c r="Y8" s="60">
        <v>-488816</v>
      </c>
      <c r="Z8" s="140">
        <v>-36.21</v>
      </c>
      <c r="AA8" s="62">
        <v>3401742</v>
      </c>
    </row>
    <row r="9" spans="1:27" ht="13.5">
      <c r="A9" s="135" t="s">
        <v>78</v>
      </c>
      <c r="B9" s="136"/>
      <c r="C9" s="153">
        <f aca="true" t="shared" si="1" ref="C9:Y9">SUM(C10:C14)</f>
        <v>1191648</v>
      </c>
      <c r="D9" s="153">
        <f>SUM(D10:D14)</f>
        <v>0</v>
      </c>
      <c r="E9" s="154">
        <f t="shared" si="1"/>
        <v>3964500</v>
      </c>
      <c r="F9" s="100">
        <f t="shared" si="1"/>
        <v>13126207</v>
      </c>
      <c r="G9" s="100">
        <f t="shared" si="1"/>
        <v>0</v>
      </c>
      <c r="H9" s="100">
        <f t="shared" si="1"/>
        <v>26381</v>
      </c>
      <c r="I9" s="100">
        <f t="shared" si="1"/>
        <v>104650</v>
      </c>
      <c r="J9" s="100">
        <f t="shared" si="1"/>
        <v>131031</v>
      </c>
      <c r="K9" s="100">
        <f t="shared" si="1"/>
        <v>70001</v>
      </c>
      <c r="L9" s="100">
        <f t="shared" si="1"/>
        <v>-20860</v>
      </c>
      <c r="M9" s="100">
        <f t="shared" si="1"/>
        <v>0</v>
      </c>
      <c r="N9" s="100">
        <f t="shared" si="1"/>
        <v>49141</v>
      </c>
      <c r="O9" s="100">
        <f t="shared" si="1"/>
        <v>0</v>
      </c>
      <c r="P9" s="100">
        <f t="shared" si="1"/>
        <v>40383</v>
      </c>
      <c r="Q9" s="100">
        <f t="shared" si="1"/>
        <v>4920</v>
      </c>
      <c r="R9" s="100">
        <f t="shared" si="1"/>
        <v>45303</v>
      </c>
      <c r="S9" s="100">
        <f t="shared" si="1"/>
        <v>119257</v>
      </c>
      <c r="T9" s="100">
        <f t="shared" si="1"/>
        <v>44310</v>
      </c>
      <c r="U9" s="100">
        <f t="shared" si="1"/>
        <v>663116</v>
      </c>
      <c r="V9" s="100">
        <f t="shared" si="1"/>
        <v>826683</v>
      </c>
      <c r="W9" s="100">
        <f t="shared" si="1"/>
        <v>1052158</v>
      </c>
      <c r="X9" s="100">
        <f t="shared" si="1"/>
        <v>3964500</v>
      </c>
      <c r="Y9" s="100">
        <f t="shared" si="1"/>
        <v>-2912342</v>
      </c>
      <c r="Z9" s="137">
        <f>+IF(X9&lt;&gt;0,+(Y9/X9)*100,0)</f>
        <v>-73.460512044394</v>
      </c>
      <c r="AA9" s="102">
        <f>SUM(AA10:AA14)</f>
        <v>13126207</v>
      </c>
    </row>
    <row r="10" spans="1:27" ht="13.5">
      <c r="A10" s="138" t="s">
        <v>79</v>
      </c>
      <c r="B10" s="136"/>
      <c r="C10" s="155">
        <v>1121533</v>
      </c>
      <c r="D10" s="155"/>
      <c r="E10" s="156">
        <v>2264500</v>
      </c>
      <c r="F10" s="60">
        <v>10712298</v>
      </c>
      <c r="G10" s="60"/>
      <c r="H10" s="60">
        <v>26381</v>
      </c>
      <c r="I10" s="60">
        <v>79420</v>
      </c>
      <c r="J10" s="60">
        <v>105801</v>
      </c>
      <c r="K10" s="60">
        <v>41201</v>
      </c>
      <c r="L10" s="60">
        <v>-20860</v>
      </c>
      <c r="M10" s="60"/>
      <c r="N10" s="60">
        <v>20341</v>
      </c>
      <c r="O10" s="60"/>
      <c r="P10" s="60">
        <v>4745</v>
      </c>
      <c r="Q10" s="60">
        <v>4920</v>
      </c>
      <c r="R10" s="60">
        <v>9665</v>
      </c>
      <c r="S10" s="60">
        <v>40372</v>
      </c>
      <c r="T10" s="60">
        <v>9535</v>
      </c>
      <c r="U10" s="60">
        <v>461965</v>
      </c>
      <c r="V10" s="60">
        <v>511872</v>
      </c>
      <c r="W10" s="60">
        <v>647679</v>
      </c>
      <c r="X10" s="60">
        <v>2264496</v>
      </c>
      <c r="Y10" s="60">
        <v>-1616817</v>
      </c>
      <c r="Z10" s="140">
        <v>-71.4</v>
      </c>
      <c r="AA10" s="62">
        <v>10712298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70115</v>
      </c>
      <c r="D12" s="155"/>
      <c r="E12" s="156">
        <v>1700000</v>
      </c>
      <c r="F12" s="60">
        <v>2013909</v>
      </c>
      <c r="G12" s="60"/>
      <c r="H12" s="60"/>
      <c r="I12" s="60">
        <v>25230</v>
      </c>
      <c r="J12" s="60">
        <v>25230</v>
      </c>
      <c r="K12" s="60">
        <v>28800</v>
      </c>
      <c r="L12" s="60"/>
      <c r="M12" s="60"/>
      <c r="N12" s="60">
        <v>28800</v>
      </c>
      <c r="O12" s="60"/>
      <c r="P12" s="60">
        <v>35638</v>
      </c>
      <c r="Q12" s="60"/>
      <c r="R12" s="60">
        <v>35638</v>
      </c>
      <c r="S12" s="60">
        <v>78885</v>
      </c>
      <c r="T12" s="60">
        <v>27565</v>
      </c>
      <c r="U12" s="60">
        <v>8025</v>
      </c>
      <c r="V12" s="60">
        <v>114475</v>
      </c>
      <c r="W12" s="60">
        <v>204143</v>
      </c>
      <c r="X12" s="60">
        <v>1700004</v>
      </c>
      <c r="Y12" s="60">
        <v>-1495861</v>
      </c>
      <c r="Z12" s="140">
        <v>-87.99</v>
      </c>
      <c r="AA12" s="62">
        <v>2013909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>
        <v>400000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>
        <v>7210</v>
      </c>
      <c r="U14" s="159">
        <v>193126</v>
      </c>
      <c r="V14" s="159">
        <v>200336</v>
      </c>
      <c r="W14" s="159">
        <v>200336</v>
      </c>
      <c r="X14" s="159"/>
      <c r="Y14" s="159">
        <v>200336</v>
      </c>
      <c r="Z14" s="141"/>
      <c r="AA14" s="225">
        <v>400000</v>
      </c>
    </row>
    <row r="15" spans="1:27" ht="13.5">
      <c r="A15" s="135" t="s">
        <v>84</v>
      </c>
      <c r="B15" s="142"/>
      <c r="C15" s="153">
        <f aca="true" t="shared" si="2" ref="C15:Y15">SUM(C16:C18)</f>
        <v>520896</v>
      </c>
      <c r="D15" s="153">
        <f>SUM(D16:D18)</f>
        <v>0</v>
      </c>
      <c r="E15" s="154">
        <f t="shared" si="2"/>
        <v>170000</v>
      </c>
      <c r="F15" s="100">
        <f t="shared" si="2"/>
        <v>170000</v>
      </c>
      <c r="G15" s="100">
        <f t="shared" si="2"/>
        <v>0</v>
      </c>
      <c r="H15" s="100">
        <f t="shared" si="2"/>
        <v>0</v>
      </c>
      <c r="I15" s="100">
        <f t="shared" si="2"/>
        <v>22935</v>
      </c>
      <c r="J15" s="100">
        <f t="shared" si="2"/>
        <v>22935</v>
      </c>
      <c r="K15" s="100">
        <f t="shared" si="2"/>
        <v>20865</v>
      </c>
      <c r="L15" s="100">
        <f t="shared" si="2"/>
        <v>50604</v>
      </c>
      <c r="M15" s="100">
        <f t="shared" si="2"/>
        <v>18359</v>
      </c>
      <c r="N15" s="100">
        <f t="shared" si="2"/>
        <v>89828</v>
      </c>
      <c r="O15" s="100">
        <f t="shared" si="2"/>
        <v>0</v>
      </c>
      <c r="P15" s="100">
        <f t="shared" si="2"/>
        <v>0</v>
      </c>
      <c r="Q15" s="100">
        <f t="shared" si="2"/>
        <v>9208</v>
      </c>
      <c r="R15" s="100">
        <f t="shared" si="2"/>
        <v>9208</v>
      </c>
      <c r="S15" s="100">
        <f t="shared" si="2"/>
        <v>0</v>
      </c>
      <c r="T15" s="100">
        <f t="shared" si="2"/>
        <v>23060</v>
      </c>
      <c r="U15" s="100">
        <f t="shared" si="2"/>
        <v>22690</v>
      </c>
      <c r="V15" s="100">
        <f t="shared" si="2"/>
        <v>45750</v>
      </c>
      <c r="W15" s="100">
        <f t="shared" si="2"/>
        <v>167721</v>
      </c>
      <c r="X15" s="100">
        <f t="shared" si="2"/>
        <v>170004</v>
      </c>
      <c r="Y15" s="100">
        <f t="shared" si="2"/>
        <v>-2283</v>
      </c>
      <c r="Z15" s="137">
        <f>+IF(X15&lt;&gt;0,+(Y15/X15)*100,0)</f>
        <v>-1.3429095785981506</v>
      </c>
      <c r="AA15" s="102">
        <f>SUM(AA16:AA18)</f>
        <v>170000</v>
      </c>
    </row>
    <row r="16" spans="1:27" ht="13.5">
      <c r="A16" s="138" t="s">
        <v>85</v>
      </c>
      <c r="B16" s="136"/>
      <c r="C16" s="155">
        <v>520896</v>
      </c>
      <c r="D16" s="155"/>
      <c r="E16" s="156">
        <v>170000</v>
      </c>
      <c r="F16" s="60">
        <v>170000</v>
      </c>
      <c r="G16" s="60"/>
      <c r="H16" s="60"/>
      <c r="I16" s="60">
        <v>22935</v>
      </c>
      <c r="J16" s="60">
        <v>22935</v>
      </c>
      <c r="K16" s="60">
        <v>20865</v>
      </c>
      <c r="L16" s="60">
        <v>50604</v>
      </c>
      <c r="M16" s="60">
        <v>18359</v>
      </c>
      <c r="N16" s="60">
        <v>89828</v>
      </c>
      <c r="O16" s="60"/>
      <c r="P16" s="60"/>
      <c r="Q16" s="60">
        <v>9208</v>
      </c>
      <c r="R16" s="60">
        <v>9208</v>
      </c>
      <c r="S16" s="60"/>
      <c r="T16" s="60">
        <v>23060</v>
      </c>
      <c r="U16" s="60">
        <v>22690</v>
      </c>
      <c r="V16" s="60">
        <v>45750</v>
      </c>
      <c r="W16" s="60">
        <v>167721</v>
      </c>
      <c r="X16" s="60">
        <v>170004</v>
      </c>
      <c r="Y16" s="60">
        <v>-2283</v>
      </c>
      <c r="Z16" s="140">
        <v>-1.34</v>
      </c>
      <c r="AA16" s="62">
        <v>170000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226532735</v>
      </c>
      <c r="D19" s="153">
        <f>SUM(D20:D23)</f>
        <v>0</v>
      </c>
      <c r="E19" s="154">
        <f t="shared" si="3"/>
        <v>504250479</v>
      </c>
      <c r="F19" s="100">
        <f t="shared" si="3"/>
        <v>469332558</v>
      </c>
      <c r="G19" s="100">
        <f t="shared" si="3"/>
        <v>142620</v>
      </c>
      <c r="H19" s="100">
        <f t="shared" si="3"/>
        <v>9203941</v>
      </c>
      <c r="I19" s="100">
        <f t="shared" si="3"/>
        <v>19955960</v>
      </c>
      <c r="J19" s="100">
        <f t="shared" si="3"/>
        <v>29302521</v>
      </c>
      <c r="K19" s="100">
        <f t="shared" si="3"/>
        <v>31568048</v>
      </c>
      <c r="L19" s="100">
        <f t="shared" si="3"/>
        <v>17707635</v>
      </c>
      <c r="M19" s="100">
        <f t="shared" si="3"/>
        <v>36624483</v>
      </c>
      <c r="N19" s="100">
        <f t="shared" si="3"/>
        <v>85900166</v>
      </c>
      <c r="O19" s="100">
        <f t="shared" si="3"/>
        <v>24387235</v>
      </c>
      <c r="P19" s="100">
        <f t="shared" si="3"/>
        <v>50518891</v>
      </c>
      <c r="Q19" s="100">
        <f t="shared" si="3"/>
        <v>17444913</v>
      </c>
      <c r="R19" s="100">
        <f t="shared" si="3"/>
        <v>92351039</v>
      </c>
      <c r="S19" s="100">
        <f t="shared" si="3"/>
        <v>40211015</v>
      </c>
      <c r="T19" s="100">
        <f t="shared" si="3"/>
        <v>34376299</v>
      </c>
      <c r="U19" s="100">
        <f t="shared" si="3"/>
        <v>40908376</v>
      </c>
      <c r="V19" s="100">
        <f t="shared" si="3"/>
        <v>115495690</v>
      </c>
      <c r="W19" s="100">
        <f t="shared" si="3"/>
        <v>323049416</v>
      </c>
      <c r="X19" s="100">
        <f t="shared" si="3"/>
        <v>504250488</v>
      </c>
      <c r="Y19" s="100">
        <f t="shared" si="3"/>
        <v>-181201072</v>
      </c>
      <c r="Z19" s="137">
        <f>+IF(X19&lt;&gt;0,+(Y19/X19)*100,0)</f>
        <v>-35.93473408795194</v>
      </c>
      <c r="AA19" s="102">
        <f>SUM(AA20:AA23)</f>
        <v>469332558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212435766</v>
      </c>
      <c r="D21" s="155"/>
      <c r="E21" s="156">
        <v>499350479</v>
      </c>
      <c r="F21" s="60">
        <v>461094599</v>
      </c>
      <c r="G21" s="60">
        <v>142620</v>
      </c>
      <c r="H21" s="60">
        <v>8743858</v>
      </c>
      <c r="I21" s="60">
        <v>19701580</v>
      </c>
      <c r="J21" s="60">
        <v>28588058</v>
      </c>
      <c r="K21" s="60">
        <v>31509259</v>
      </c>
      <c r="L21" s="60">
        <v>17672759</v>
      </c>
      <c r="M21" s="60">
        <v>36292619</v>
      </c>
      <c r="N21" s="60">
        <v>85474637</v>
      </c>
      <c r="O21" s="60">
        <v>24116682</v>
      </c>
      <c r="P21" s="60">
        <v>49561765</v>
      </c>
      <c r="Q21" s="60">
        <v>17444913</v>
      </c>
      <c r="R21" s="60">
        <v>91123360</v>
      </c>
      <c r="S21" s="60">
        <v>39595806</v>
      </c>
      <c r="T21" s="60">
        <v>34149899</v>
      </c>
      <c r="U21" s="60">
        <v>40704796</v>
      </c>
      <c r="V21" s="60">
        <v>114450501</v>
      </c>
      <c r="W21" s="60">
        <v>319636556</v>
      </c>
      <c r="X21" s="60">
        <v>499350480</v>
      </c>
      <c r="Y21" s="60">
        <v>-179713924</v>
      </c>
      <c r="Z21" s="140">
        <v>-35.99</v>
      </c>
      <c r="AA21" s="62">
        <v>461094599</v>
      </c>
    </row>
    <row r="22" spans="1:27" ht="13.5">
      <c r="A22" s="138" t="s">
        <v>91</v>
      </c>
      <c r="B22" s="136"/>
      <c r="C22" s="157">
        <v>13830670</v>
      </c>
      <c r="D22" s="157"/>
      <c r="E22" s="158">
        <v>4550000</v>
      </c>
      <c r="F22" s="159">
        <v>7187959</v>
      </c>
      <c r="G22" s="159"/>
      <c r="H22" s="159">
        <v>460083</v>
      </c>
      <c r="I22" s="159">
        <v>246459</v>
      </c>
      <c r="J22" s="159">
        <v>706542</v>
      </c>
      <c r="K22" s="159">
        <v>58789</v>
      </c>
      <c r="L22" s="159">
        <v>34876</v>
      </c>
      <c r="M22" s="159">
        <v>331864</v>
      </c>
      <c r="N22" s="159">
        <v>425529</v>
      </c>
      <c r="O22" s="159">
        <v>270553</v>
      </c>
      <c r="P22" s="159">
        <v>957126</v>
      </c>
      <c r="Q22" s="159"/>
      <c r="R22" s="159">
        <v>1227679</v>
      </c>
      <c r="S22" s="159">
        <v>502393</v>
      </c>
      <c r="T22" s="159">
        <v>226400</v>
      </c>
      <c r="U22" s="159"/>
      <c r="V22" s="159">
        <v>728793</v>
      </c>
      <c r="W22" s="159">
        <v>3088543</v>
      </c>
      <c r="X22" s="159">
        <v>4550004</v>
      </c>
      <c r="Y22" s="159">
        <v>-1461461</v>
      </c>
      <c r="Z22" s="141">
        <v>-32.12</v>
      </c>
      <c r="AA22" s="225">
        <v>7187959</v>
      </c>
    </row>
    <row r="23" spans="1:27" ht="13.5">
      <c r="A23" s="138" t="s">
        <v>92</v>
      </c>
      <c r="B23" s="136"/>
      <c r="C23" s="155">
        <v>266299</v>
      </c>
      <c r="D23" s="155"/>
      <c r="E23" s="156">
        <v>350000</v>
      </c>
      <c r="F23" s="60">
        <v>1050000</v>
      </c>
      <c r="G23" s="60"/>
      <c r="H23" s="60"/>
      <c r="I23" s="60">
        <v>7921</v>
      </c>
      <c r="J23" s="60">
        <v>7921</v>
      </c>
      <c r="K23" s="60"/>
      <c r="L23" s="60"/>
      <c r="M23" s="60"/>
      <c r="N23" s="60"/>
      <c r="O23" s="60"/>
      <c r="P23" s="60"/>
      <c r="Q23" s="60"/>
      <c r="R23" s="60"/>
      <c r="S23" s="60">
        <v>112816</v>
      </c>
      <c r="T23" s="60"/>
      <c r="U23" s="60">
        <v>203580</v>
      </c>
      <c r="V23" s="60">
        <v>316396</v>
      </c>
      <c r="W23" s="60">
        <v>324317</v>
      </c>
      <c r="X23" s="60">
        <v>350004</v>
      </c>
      <c r="Y23" s="60">
        <v>-25687</v>
      </c>
      <c r="Z23" s="140">
        <v>-7.34</v>
      </c>
      <c r="AA23" s="62">
        <v>1050000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232852095</v>
      </c>
      <c r="D25" s="217">
        <f>+D5+D9+D15+D19+D24</f>
        <v>0</v>
      </c>
      <c r="E25" s="230">
        <f t="shared" si="4"/>
        <v>512244979</v>
      </c>
      <c r="F25" s="219">
        <f t="shared" si="4"/>
        <v>489598415</v>
      </c>
      <c r="G25" s="219">
        <f t="shared" si="4"/>
        <v>142620</v>
      </c>
      <c r="H25" s="219">
        <f t="shared" si="4"/>
        <v>9268844</v>
      </c>
      <c r="I25" s="219">
        <f t="shared" si="4"/>
        <v>20125215</v>
      </c>
      <c r="J25" s="219">
        <f t="shared" si="4"/>
        <v>29536679</v>
      </c>
      <c r="K25" s="219">
        <f t="shared" si="4"/>
        <v>31743633</v>
      </c>
      <c r="L25" s="219">
        <f t="shared" si="4"/>
        <v>17748083</v>
      </c>
      <c r="M25" s="219">
        <f t="shared" si="4"/>
        <v>36773030</v>
      </c>
      <c r="N25" s="219">
        <f t="shared" si="4"/>
        <v>86264746</v>
      </c>
      <c r="O25" s="219">
        <f t="shared" si="4"/>
        <v>24415561</v>
      </c>
      <c r="P25" s="219">
        <f t="shared" si="4"/>
        <v>50681044</v>
      </c>
      <c r="Q25" s="219">
        <f t="shared" si="4"/>
        <v>17510968</v>
      </c>
      <c r="R25" s="219">
        <f t="shared" si="4"/>
        <v>92607573</v>
      </c>
      <c r="S25" s="219">
        <f t="shared" si="4"/>
        <v>40565688</v>
      </c>
      <c r="T25" s="219">
        <f t="shared" si="4"/>
        <v>34933417</v>
      </c>
      <c r="U25" s="219">
        <f t="shared" si="4"/>
        <v>42115994</v>
      </c>
      <c r="V25" s="219">
        <f t="shared" si="4"/>
        <v>117615099</v>
      </c>
      <c r="W25" s="219">
        <f t="shared" si="4"/>
        <v>326024097</v>
      </c>
      <c r="X25" s="219">
        <f t="shared" si="4"/>
        <v>512244984</v>
      </c>
      <c r="Y25" s="219">
        <f t="shared" si="4"/>
        <v>-186220887</v>
      </c>
      <c r="Z25" s="231">
        <f>+IF(X25&lt;&gt;0,+(Y25/X25)*100,0)</f>
        <v>-36.353872232353574</v>
      </c>
      <c r="AA25" s="232">
        <f>+AA5+AA9+AA15+AA19+AA24</f>
        <v>489598415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215874998</v>
      </c>
      <c r="D28" s="155"/>
      <c r="E28" s="156">
        <v>490275200</v>
      </c>
      <c r="F28" s="60">
        <v>456837205</v>
      </c>
      <c r="G28" s="60"/>
      <c r="H28" s="60">
        <v>8732618</v>
      </c>
      <c r="I28" s="60">
        <v>17779290</v>
      </c>
      <c r="J28" s="60">
        <v>26511908</v>
      </c>
      <c r="K28" s="60">
        <v>30940556</v>
      </c>
      <c r="L28" s="60">
        <v>16244651</v>
      </c>
      <c r="M28" s="60">
        <v>34142097</v>
      </c>
      <c r="N28" s="60">
        <v>81327304</v>
      </c>
      <c r="O28" s="60">
        <v>23991092</v>
      </c>
      <c r="P28" s="60">
        <v>48400018</v>
      </c>
      <c r="Q28" s="60">
        <v>15802655</v>
      </c>
      <c r="R28" s="60">
        <v>88193765</v>
      </c>
      <c r="S28" s="60">
        <v>37309644</v>
      </c>
      <c r="T28" s="60">
        <v>32387272</v>
      </c>
      <c r="U28" s="60">
        <v>37650315</v>
      </c>
      <c r="V28" s="60">
        <v>107347231</v>
      </c>
      <c r="W28" s="60">
        <v>303380208</v>
      </c>
      <c r="X28" s="60">
        <v>490275204</v>
      </c>
      <c r="Y28" s="60">
        <v>-186894996</v>
      </c>
      <c r="Z28" s="140">
        <v>-38.12</v>
      </c>
      <c r="AA28" s="155">
        <v>456837205</v>
      </c>
    </row>
    <row r="29" spans="1:27" ht="13.5">
      <c r="A29" s="234" t="s">
        <v>134</v>
      </c>
      <c r="B29" s="136"/>
      <c r="C29" s="155">
        <v>2217565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218092563</v>
      </c>
      <c r="D32" s="210">
        <f>SUM(D28:D31)</f>
        <v>0</v>
      </c>
      <c r="E32" s="211">
        <f t="shared" si="5"/>
        <v>490275200</v>
      </c>
      <c r="F32" s="77">
        <f t="shared" si="5"/>
        <v>456837205</v>
      </c>
      <c r="G32" s="77">
        <f t="shared" si="5"/>
        <v>0</v>
      </c>
      <c r="H32" s="77">
        <f t="shared" si="5"/>
        <v>8732618</v>
      </c>
      <c r="I32" s="77">
        <f t="shared" si="5"/>
        <v>17779290</v>
      </c>
      <c r="J32" s="77">
        <f t="shared" si="5"/>
        <v>26511908</v>
      </c>
      <c r="K32" s="77">
        <f t="shared" si="5"/>
        <v>30940556</v>
      </c>
      <c r="L32" s="77">
        <f t="shared" si="5"/>
        <v>16244651</v>
      </c>
      <c r="M32" s="77">
        <f t="shared" si="5"/>
        <v>34142097</v>
      </c>
      <c r="N32" s="77">
        <f t="shared" si="5"/>
        <v>81327304</v>
      </c>
      <c r="O32" s="77">
        <f t="shared" si="5"/>
        <v>23991092</v>
      </c>
      <c r="P32" s="77">
        <f t="shared" si="5"/>
        <v>48400018</v>
      </c>
      <c r="Q32" s="77">
        <f t="shared" si="5"/>
        <v>15802655</v>
      </c>
      <c r="R32" s="77">
        <f t="shared" si="5"/>
        <v>88193765</v>
      </c>
      <c r="S32" s="77">
        <f t="shared" si="5"/>
        <v>37309644</v>
      </c>
      <c r="T32" s="77">
        <f t="shared" si="5"/>
        <v>32387272</v>
      </c>
      <c r="U32" s="77">
        <f t="shared" si="5"/>
        <v>37650315</v>
      </c>
      <c r="V32" s="77">
        <f t="shared" si="5"/>
        <v>107347231</v>
      </c>
      <c r="W32" s="77">
        <f t="shared" si="5"/>
        <v>303380208</v>
      </c>
      <c r="X32" s="77">
        <f t="shared" si="5"/>
        <v>490275204</v>
      </c>
      <c r="Y32" s="77">
        <f t="shared" si="5"/>
        <v>-186894996</v>
      </c>
      <c r="Z32" s="212">
        <f>+IF(X32&lt;&gt;0,+(Y32/X32)*100,0)</f>
        <v>-38.12042593122862</v>
      </c>
      <c r="AA32" s="79">
        <f>SUM(AA28:AA31)</f>
        <v>456837205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2500000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432312</v>
      </c>
      <c r="R33" s="60">
        <v>432312</v>
      </c>
      <c r="S33" s="60"/>
      <c r="T33" s="60"/>
      <c r="U33" s="60">
        <v>67689</v>
      </c>
      <c r="V33" s="60">
        <v>67689</v>
      </c>
      <c r="W33" s="60">
        <v>500001</v>
      </c>
      <c r="X33" s="60"/>
      <c r="Y33" s="60">
        <v>500001</v>
      </c>
      <c r="Z33" s="140"/>
      <c r="AA33" s="62">
        <v>2500000</v>
      </c>
    </row>
    <row r="34" spans="1:27" ht="13.5">
      <c r="A34" s="237" t="s">
        <v>52</v>
      </c>
      <c r="B34" s="136" t="s">
        <v>138</v>
      </c>
      <c r="C34" s="155">
        <v>8765534</v>
      </c>
      <c r="D34" s="155"/>
      <c r="E34" s="156"/>
      <c r="F34" s="60">
        <v>2775106</v>
      </c>
      <c r="G34" s="60"/>
      <c r="H34" s="60"/>
      <c r="I34" s="60">
        <v>246459</v>
      </c>
      <c r="J34" s="60">
        <v>246459</v>
      </c>
      <c r="K34" s="60"/>
      <c r="L34" s="60">
        <v>20990</v>
      </c>
      <c r="M34" s="60">
        <v>14210</v>
      </c>
      <c r="N34" s="60">
        <v>35200</v>
      </c>
      <c r="O34" s="60"/>
      <c r="P34" s="60">
        <v>582989</v>
      </c>
      <c r="Q34" s="60"/>
      <c r="R34" s="60">
        <v>582989</v>
      </c>
      <c r="S34" s="60">
        <v>461220</v>
      </c>
      <c r="T34" s="60">
        <v>226400</v>
      </c>
      <c r="U34" s="60"/>
      <c r="V34" s="60">
        <v>687620</v>
      </c>
      <c r="W34" s="60">
        <v>1552268</v>
      </c>
      <c r="X34" s="60"/>
      <c r="Y34" s="60">
        <v>1552268</v>
      </c>
      <c r="Z34" s="140"/>
      <c r="AA34" s="62">
        <v>2775106</v>
      </c>
    </row>
    <row r="35" spans="1:27" ht="13.5">
      <c r="A35" s="237" t="s">
        <v>53</v>
      </c>
      <c r="B35" s="136"/>
      <c r="C35" s="155">
        <v>5993998</v>
      </c>
      <c r="D35" s="155"/>
      <c r="E35" s="156">
        <v>21969779</v>
      </c>
      <c r="F35" s="60">
        <v>27486104</v>
      </c>
      <c r="G35" s="60">
        <v>142620</v>
      </c>
      <c r="H35" s="60">
        <v>536226</v>
      </c>
      <c r="I35" s="60">
        <v>2099466</v>
      </c>
      <c r="J35" s="60">
        <v>2778312</v>
      </c>
      <c r="K35" s="60">
        <v>803077</v>
      </c>
      <c r="L35" s="60">
        <v>1482442</v>
      </c>
      <c r="M35" s="60">
        <v>2616723</v>
      </c>
      <c r="N35" s="60">
        <v>4902242</v>
      </c>
      <c r="O35" s="60">
        <v>424469</v>
      </c>
      <c r="P35" s="60">
        <v>1698037</v>
      </c>
      <c r="Q35" s="60">
        <v>1276001</v>
      </c>
      <c r="R35" s="60">
        <v>3398507</v>
      </c>
      <c r="S35" s="60">
        <v>2794825</v>
      </c>
      <c r="T35" s="60">
        <v>2319745</v>
      </c>
      <c r="U35" s="60">
        <v>4397990</v>
      </c>
      <c r="V35" s="60">
        <v>9512560</v>
      </c>
      <c r="W35" s="60">
        <v>20591621</v>
      </c>
      <c r="X35" s="60">
        <v>21969780</v>
      </c>
      <c r="Y35" s="60">
        <v>-1378159</v>
      </c>
      <c r="Z35" s="140">
        <v>-6.27</v>
      </c>
      <c r="AA35" s="62">
        <v>27486104</v>
      </c>
    </row>
    <row r="36" spans="1:27" ht="13.5">
      <c r="A36" s="238" t="s">
        <v>139</v>
      </c>
      <c r="B36" s="149"/>
      <c r="C36" s="222">
        <f aca="true" t="shared" si="6" ref="C36:Y36">SUM(C32:C35)</f>
        <v>232852095</v>
      </c>
      <c r="D36" s="222">
        <f>SUM(D32:D35)</f>
        <v>0</v>
      </c>
      <c r="E36" s="218">
        <f t="shared" si="6"/>
        <v>512244979</v>
      </c>
      <c r="F36" s="220">
        <f t="shared" si="6"/>
        <v>489598415</v>
      </c>
      <c r="G36" s="220">
        <f t="shared" si="6"/>
        <v>142620</v>
      </c>
      <c r="H36" s="220">
        <f t="shared" si="6"/>
        <v>9268844</v>
      </c>
      <c r="I36" s="220">
        <f t="shared" si="6"/>
        <v>20125215</v>
      </c>
      <c r="J36" s="220">
        <f t="shared" si="6"/>
        <v>29536679</v>
      </c>
      <c r="K36" s="220">
        <f t="shared" si="6"/>
        <v>31743633</v>
      </c>
      <c r="L36" s="220">
        <f t="shared" si="6"/>
        <v>17748083</v>
      </c>
      <c r="M36" s="220">
        <f t="shared" si="6"/>
        <v>36773030</v>
      </c>
      <c r="N36" s="220">
        <f t="shared" si="6"/>
        <v>86264746</v>
      </c>
      <c r="O36" s="220">
        <f t="shared" si="6"/>
        <v>24415561</v>
      </c>
      <c r="P36" s="220">
        <f t="shared" si="6"/>
        <v>50681044</v>
      </c>
      <c r="Q36" s="220">
        <f t="shared" si="6"/>
        <v>17510968</v>
      </c>
      <c r="R36" s="220">
        <f t="shared" si="6"/>
        <v>92607573</v>
      </c>
      <c r="S36" s="220">
        <f t="shared" si="6"/>
        <v>40565689</v>
      </c>
      <c r="T36" s="220">
        <f t="shared" si="6"/>
        <v>34933417</v>
      </c>
      <c r="U36" s="220">
        <f t="shared" si="6"/>
        <v>42115994</v>
      </c>
      <c r="V36" s="220">
        <f t="shared" si="6"/>
        <v>117615100</v>
      </c>
      <c r="W36" s="220">
        <f t="shared" si="6"/>
        <v>326024098</v>
      </c>
      <c r="X36" s="220">
        <f t="shared" si="6"/>
        <v>512244984</v>
      </c>
      <c r="Y36" s="220">
        <f t="shared" si="6"/>
        <v>-186220886</v>
      </c>
      <c r="Z36" s="221">
        <f>+IF(X36&lt;&gt;0,+(Y36/X36)*100,0)</f>
        <v>-36.35387203713448</v>
      </c>
      <c r="AA36" s="239">
        <f>SUM(AA32:AA35)</f>
        <v>489598415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78309327</v>
      </c>
      <c r="D6" s="155"/>
      <c r="E6" s="59">
        <v>24782000</v>
      </c>
      <c r="F6" s="60">
        <v>24782000</v>
      </c>
      <c r="G6" s="60">
        <v>56265556</v>
      </c>
      <c r="H6" s="60">
        <v>43865024</v>
      </c>
      <c r="I6" s="60">
        <v>-40941097</v>
      </c>
      <c r="J6" s="60">
        <v>-40941097</v>
      </c>
      <c r="K6" s="60">
        <v>56426603</v>
      </c>
      <c r="L6" s="60">
        <v>21269485</v>
      </c>
      <c r="M6" s="60">
        <v>96591908</v>
      </c>
      <c r="N6" s="60">
        <v>96591908</v>
      </c>
      <c r="O6" s="60">
        <v>-174804953</v>
      </c>
      <c r="P6" s="60">
        <v>-47458762</v>
      </c>
      <c r="Q6" s="60">
        <v>102038073</v>
      </c>
      <c r="R6" s="60">
        <v>102038073</v>
      </c>
      <c r="S6" s="60">
        <v>-78544749</v>
      </c>
      <c r="T6" s="60">
        <v>3899496</v>
      </c>
      <c r="U6" s="60">
        <v>-34367655</v>
      </c>
      <c r="V6" s="60">
        <v>-34367655</v>
      </c>
      <c r="W6" s="60">
        <v>-34367655</v>
      </c>
      <c r="X6" s="60">
        <v>24782000</v>
      </c>
      <c r="Y6" s="60">
        <v>-59149655</v>
      </c>
      <c r="Z6" s="140">
        <v>-238.68</v>
      </c>
      <c r="AA6" s="62">
        <v>24782000</v>
      </c>
    </row>
    <row r="7" spans="1:27" ht="13.5">
      <c r="A7" s="249" t="s">
        <v>144</v>
      </c>
      <c r="B7" s="182"/>
      <c r="C7" s="155">
        <v>350000000</v>
      </c>
      <c r="D7" s="155"/>
      <c r="E7" s="59">
        <v>320000000</v>
      </c>
      <c r="F7" s="60">
        <v>320000000</v>
      </c>
      <c r="G7" s="60">
        <v>139444315</v>
      </c>
      <c r="H7" s="60">
        <v>19760497</v>
      </c>
      <c r="I7" s="60">
        <v>-8261567</v>
      </c>
      <c r="J7" s="60">
        <v>-8261567</v>
      </c>
      <c r="K7" s="60">
        <v>-69259282</v>
      </c>
      <c r="L7" s="60">
        <v>-22410849</v>
      </c>
      <c r="M7" s="60">
        <v>-15038768</v>
      </c>
      <c r="N7" s="60">
        <v>-15038768</v>
      </c>
      <c r="O7" s="60">
        <v>79467639</v>
      </c>
      <c r="P7" s="60">
        <v>-34777863</v>
      </c>
      <c r="Q7" s="60">
        <v>80566877</v>
      </c>
      <c r="R7" s="60">
        <v>80566877</v>
      </c>
      <c r="S7" s="60">
        <v>-24347019</v>
      </c>
      <c r="T7" s="60">
        <v>-85623794</v>
      </c>
      <c r="U7" s="60">
        <v>-67129539</v>
      </c>
      <c r="V7" s="60">
        <v>-67129539</v>
      </c>
      <c r="W7" s="60">
        <v>-67129539</v>
      </c>
      <c r="X7" s="60">
        <v>320000000</v>
      </c>
      <c r="Y7" s="60">
        <v>-387129539</v>
      </c>
      <c r="Z7" s="140">
        <v>-120.98</v>
      </c>
      <c r="AA7" s="62">
        <v>320000000</v>
      </c>
    </row>
    <row r="8" spans="1:27" ht="13.5">
      <c r="A8" s="249" t="s">
        <v>145</v>
      </c>
      <c r="B8" s="182"/>
      <c r="C8" s="155">
        <v>81989967</v>
      </c>
      <c r="D8" s="155"/>
      <c r="E8" s="59">
        <v>11702000</v>
      </c>
      <c r="F8" s="60">
        <v>11702000</v>
      </c>
      <c r="G8" s="60">
        <v>2019571</v>
      </c>
      <c r="H8" s="60">
        <v>965194</v>
      </c>
      <c r="I8" s="60">
        <v>108568</v>
      </c>
      <c r="J8" s="60">
        <v>108568</v>
      </c>
      <c r="K8" s="60">
        <v>679987</v>
      </c>
      <c r="L8" s="60">
        <v>1073820</v>
      </c>
      <c r="M8" s="60">
        <v>231242</v>
      </c>
      <c r="N8" s="60">
        <v>231242</v>
      </c>
      <c r="O8" s="60">
        <v>1292878</v>
      </c>
      <c r="P8" s="60">
        <v>-177666</v>
      </c>
      <c r="Q8" s="60">
        <v>607472</v>
      </c>
      <c r="R8" s="60">
        <v>607472</v>
      </c>
      <c r="S8" s="60">
        <v>1192365</v>
      </c>
      <c r="T8" s="60">
        <v>1916075</v>
      </c>
      <c r="U8" s="60">
        <v>-1590908</v>
      </c>
      <c r="V8" s="60">
        <v>-1590908</v>
      </c>
      <c r="W8" s="60">
        <v>-1590908</v>
      </c>
      <c r="X8" s="60">
        <v>11702000</v>
      </c>
      <c r="Y8" s="60">
        <v>-13292908</v>
      </c>
      <c r="Z8" s="140">
        <v>-113.6</v>
      </c>
      <c r="AA8" s="62">
        <v>11702000</v>
      </c>
    </row>
    <row r="9" spans="1:27" ht="13.5">
      <c r="A9" s="249" t="s">
        <v>146</v>
      </c>
      <c r="B9" s="182"/>
      <c r="C9" s="155">
        <v>69880746</v>
      </c>
      <c r="D9" s="155"/>
      <c r="E9" s="59">
        <v>10433000</v>
      </c>
      <c r="F9" s="60">
        <v>10433000</v>
      </c>
      <c r="G9" s="60">
        <v>-72178</v>
      </c>
      <c r="H9" s="60">
        <v>-2588</v>
      </c>
      <c r="I9" s="60">
        <v>-17452</v>
      </c>
      <c r="J9" s="60">
        <v>-17452</v>
      </c>
      <c r="K9" s="60">
        <v>780376</v>
      </c>
      <c r="L9" s="60">
        <v>-9672868</v>
      </c>
      <c r="M9" s="60">
        <v>5291531</v>
      </c>
      <c r="N9" s="60">
        <v>5291531</v>
      </c>
      <c r="O9" s="60">
        <v>-3828161</v>
      </c>
      <c r="P9" s="60">
        <v>-544342</v>
      </c>
      <c r="Q9" s="60">
        <v>-43076348</v>
      </c>
      <c r="R9" s="60">
        <v>-43076348</v>
      </c>
      <c r="S9" s="60">
        <v>3827540</v>
      </c>
      <c r="T9" s="60">
        <v>-265989</v>
      </c>
      <c r="U9" s="60">
        <v>390548</v>
      </c>
      <c r="V9" s="60">
        <v>390548</v>
      </c>
      <c r="W9" s="60">
        <v>390548</v>
      </c>
      <c r="X9" s="60">
        <v>10433000</v>
      </c>
      <c r="Y9" s="60">
        <v>-10042452</v>
      </c>
      <c r="Z9" s="140">
        <v>-96.26</v>
      </c>
      <c r="AA9" s="62">
        <v>10433000</v>
      </c>
    </row>
    <row r="10" spans="1:27" ht="13.5">
      <c r="A10" s="249" t="s">
        <v>147</v>
      </c>
      <c r="B10" s="182"/>
      <c r="C10" s="155">
        <v>43742</v>
      </c>
      <c r="D10" s="155"/>
      <c r="E10" s="59">
        <v>42000</v>
      </c>
      <c r="F10" s="60">
        <v>42000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42000</v>
      </c>
      <c r="Y10" s="159">
        <v>-42000</v>
      </c>
      <c r="Z10" s="141">
        <v>-100</v>
      </c>
      <c r="AA10" s="225">
        <v>42000</v>
      </c>
    </row>
    <row r="11" spans="1:27" ht="13.5">
      <c r="A11" s="249" t="s">
        <v>148</v>
      </c>
      <c r="B11" s="182"/>
      <c r="C11" s="155">
        <v>8615053</v>
      </c>
      <c r="D11" s="155"/>
      <c r="E11" s="59">
        <v>8986000</v>
      </c>
      <c r="F11" s="60">
        <v>8986000</v>
      </c>
      <c r="G11" s="60">
        <v>-16054</v>
      </c>
      <c r="H11" s="60">
        <v>-114181</v>
      </c>
      <c r="I11" s="60">
        <v>-402221</v>
      </c>
      <c r="J11" s="60">
        <v>-402221</v>
      </c>
      <c r="K11" s="60">
        <v>713045</v>
      </c>
      <c r="L11" s="60">
        <v>1899303</v>
      </c>
      <c r="M11" s="60">
        <v>-19497</v>
      </c>
      <c r="N11" s="60">
        <v>-19497</v>
      </c>
      <c r="O11" s="60">
        <v>-93532</v>
      </c>
      <c r="P11" s="60">
        <v>107016</v>
      </c>
      <c r="Q11" s="60">
        <v>42444</v>
      </c>
      <c r="R11" s="60">
        <v>42444</v>
      </c>
      <c r="S11" s="60">
        <v>-1174993</v>
      </c>
      <c r="T11" s="60">
        <v>53182</v>
      </c>
      <c r="U11" s="60">
        <v>-809498</v>
      </c>
      <c r="V11" s="60">
        <v>-809498</v>
      </c>
      <c r="W11" s="60">
        <v>-809498</v>
      </c>
      <c r="X11" s="60">
        <v>8986000</v>
      </c>
      <c r="Y11" s="60">
        <v>-9795498</v>
      </c>
      <c r="Z11" s="140">
        <v>-109.01</v>
      </c>
      <c r="AA11" s="62">
        <v>8986000</v>
      </c>
    </row>
    <row r="12" spans="1:27" ht="13.5">
      <c r="A12" s="250" t="s">
        <v>56</v>
      </c>
      <c r="B12" s="251"/>
      <c r="C12" s="168">
        <f aca="true" t="shared" si="0" ref="C12:Y12">SUM(C6:C11)</f>
        <v>588838835</v>
      </c>
      <c r="D12" s="168">
        <f>SUM(D6:D11)</f>
        <v>0</v>
      </c>
      <c r="E12" s="72">
        <f t="shared" si="0"/>
        <v>375945000</v>
      </c>
      <c r="F12" s="73">
        <f t="shared" si="0"/>
        <v>375945000</v>
      </c>
      <c r="G12" s="73">
        <f t="shared" si="0"/>
        <v>197641210</v>
      </c>
      <c r="H12" s="73">
        <f t="shared" si="0"/>
        <v>64473946</v>
      </c>
      <c r="I12" s="73">
        <f t="shared" si="0"/>
        <v>-49513769</v>
      </c>
      <c r="J12" s="73">
        <f t="shared" si="0"/>
        <v>-49513769</v>
      </c>
      <c r="K12" s="73">
        <f t="shared" si="0"/>
        <v>-10659271</v>
      </c>
      <c r="L12" s="73">
        <f t="shared" si="0"/>
        <v>-7841109</v>
      </c>
      <c r="M12" s="73">
        <f t="shared" si="0"/>
        <v>87056416</v>
      </c>
      <c r="N12" s="73">
        <f t="shared" si="0"/>
        <v>87056416</v>
      </c>
      <c r="O12" s="73">
        <f t="shared" si="0"/>
        <v>-97966129</v>
      </c>
      <c r="P12" s="73">
        <f t="shared" si="0"/>
        <v>-82851617</v>
      </c>
      <c r="Q12" s="73">
        <f t="shared" si="0"/>
        <v>140178518</v>
      </c>
      <c r="R12" s="73">
        <f t="shared" si="0"/>
        <v>140178518</v>
      </c>
      <c r="S12" s="73">
        <f t="shared" si="0"/>
        <v>-99046856</v>
      </c>
      <c r="T12" s="73">
        <f t="shared" si="0"/>
        <v>-80021030</v>
      </c>
      <c r="U12" s="73">
        <f t="shared" si="0"/>
        <v>-103507052</v>
      </c>
      <c r="V12" s="73">
        <f t="shared" si="0"/>
        <v>-103507052</v>
      </c>
      <c r="W12" s="73">
        <f t="shared" si="0"/>
        <v>-103507052</v>
      </c>
      <c r="X12" s="73">
        <f t="shared" si="0"/>
        <v>375945000</v>
      </c>
      <c r="Y12" s="73">
        <f t="shared" si="0"/>
        <v>-479452052</v>
      </c>
      <c r="Z12" s="170">
        <f>+IF(X12&lt;&gt;0,+(Y12/X12)*100,0)</f>
        <v>-127.53249863676868</v>
      </c>
      <c r="AA12" s="74">
        <f>SUM(AA6:AA11)</f>
        <v>375945000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346581</v>
      </c>
      <c r="D15" s="155"/>
      <c r="E15" s="59">
        <v>313000</v>
      </c>
      <c r="F15" s="60">
        <v>313000</v>
      </c>
      <c r="G15" s="60">
        <v>-3581</v>
      </c>
      <c r="H15" s="60">
        <v>-3173</v>
      </c>
      <c r="I15" s="60">
        <v>-3191</v>
      </c>
      <c r="J15" s="60">
        <v>-3191</v>
      </c>
      <c r="K15" s="60">
        <v>-3209</v>
      </c>
      <c r="L15" s="60"/>
      <c r="M15" s="60">
        <v>-6473</v>
      </c>
      <c r="N15" s="60">
        <v>-6473</v>
      </c>
      <c r="O15" s="60">
        <v>-3264</v>
      </c>
      <c r="P15" s="60">
        <v>-3282</v>
      </c>
      <c r="Q15" s="60">
        <v>-3242</v>
      </c>
      <c r="R15" s="60">
        <v>-3242</v>
      </c>
      <c r="S15" s="60">
        <v>-3262</v>
      </c>
      <c r="T15" s="60">
        <v>-3197</v>
      </c>
      <c r="U15" s="60">
        <v>51</v>
      </c>
      <c r="V15" s="60">
        <v>51</v>
      </c>
      <c r="W15" s="60">
        <v>51</v>
      </c>
      <c r="X15" s="60">
        <v>313000</v>
      </c>
      <c r="Y15" s="60">
        <v>-312949</v>
      </c>
      <c r="Z15" s="140">
        <v>-99.98</v>
      </c>
      <c r="AA15" s="62">
        <v>313000</v>
      </c>
    </row>
    <row r="16" spans="1:27" ht="13.5">
      <c r="A16" s="249" t="s">
        <v>151</v>
      </c>
      <c r="B16" s="182"/>
      <c r="C16" s="155"/>
      <c r="D16" s="155"/>
      <c r="E16" s="59">
        <v>14372000</v>
      </c>
      <c r="F16" s="60">
        <v>14372000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14372000</v>
      </c>
      <c r="Y16" s="159">
        <v>-14372000</v>
      </c>
      <c r="Z16" s="141">
        <v>-100</v>
      </c>
      <c r="AA16" s="225">
        <v>14372000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19766930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1523844320</v>
      </c>
      <c r="D19" s="155"/>
      <c r="E19" s="59">
        <v>2469678000</v>
      </c>
      <c r="F19" s="60">
        <v>2469678000</v>
      </c>
      <c r="G19" s="60">
        <v>142620</v>
      </c>
      <c r="H19" s="60">
        <v>9268844</v>
      </c>
      <c r="I19" s="60">
        <v>20125215</v>
      </c>
      <c r="J19" s="60">
        <v>20125215</v>
      </c>
      <c r="K19" s="60">
        <v>20018671</v>
      </c>
      <c r="L19" s="60">
        <v>17748083</v>
      </c>
      <c r="M19" s="60">
        <v>36773032</v>
      </c>
      <c r="N19" s="60">
        <v>36773032</v>
      </c>
      <c r="O19" s="60">
        <v>6914927</v>
      </c>
      <c r="P19" s="60">
        <v>58470561</v>
      </c>
      <c r="Q19" s="60">
        <v>13135810</v>
      </c>
      <c r="R19" s="60">
        <v>13135810</v>
      </c>
      <c r="S19" s="60">
        <v>38174424</v>
      </c>
      <c r="T19" s="60">
        <v>29153884</v>
      </c>
      <c r="U19" s="60">
        <v>42115993</v>
      </c>
      <c r="V19" s="60">
        <v>42115993</v>
      </c>
      <c r="W19" s="60">
        <v>42115993</v>
      </c>
      <c r="X19" s="60">
        <v>2469678000</v>
      </c>
      <c r="Y19" s="60">
        <v>-2427562007</v>
      </c>
      <c r="Z19" s="140">
        <v>-98.29</v>
      </c>
      <c r="AA19" s="62">
        <v>2469678000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1049746</v>
      </c>
      <c r="D22" s="155"/>
      <c r="E22" s="59">
        <v>1402000</v>
      </c>
      <c r="F22" s="60">
        <v>1402000</v>
      </c>
      <c r="G22" s="60"/>
      <c r="H22" s="60"/>
      <c r="I22" s="60"/>
      <c r="J22" s="60"/>
      <c r="K22" s="60"/>
      <c r="L22" s="60"/>
      <c r="M22" s="60"/>
      <c r="N22" s="60"/>
      <c r="O22" s="60">
        <v>-139417</v>
      </c>
      <c r="P22" s="60">
        <v>-34854</v>
      </c>
      <c r="Q22" s="60">
        <v>-34854</v>
      </c>
      <c r="R22" s="60">
        <v>-34854</v>
      </c>
      <c r="S22" s="60">
        <v>-17651</v>
      </c>
      <c r="T22" s="60">
        <v>65330</v>
      </c>
      <c r="U22" s="60"/>
      <c r="V22" s="60"/>
      <c r="W22" s="60"/>
      <c r="X22" s="60">
        <v>1402000</v>
      </c>
      <c r="Y22" s="60">
        <v>-1402000</v>
      </c>
      <c r="Z22" s="140">
        <v>-100</v>
      </c>
      <c r="AA22" s="62">
        <v>1402000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1545007577</v>
      </c>
      <c r="D24" s="168">
        <f>SUM(D15:D23)</f>
        <v>0</v>
      </c>
      <c r="E24" s="76">
        <f t="shared" si="1"/>
        <v>2485765000</v>
      </c>
      <c r="F24" s="77">
        <f t="shared" si="1"/>
        <v>2485765000</v>
      </c>
      <c r="G24" s="77">
        <f t="shared" si="1"/>
        <v>139039</v>
      </c>
      <c r="H24" s="77">
        <f t="shared" si="1"/>
        <v>9265671</v>
      </c>
      <c r="I24" s="77">
        <f t="shared" si="1"/>
        <v>20122024</v>
      </c>
      <c r="J24" s="77">
        <f t="shared" si="1"/>
        <v>20122024</v>
      </c>
      <c r="K24" s="77">
        <f t="shared" si="1"/>
        <v>20015462</v>
      </c>
      <c r="L24" s="77">
        <f t="shared" si="1"/>
        <v>17748083</v>
      </c>
      <c r="M24" s="77">
        <f t="shared" si="1"/>
        <v>36766559</v>
      </c>
      <c r="N24" s="77">
        <f t="shared" si="1"/>
        <v>36766559</v>
      </c>
      <c r="O24" s="77">
        <f t="shared" si="1"/>
        <v>6772246</v>
      </c>
      <c r="P24" s="77">
        <f t="shared" si="1"/>
        <v>58432425</v>
      </c>
      <c r="Q24" s="77">
        <f t="shared" si="1"/>
        <v>13097714</v>
      </c>
      <c r="R24" s="77">
        <f t="shared" si="1"/>
        <v>13097714</v>
      </c>
      <c r="S24" s="77">
        <f t="shared" si="1"/>
        <v>38153511</v>
      </c>
      <c r="T24" s="77">
        <f t="shared" si="1"/>
        <v>29216017</v>
      </c>
      <c r="U24" s="77">
        <f t="shared" si="1"/>
        <v>42116044</v>
      </c>
      <c r="V24" s="77">
        <f t="shared" si="1"/>
        <v>42116044</v>
      </c>
      <c r="W24" s="77">
        <f t="shared" si="1"/>
        <v>42116044</v>
      </c>
      <c r="X24" s="77">
        <f t="shared" si="1"/>
        <v>2485765000</v>
      </c>
      <c r="Y24" s="77">
        <f t="shared" si="1"/>
        <v>-2443648956</v>
      </c>
      <c r="Z24" s="212">
        <f>+IF(X24&lt;&gt;0,+(Y24/X24)*100,0)</f>
        <v>-98.30571095819597</v>
      </c>
      <c r="AA24" s="79">
        <f>SUM(AA15:AA23)</f>
        <v>2485765000</v>
      </c>
    </row>
    <row r="25" spans="1:27" ht="13.5">
      <c r="A25" s="250" t="s">
        <v>159</v>
      </c>
      <c r="B25" s="251"/>
      <c r="C25" s="168">
        <f aca="true" t="shared" si="2" ref="C25:Y25">+C12+C24</f>
        <v>2133846412</v>
      </c>
      <c r="D25" s="168">
        <f>+D12+D24</f>
        <v>0</v>
      </c>
      <c r="E25" s="72">
        <f t="shared" si="2"/>
        <v>2861710000</v>
      </c>
      <c r="F25" s="73">
        <f t="shared" si="2"/>
        <v>2861710000</v>
      </c>
      <c r="G25" s="73">
        <f t="shared" si="2"/>
        <v>197780249</v>
      </c>
      <c r="H25" s="73">
        <f t="shared" si="2"/>
        <v>73739617</v>
      </c>
      <c r="I25" s="73">
        <f t="shared" si="2"/>
        <v>-29391745</v>
      </c>
      <c r="J25" s="73">
        <f t="shared" si="2"/>
        <v>-29391745</v>
      </c>
      <c r="K25" s="73">
        <f t="shared" si="2"/>
        <v>9356191</v>
      </c>
      <c r="L25" s="73">
        <f t="shared" si="2"/>
        <v>9906974</v>
      </c>
      <c r="M25" s="73">
        <f t="shared" si="2"/>
        <v>123822975</v>
      </c>
      <c r="N25" s="73">
        <f t="shared" si="2"/>
        <v>123822975</v>
      </c>
      <c r="O25" s="73">
        <f t="shared" si="2"/>
        <v>-91193883</v>
      </c>
      <c r="P25" s="73">
        <f t="shared" si="2"/>
        <v>-24419192</v>
      </c>
      <c r="Q25" s="73">
        <f t="shared" si="2"/>
        <v>153276232</v>
      </c>
      <c r="R25" s="73">
        <f t="shared" si="2"/>
        <v>153276232</v>
      </c>
      <c r="S25" s="73">
        <f t="shared" si="2"/>
        <v>-60893345</v>
      </c>
      <c r="T25" s="73">
        <f t="shared" si="2"/>
        <v>-50805013</v>
      </c>
      <c r="U25" s="73">
        <f t="shared" si="2"/>
        <v>-61391008</v>
      </c>
      <c r="V25" s="73">
        <f t="shared" si="2"/>
        <v>-61391008</v>
      </c>
      <c r="W25" s="73">
        <f t="shared" si="2"/>
        <v>-61391008</v>
      </c>
      <c r="X25" s="73">
        <f t="shared" si="2"/>
        <v>2861710000</v>
      </c>
      <c r="Y25" s="73">
        <f t="shared" si="2"/>
        <v>-2923101008</v>
      </c>
      <c r="Z25" s="170">
        <f>+IF(X25&lt;&gt;0,+(Y25/X25)*100,0)</f>
        <v>-102.14525608814311</v>
      </c>
      <c r="AA25" s="74">
        <f>+AA12+AA24</f>
        <v>2861710000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9528739</v>
      </c>
      <c r="D30" s="155"/>
      <c r="E30" s="59">
        <v>15531000</v>
      </c>
      <c r="F30" s="60">
        <v>15531000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15531000</v>
      </c>
      <c r="Y30" s="60">
        <v>-15531000</v>
      </c>
      <c r="Z30" s="140">
        <v>-100</v>
      </c>
      <c r="AA30" s="62">
        <v>15531000</v>
      </c>
    </row>
    <row r="31" spans="1:27" ht="13.5">
      <c r="A31" s="249" t="s">
        <v>163</v>
      </c>
      <c r="B31" s="182"/>
      <c r="C31" s="155">
        <v>9698427</v>
      </c>
      <c r="D31" s="155"/>
      <c r="E31" s="59">
        <v>9521000</v>
      </c>
      <c r="F31" s="60">
        <v>9521000</v>
      </c>
      <c r="G31" s="60">
        <v>-23947</v>
      </c>
      <c r="H31" s="60">
        <v>-21804</v>
      </c>
      <c r="I31" s="60">
        <v>-31410</v>
      </c>
      <c r="J31" s="60">
        <v>-31410</v>
      </c>
      <c r="K31" s="60">
        <v>-14418</v>
      </c>
      <c r="L31" s="60">
        <v>-17468</v>
      </c>
      <c r="M31" s="60">
        <v>-8866</v>
      </c>
      <c r="N31" s="60">
        <v>-8866</v>
      </c>
      <c r="O31" s="60">
        <v>-5738</v>
      </c>
      <c r="P31" s="60">
        <v>-17129</v>
      </c>
      <c r="Q31" s="60">
        <v>-10807</v>
      </c>
      <c r="R31" s="60">
        <v>-10807</v>
      </c>
      <c r="S31" s="60">
        <v>-5084</v>
      </c>
      <c r="T31" s="60">
        <v>759201</v>
      </c>
      <c r="U31" s="60">
        <v>-162207</v>
      </c>
      <c r="V31" s="60">
        <v>-162207</v>
      </c>
      <c r="W31" s="60">
        <v>-162207</v>
      </c>
      <c r="X31" s="60">
        <v>9521000</v>
      </c>
      <c r="Y31" s="60">
        <v>-9683207</v>
      </c>
      <c r="Z31" s="140">
        <v>-101.7</v>
      </c>
      <c r="AA31" s="62">
        <v>9521000</v>
      </c>
    </row>
    <row r="32" spans="1:27" ht="13.5">
      <c r="A32" s="249" t="s">
        <v>164</v>
      </c>
      <c r="B32" s="182"/>
      <c r="C32" s="155">
        <v>225291788</v>
      </c>
      <c r="D32" s="155"/>
      <c r="E32" s="59">
        <v>115559000</v>
      </c>
      <c r="F32" s="60">
        <v>115559000</v>
      </c>
      <c r="G32" s="60">
        <v>7263197</v>
      </c>
      <c r="H32" s="60">
        <v>78881381</v>
      </c>
      <c r="I32" s="60">
        <v>-9679486</v>
      </c>
      <c r="J32" s="60">
        <v>-9679486</v>
      </c>
      <c r="K32" s="60">
        <v>30398855</v>
      </c>
      <c r="L32" s="60">
        <v>-46130476</v>
      </c>
      <c r="M32" s="60">
        <v>-4473924</v>
      </c>
      <c r="N32" s="60">
        <v>-4473924</v>
      </c>
      <c r="O32" s="60">
        <v>-81140072</v>
      </c>
      <c r="P32" s="60">
        <v>-22020081</v>
      </c>
      <c r="Q32" s="60">
        <v>56459525</v>
      </c>
      <c r="R32" s="60">
        <v>56459525</v>
      </c>
      <c r="S32" s="60">
        <v>-39292687</v>
      </c>
      <c r="T32" s="60">
        <v>-26111529</v>
      </c>
      <c r="U32" s="60">
        <v>-73524010</v>
      </c>
      <c r="V32" s="60">
        <v>-73524010</v>
      </c>
      <c r="W32" s="60">
        <v>-73524010</v>
      </c>
      <c r="X32" s="60">
        <v>115559000</v>
      </c>
      <c r="Y32" s="60">
        <v>-189083010</v>
      </c>
      <c r="Z32" s="140">
        <v>-163.62</v>
      </c>
      <c r="AA32" s="62">
        <v>115559000</v>
      </c>
    </row>
    <row r="33" spans="1:27" ht="13.5">
      <c r="A33" s="249" t="s">
        <v>165</v>
      </c>
      <c r="B33" s="182"/>
      <c r="C33" s="155">
        <v>1384172</v>
      </c>
      <c r="D33" s="155"/>
      <c r="E33" s="59">
        <v>6754000</v>
      </c>
      <c r="F33" s="60">
        <v>6754000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6754000</v>
      </c>
      <c r="Y33" s="60">
        <v>-6754000</v>
      </c>
      <c r="Z33" s="140">
        <v>-100</v>
      </c>
      <c r="AA33" s="62">
        <v>6754000</v>
      </c>
    </row>
    <row r="34" spans="1:27" ht="13.5">
      <c r="A34" s="250" t="s">
        <v>58</v>
      </c>
      <c r="B34" s="251"/>
      <c r="C34" s="168">
        <f aca="true" t="shared" si="3" ref="C34:Y34">SUM(C29:C33)</f>
        <v>245903126</v>
      </c>
      <c r="D34" s="168">
        <f>SUM(D29:D33)</f>
        <v>0</v>
      </c>
      <c r="E34" s="72">
        <f t="shared" si="3"/>
        <v>147365000</v>
      </c>
      <c r="F34" s="73">
        <f t="shared" si="3"/>
        <v>147365000</v>
      </c>
      <c r="G34" s="73">
        <f t="shared" si="3"/>
        <v>7239250</v>
      </c>
      <c r="H34" s="73">
        <f t="shared" si="3"/>
        <v>78859577</v>
      </c>
      <c r="I34" s="73">
        <f t="shared" si="3"/>
        <v>-9710896</v>
      </c>
      <c r="J34" s="73">
        <f t="shared" si="3"/>
        <v>-9710896</v>
      </c>
      <c r="K34" s="73">
        <f t="shared" si="3"/>
        <v>30384437</v>
      </c>
      <c r="L34" s="73">
        <f t="shared" si="3"/>
        <v>-46147944</v>
      </c>
      <c r="M34" s="73">
        <f t="shared" si="3"/>
        <v>-4482790</v>
      </c>
      <c r="N34" s="73">
        <f t="shared" si="3"/>
        <v>-4482790</v>
      </c>
      <c r="O34" s="73">
        <f t="shared" si="3"/>
        <v>-81145810</v>
      </c>
      <c r="P34" s="73">
        <f t="shared" si="3"/>
        <v>-22037210</v>
      </c>
      <c r="Q34" s="73">
        <f t="shared" si="3"/>
        <v>56448718</v>
      </c>
      <c r="R34" s="73">
        <f t="shared" si="3"/>
        <v>56448718</v>
      </c>
      <c r="S34" s="73">
        <f t="shared" si="3"/>
        <v>-39297771</v>
      </c>
      <c r="T34" s="73">
        <f t="shared" si="3"/>
        <v>-25352328</v>
      </c>
      <c r="U34" s="73">
        <f t="shared" si="3"/>
        <v>-73686217</v>
      </c>
      <c r="V34" s="73">
        <f t="shared" si="3"/>
        <v>-73686217</v>
      </c>
      <c r="W34" s="73">
        <f t="shared" si="3"/>
        <v>-73686217</v>
      </c>
      <c r="X34" s="73">
        <f t="shared" si="3"/>
        <v>147365000</v>
      </c>
      <c r="Y34" s="73">
        <f t="shared" si="3"/>
        <v>-221051217</v>
      </c>
      <c r="Z34" s="170">
        <f>+IF(X34&lt;&gt;0,+(Y34/X34)*100,0)</f>
        <v>-150.0025223085536</v>
      </c>
      <c r="AA34" s="74">
        <f>SUM(AA29:AA33)</f>
        <v>147365000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68056141</v>
      </c>
      <c r="D37" s="155"/>
      <c r="E37" s="59">
        <v>52525000</v>
      </c>
      <c r="F37" s="60">
        <v>52525000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52525000</v>
      </c>
      <c r="Y37" s="60">
        <v>-52525000</v>
      </c>
      <c r="Z37" s="140">
        <v>-100</v>
      </c>
      <c r="AA37" s="62">
        <v>52525000</v>
      </c>
    </row>
    <row r="38" spans="1:27" ht="13.5">
      <c r="A38" s="249" t="s">
        <v>165</v>
      </c>
      <c r="B38" s="182"/>
      <c r="C38" s="155">
        <v>86777396</v>
      </c>
      <c r="D38" s="155"/>
      <c r="E38" s="59">
        <v>102114000</v>
      </c>
      <c r="F38" s="60">
        <v>102114000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102114000</v>
      </c>
      <c r="Y38" s="60">
        <v>-102114000</v>
      </c>
      <c r="Z38" s="140">
        <v>-100</v>
      </c>
      <c r="AA38" s="62">
        <v>102114000</v>
      </c>
    </row>
    <row r="39" spans="1:27" ht="13.5">
      <c r="A39" s="250" t="s">
        <v>59</v>
      </c>
      <c r="B39" s="253"/>
      <c r="C39" s="168">
        <f aca="true" t="shared" si="4" ref="C39:Y39">SUM(C37:C38)</f>
        <v>154833537</v>
      </c>
      <c r="D39" s="168">
        <f>SUM(D37:D38)</f>
        <v>0</v>
      </c>
      <c r="E39" s="76">
        <f t="shared" si="4"/>
        <v>154639000</v>
      </c>
      <c r="F39" s="77">
        <f t="shared" si="4"/>
        <v>154639000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154639000</v>
      </c>
      <c r="Y39" s="77">
        <f t="shared" si="4"/>
        <v>-154639000</v>
      </c>
      <c r="Z39" s="212">
        <f>+IF(X39&lt;&gt;0,+(Y39/X39)*100,0)</f>
        <v>-100</v>
      </c>
      <c r="AA39" s="79">
        <f>SUM(AA37:AA38)</f>
        <v>154639000</v>
      </c>
    </row>
    <row r="40" spans="1:27" ht="13.5">
      <c r="A40" s="250" t="s">
        <v>167</v>
      </c>
      <c r="B40" s="251"/>
      <c r="C40" s="168">
        <f aca="true" t="shared" si="5" ref="C40:Y40">+C34+C39</f>
        <v>400736663</v>
      </c>
      <c r="D40" s="168">
        <f>+D34+D39</f>
        <v>0</v>
      </c>
      <c r="E40" s="72">
        <f t="shared" si="5"/>
        <v>302004000</v>
      </c>
      <c r="F40" s="73">
        <f t="shared" si="5"/>
        <v>302004000</v>
      </c>
      <c r="G40" s="73">
        <f t="shared" si="5"/>
        <v>7239250</v>
      </c>
      <c r="H40" s="73">
        <f t="shared" si="5"/>
        <v>78859577</v>
      </c>
      <c r="I40" s="73">
        <f t="shared" si="5"/>
        <v>-9710896</v>
      </c>
      <c r="J40" s="73">
        <f t="shared" si="5"/>
        <v>-9710896</v>
      </c>
      <c r="K40" s="73">
        <f t="shared" si="5"/>
        <v>30384437</v>
      </c>
      <c r="L40" s="73">
        <f t="shared" si="5"/>
        <v>-46147944</v>
      </c>
      <c r="M40" s="73">
        <f t="shared" si="5"/>
        <v>-4482790</v>
      </c>
      <c r="N40" s="73">
        <f t="shared" si="5"/>
        <v>-4482790</v>
      </c>
      <c r="O40" s="73">
        <f t="shared" si="5"/>
        <v>-81145810</v>
      </c>
      <c r="P40" s="73">
        <f t="shared" si="5"/>
        <v>-22037210</v>
      </c>
      <c r="Q40" s="73">
        <f t="shared" si="5"/>
        <v>56448718</v>
      </c>
      <c r="R40" s="73">
        <f t="shared" si="5"/>
        <v>56448718</v>
      </c>
      <c r="S40" s="73">
        <f t="shared" si="5"/>
        <v>-39297771</v>
      </c>
      <c r="T40" s="73">
        <f t="shared" si="5"/>
        <v>-25352328</v>
      </c>
      <c r="U40" s="73">
        <f t="shared" si="5"/>
        <v>-73686217</v>
      </c>
      <c r="V40" s="73">
        <f t="shared" si="5"/>
        <v>-73686217</v>
      </c>
      <c r="W40" s="73">
        <f t="shared" si="5"/>
        <v>-73686217</v>
      </c>
      <c r="X40" s="73">
        <f t="shared" si="5"/>
        <v>302004000</v>
      </c>
      <c r="Y40" s="73">
        <f t="shared" si="5"/>
        <v>-375690217</v>
      </c>
      <c r="Z40" s="170">
        <f>+IF(X40&lt;&gt;0,+(Y40/X40)*100,0)</f>
        <v>-124.39908643594124</v>
      </c>
      <c r="AA40" s="74">
        <f>+AA34+AA39</f>
        <v>302004000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1733109749</v>
      </c>
      <c r="D42" s="257">
        <f>+D25-D40</f>
        <v>0</v>
      </c>
      <c r="E42" s="258">
        <f t="shared" si="6"/>
        <v>2559706000</v>
      </c>
      <c r="F42" s="259">
        <f t="shared" si="6"/>
        <v>2559706000</v>
      </c>
      <c r="G42" s="259">
        <f t="shared" si="6"/>
        <v>190540999</v>
      </c>
      <c r="H42" s="259">
        <f t="shared" si="6"/>
        <v>-5119960</v>
      </c>
      <c r="I42" s="259">
        <f t="shared" si="6"/>
        <v>-19680849</v>
      </c>
      <c r="J42" s="259">
        <f t="shared" si="6"/>
        <v>-19680849</v>
      </c>
      <c r="K42" s="259">
        <f t="shared" si="6"/>
        <v>-21028246</v>
      </c>
      <c r="L42" s="259">
        <f t="shared" si="6"/>
        <v>56054918</v>
      </c>
      <c r="M42" s="259">
        <f t="shared" si="6"/>
        <v>128305765</v>
      </c>
      <c r="N42" s="259">
        <f t="shared" si="6"/>
        <v>128305765</v>
      </c>
      <c r="O42" s="259">
        <f t="shared" si="6"/>
        <v>-10048073</v>
      </c>
      <c r="P42" s="259">
        <f t="shared" si="6"/>
        <v>-2381982</v>
      </c>
      <c r="Q42" s="259">
        <f t="shared" si="6"/>
        <v>96827514</v>
      </c>
      <c r="R42" s="259">
        <f t="shared" si="6"/>
        <v>96827514</v>
      </c>
      <c r="S42" s="259">
        <f t="shared" si="6"/>
        <v>-21595574</v>
      </c>
      <c r="T42" s="259">
        <f t="shared" si="6"/>
        <v>-25452685</v>
      </c>
      <c r="U42" s="259">
        <f t="shared" si="6"/>
        <v>12295209</v>
      </c>
      <c r="V42" s="259">
        <f t="shared" si="6"/>
        <v>12295209</v>
      </c>
      <c r="W42" s="259">
        <f t="shared" si="6"/>
        <v>12295209</v>
      </c>
      <c r="X42" s="259">
        <f t="shared" si="6"/>
        <v>2559706000</v>
      </c>
      <c r="Y42" s="259">
        <f t="shared" si="6"/>
        <v>-2547410791</v>
      </c>
      <c r="Z42" s="260">
        <f>+IF(X42&lt;&gt;0,+(Y42/X42)*100,0)</f>
        <v>-99.5196632347621</v>
      </c>
      <c r="AA42" s="261">
        <f>+AA25-AA40</f>
        <v>2559706000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1733109749</v>
      </c>
      <c r="D45" s="155"/>
      <c r="E45" s="59">
        <v>2294714000</v>
      </c>
      <c r="F45" s="60">
        <v>2294714000</v>
      </c>
      <c r="G45" s="60">
        <v>190540999</v>
      </c>
      <c r="H45" s="60">
        <v>-5119960</v>
      </c>
      <c r="I45" s="60">
        <v>-19680849</v>
      </c>
      <c r="J45" s="60">
        <v>-19680849</v>
      </c>
      <c r="K45" s="60">
        <v>-21028246</v>
      </c>
      <c r="L45" s="60">
        <v>56054918</v>
      </c>
      <c r="M45" s="60">
        <v>128305765</v>
      </c>
      <c r="N45" s="60">
        <v>128305765</v>
      </c>
      <c r="O45" s="60">
        <v>-10048073</v>
      </c>
      <c r="P45" s="60">
        <v>-2381982</v>
      </c>
      <c r="Q45" s="60">
        <v>96827514</v>
      </c>
      <c r="R45" s="60">
        <v>96827514</v>
      </c>
      <c r="S45" s="60">
        <v>-21595574</v>
      </c>
      <c r="T45" s="60">
        <v>-25452685</v>
      </c>
      <c r="U45" s="60">
        <v>12295209</v>
      </c>
      <c r="V45" s="60">
        <v>12295209</v>
      </c>
      <c r="W45" s="60">
        <v>12295209</v>
      </c>
      <c r="X45" s="60">
        <v>2294714000</v>
      </c>
      <c r="Y45" s="60">
        <v>-2282418791</v>
      </c>
      <c r="Z45" s="139">
        <v>-99.46</v>
      </c>
      <c r="AA45" s="62">
        <v>2294714000</v>
      </c>
    </row>
    <row r="46" spans="1:27" ht="13.5">
      <c r="A46" s="249" t="s">
        <v>171</v>
      </c>
      <c r="B46" s="182"/>
      <c r="C46" s="155"/>
      <c r="D46" s="155"/>
      <c r="E46" s="59">
        <v>264992000</v>
      </c>
      <c r="F46" s="60">
        <v>264992000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264992000</v>
      </c>
      <c r="Y46" s="60">
        <v>-264992000</v>
      </c>
      <c r="Z46" s="139">
        <v>-100</v>
      </c>
      <c r="AA46" s="62">
        <v>264992000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1733109749</v>
      </c>
      <c r="D48" s="217">
        <f>SUM(D45:D47)</f>
        <v>0</v>
      </c>
      <c r="E48" s="264">
        <f t="shared" si="7"/>
        <v>2559706000</v>
      </c>
      <c r="F48" s="219">
        <f t="shared" si="7"/>
        <v>2559706000</v>
      </c>
      <c r="G48" s="219">
        <f t="shared" si="7"/>
        <v>190540999</v>
      </c>
      <c r="H48" s="219">
        <f t="shared" si="7"/>
        <v>-5119960</v>
      </c>
      <c r="I48" s="219">
        <f t="shared" si="7"/>
        <v>-19680849</v>
      </c>
      <c r="J48" s="219">
        <f t="shared" si="7"/>
        <v>-19680849</v>
      </c>
      <c r="K48" s="219">
        <f t="shared" si="7"/>
        <v>-21028246</v>
      </c>
      <c r="L48" s="219">
        <f t="shared" si="7"/>
        <v>56054918</v>
      </c>
      <c r="M48" s="219">
        <f t="shared" si="7"/>
        <v>128305765</v>
      </c>
      <c r="N48" s="219">
        <f t="shared" si="7"/>
        <v>128305765</v>
      </c>
      <c r="O48" s="219">
        <f t="shared" si="7"/>
        <v>-10048073</v>
      </c>
      <c r="P48" s="219">
        <f t="shared" si="7"/>
        <v>-2381982</v>
      </c>
      <c r="Q48" s="219">
        <f t="shared" si="7"/>
        <v>96827514</v>
      </c>
      <c r="R48" s="219">
        <f t="shared" si="7"/>
        <v>96827514</v>
      </c>
      <c r="S48" s="219">
        <f t="shared" si="7"/>
        <v>-21595574</v>
      </c>
      <c r="T48" s="219">
        <f t="shared" si="7"/>
        <v>-25452685</v>
      </c>
      <c r="U48" s="219">
        <f t="shared" si="7"/>
        <v>12295209</v>
      </c>
      <c r="V48" s="219">
        <f t="shared" si="7"/>
        <v>12295209</v>
      </c>
      <c r="W48" s="219">
        <f t="shared" si="7"/>
        <v>12295209</v>
      </c>
      <c r="X48" s="219">
        <f t="shared" si="7"/>
        <v>2559706000</v>
      </c>
      <c r="Y48" s="219">
        <f t="shared" si="7"/>
        <v>-2547410791</v>
      </c>
      <c r="Z48" s="265">
        <f>+IF(X48&lt;&gt;0,+(Y48/X48)*100,0)</f>
        <v>-99.5196632347621</v>
      </c>
      <c r="AA48" s="232">
        <f>SUM(AA45:AA47)</f>
        <v>2559706000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53826074</v>
      </c>
      <c r="D7" s="155"/>
      <c r="E7" s="59">
        <v>59172792</v>
      </c>
      <c r="F7" s="60">
        <v>59172792</v>
      </c>
      <c r="G7" s="60">
        <v>3963784</v>
      </c>
      <c r="H7" s="60">
        <v>5936108</v>
      </c>
      <c r="I7" s="60">
        <v>6584615</v>
      </c>
      <c r="J7" s="60">
        <v>16484507</v>
      </c>
      <c r="K7" s="60">
        <v>5132088</v>
      </c>
      <c r="L7" s="60">
        <v>4702527</v>
      </c>
      <c r="M7" s="60">
        <v>5912956</v>
      </c>
      <c r="N7" s="60">
        <v>15747571</v>
      </c>
      <c r="O7" s="60">
        <v>4948540</v>
      </c>
      <c r="P7" s="60">
        <v>5911506</v>
      </c>
      <c r="Q7" s="60">
        <v>4886288</v>
      </c>
      <c r="R7" s="60">
        <v>15746334</v>
      </c>
      <c r="S7" s="60">
        <v>4227269</v>
      </c>
      <c r="T7" s="60">
        <v>3937685</v>
      </c>
      <c r="U7" s="60">
        <v>6343428</v>
      </c>
      <c r="V7" s="60">
        <v>14508382</v>
      </c>
      <c r="W7" s="60">
        <v>62486794</v>
      </c>
      <c r="X7" s="60">
        <v>59172792</v>
      </c>
      <c r="Y7" s="60">
        <v>3314002</v>
      </c>
      <c r="Z7" s="140">
        <v>5.6</v>
      </c>
      <c r="AA7" s="62">
        <v>59172792</v>
      </c>
    </row>
    <row r="8" spans="1:27" ht="13.5">
      <c r="A8" s="249" t="s">
        <v>178</v>
      </c>
      <c r="B8" s="182"/>
      <c r="C8" s="155">
        <v>-8160586</v>
      </c>
      <c r="D8" s="155"/>
      <c r="E8" s="59">
        <v>10154004</v>
      </c>
      <c r="F8" s="60">
        <v>10154004</v>
      </c>
      <c r="G8" s="60">
        <v>625973859</v>
      </c>
      <c r="H8" s="60">
        <v>94285092</v>
      </c>
      <c r="I8" s="60">
        <v>90984446</v>
      </c>
      <c r="J8" s="60">
        <v>811243397</v>
      </c>
      <c r="K8" s="60">
        <v>112115659</v>
      </c>
      <c r="L8" s="60">
        <v>99903361</v>
      </c>
      <c r="M8" s="60">
        <v>283276489</v>
      </c>
      <c r="N8" s="60">
        <v>495295509</v>
      </c>
      <c r="O8" s="60">
        <v>120392134</v>
      </c>
      <c r="P8" s="60">
        <v>91781041</v>
      </c>
      <c r="Q8" s="60">
        <v>122713439</v>
      </c>
      <c r="R8" s="60">
        <v>334886614</v>
      </c>
      <c r="S8" s="60">
        <v>114215131</v>
      </c>
      <c r="T8" s="60">
        <v>101110066</v>
      </c>
      <c r="U8" s="60">
        <v>130780752</v>
      </c>
      <c r="V8" s="60">
        <v>346105949</v>
      </c>
      <c r="W8" s="60">
        <v>1987531469</v>
      </c>
      <c r="X8" s="60">
        <v>10154004</v>
      </c>
      <c r="Y8" s="60">
        <v>1977377465</v>
      </c>
      <c r="Z8" s="140">
        <v>19473.87</v>
      </c>
      <c r="AA8" s="62">
        <v>10154004</v>
      </c>
    </row>
    <row r="9" spans="1:27" ht="13.5">
      <c r="A9" s="249" t="s">
        <v>179</v>
      </c>
      <c r="B9" s="182"/>
      <c r="C9" s="155">
        <v>398842858</v>
      </c>
      <c r="D9" s="155"/>
      <c r="E9" s="59">
        <v>490848996</v>
      </c>
      <c r="F9" s="60">
        <v>490848996</v>
      </c>
      <c r="G9" s="60">
        <v>197489000</v>
      </c>
      <c r="H9" s="60">
        <v>2656000</v>
      </c>
      <c r="I9" s="60"/>
      <c r="J9" s="60">
        <v>200145000</v>
      </c>
      <c r="K9" s="60"/>
      <c r="L9" s="60">
        <v>1992000</v>
      </c>
      <c r="M9" s="60">
        <v>133675942</v>
      </c>
      <c r="N9" s="60">
        <v>135667942</v>
      </c>
      <c r="O9" s="60">
        <v>3138512</v>
      </c>
      <c r="P9" s="60">
        <v>1991000</v>
      </c>
      <c r="Q9" s="60">
        <v>91758000</v>
      </c>
      <c r="R9" s="60">
        <v>96887512</v>
      </c>
      <c r="S9" s="60">
        <v>1000000</v>
      </c>
      <c r="T9" s="60"/>
      <c r="U9" s="60">
        <v>162000</v>
      </c>
      <c r="V9" s="60">
        <v>1162000</v>
      </c>
      <c r="W9" s="60">
        <v>433862454</v>
      </c>
      <c r="X9" s="60">
        <v>490848996</v>
      </c>
      <c r="Y9" s="60">
        <v>-56986542</v>
      </c>
      <c r="Z9" s="140">
        <v>-11.61</v>
      </c>
      <c r="AA9" s="62">
        <v>490848996</v>
      </c>
    </row>
    <row r="10" spans="1:27" ht="13.5">
      <c r="A10" s="249" t="s">
        <v>180</v>
      </c>
      <c r="B10" s="182"/>
      <c r="C10" s="155">
        <v>250503306</v>
      </c>
      <c r="D10" s="155"/>
      <c r="E10" s="59">
        <v>489274992</v>
      </c>
      <c r="F10" s="60">
        <v>489274992</v>
      </c>
      <c r="G10" s="60">
        <v>16744548</v>
      </c>
      <c r="H10" s="60">
        <v>81149322</v>
      </c>
      <c r="I10" s="60">
        <v>10385966</v>
      </c>
      <c r="J10" s="60">
        <v>108279836</v>
      </c>
      <c r="K10" s="60">
        <v>64469905</v>
      </c>
      <c r="L10" s="60">
        <v>58561825</v>
      </c>
      <c r="M10" s="60">
        <v>60808468</v>
      </c>
      <c r="N10" s="60">
        <v>183840198</v>
      </c>
      <c r="O10" s="60">
        <v>22030000</v>
      </c>
      <c r="P10" s="60">
        <v>23506586</v>
      </c>
      <c r="Q10" s="60">
        <v>126258788</v>
      </c>
      <c r="R10" s="60">
        <v>171795374</v>
      </c>
      <c r="S10" s="60"/>
      <c r="T10" s="60"/>
      <c r="U10" s="60"/>
      <c r="V10" s="60"/>
      <c r="W10" s="60">
        <v>463915408</v>
      </c>
      <c r="X10" s="60">
        <v>489274992</v>
      </c>
      <c r="Y10" s="60">
        <v>-25359584</v>
      </c>
      <c r="Z10" s="140">
        <v>-5.18</v>
      </c>
      <c r="AA10" s="62">
        <v>489274992</v>
      </c>
    </row>
    <row r="11" spans="1:27" ht="13.5">
      <c r="A11" s="249" t="s">
        <v>181</v>
      </c>
      <c r="B11" s="182"/>
      <c r="C11" s="155">
        <v>37074488</v>
      </c>
      <c r="D11" s="155"/>
      <c r="E11" s="59">
        <v>30650364</v>
      </c>
      <c r="F11" s="60">
        <v>30650364</v>
      </c>
      <c r="G11" s="60">
        <v>2192877</v>
      </c>
      <c r="H11" s="60">
        <v>2997699</v>
      </c>
      <c r="I11" s="60">
        <v>954507</v>
      </c>
      <c r="J11" s="60">
        <v>6145083</v>
      </c>
      <c r="K11" s="60">
        <v>2044482</v>
      </c>
      <c r="L11" s="60">
        <v>4421392</v>
      </c>
      <c r="M11" s="60">
        <v>2062603</v>
      </c>
      <c r="N11" s="60">
        <v>8528477</v>
      </c>
      <c r="O11" s="60">
        <v>2128151</v>
      </c>
      <c r="P11" s="60">
        <v>2445849</v>
      </c>
      <c r="Q11" s="60">
        <v>2174548</v>
      </c>
      <c r="R11" s="60">
        <v>6748548</v>
      </c>
      <c r="S11" s="60">
        <v>2329678</v>
      </c>
      <c r="T11" s="60">
        <v>3485842</v>
      </c>
      <c r="U11" s="60">
        <v>4361456</v>
      </c>
      <c r="V11" s="60">
        <v>10176976</v>
      </c>
      <c r="W11" s="60">
        <v>31599084</v>
      </c>
      <c r="X11" s="60">
        <v>30650364</v>
      </c>
      <c r="Y11" s="60">
        <v>948720</v>
      </c>
      <c r="Z11" s="140">
        <v>3.1</v>
      </c>
      <c r="AA11" s="62">
        <v>30650364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-597770466</v>
      </c>
      <c r="D14" s="155"/>
      <c r="E14" s="59">
        <v>-558283437</v>
      </c>
      <c r="F14" s="60">
        <v>-558283437</v>
      </c>
      <c r="G14" s="60">
        <v>-317994982</v>
      </c>
      <c r="H14" s="60">
        <v>-93729662</v>
      </c>
      <c r="I14" s="60">
        <v>-112159359</v>
      </c>
      <c r="J14" s="60">
        <v>-523884003</v>
      </c>
      <c r="K14" s="60">
        <v>-162852003</v>
      </c>
      <c r="L14" s="60">
        <v>-139793379</v>
      </c>
      <c r="M14" s="60">
        <v>-285188887</v>
      </c>
      <c r="N14" s="60">
        <v>-587834269</v>
      </c>
      <c r="O14" s="60">
        <v>-226400144</v>
      </c>
      <c r="P14" s="60">
        <v>-123903024</v>
      </c>
      <c r="Q14" s="60">
        <v>-146545688</v>
      </c>
      <c r="R14" s="60">
        <v>-496848856</v>
      </c>
      <c r="S14" s="60">
        <v>-155575224</v>
      </c>
      <c r="T14" s="60">
        <v>-153702266</v>
      </c>
      <c r="U14" s="60">
        <v>-185508762</v>
      </c>
      <c r="V14" s="60">
        <v>-494786252</v>
      </c>
      <c r="W14" s="60">
        <v>-2103353380</v>
      </c>
      <c r="X14" s="60">
        <v>-558283437</v>
      </c>
      <c r="Y14" s="60">
        <v>-1545069943</v>
      </c>
      <c r="Z14" s="140">
        <v>276.75</v>
      </c>
      <c r="AA14" s="62">
        <v>-558283437</v>
      </c>
    </row>
    <row r="15" spans="1:27" ht="13.5">
      <c r="A15" s="249" t="s">
        <v>40</v>
      </c>
      <c r="B15" s="182"/>
      <c r="C15" s="155">
        <v>-12671936</v>
      </c>
      <c r="D15" s="155"/>
      <c r="E15" s="59">
        <v>-16655928</v>
      </c>
      <c r="F15" s="60">
        <v>-16655928</v>
      </c>
      <c r="G15" s="60"/>
      <c r="H15" s="60"/>
      <c r="I15" s="60"/>
      <c r="J15" s="60"/>
      <c r="K15" s="60">
        <v>-5076608</v>
      </c>
      <c r="L15" s="60"/>
      <c r="M15" s="60"/>
      <c r="N15" s="60">
        <v>-5076608</v>
      </c>
      <c r="O15" s="60"/>
      <c r="P15" s="60"/>
      <c r="Q15" s="60"/>
      <c r="R15" s="60"/>
      <c r="S15" s="60">
        <v>-5787333</v>
      </c>
      <c r="T15" s="60"/>
      <c r="U15" s="60">
        <v>-7126156</v>
      </c>
      <c r="V15" s="60">
        <v>-12913489</v>
      </c>
      <c r="W15" s="60">
        <v>-17990097</v>
      </c>
      <c r="X15" s="60">
        <v>-16655928</v>
      </c>
      <c r="Y15" s="60">
        <v>-1334169</v>
      </c>
      <c r="Z15" s="140">
        <v>8.01</v>
      </c>
      <c r="AA15" s="62">
        <v>-16655928</v>
      </c>
    </row>
    <row r="16" spans="1:27" ht="13.5">
      <c r="A16" s="249" t="s">
        <v>42</v>
      </c>
      <c r="B16" s="182"/>
      <c r="C16" s="155">
        <v>-7181000</v>
      </c>
      <c r="D16" s="155"/>
      <c r="E16" s="59">
        <v>-12563004</v>
      </c>
      <c r="F16" s="60">
        <v>-12563004</v>
      </c>
      <c r="G16" s="60">
        <v>-4326421</v>
      </c>
      <c r="H16" s="60"/>
      <c r="I16" s="60"/>
      <c r="J16" s="60">
        <v>-4326421</v>
      </c>
      <c r="K16" s="60"/>
      <c r="L16" s="60"/>
      <c r="M16" s="60"/>
      <c r="N16" s="60"/>
      <c r="O16" s="60"/>
      <c r="P16" s="60">
        <v>-5042000</v>
      </c>
      <c r="Q16" s="60"/>
      <c r="R16" s="60">
        <v>-5042000</v>
      </c>
      <c r="S16" s="60"/>
      <c r="T16" s="60"/>
      <c r="U16" s="60"/>
      <c r="V16" s="60"/>
      <c r="W16" s="60">
        <v>-9368421</v>
      </c>
      <c r="X16" s="60">
        <v>-12563004</v>
      </c>
      <c r="Y16" s="60">
        <v>3194583</v>
      </c>
      <c r="Z16" s="140">
        <v>-25.43</v>
      </c>
      <c r="AA16" s="62">
        <v>-12563004</v>
      </c>
    </row>
    <row r="17" spans="1:27" ht="13.5">
      <c r="A17" s="250" t="s">
        <v>185</v>
      </c>
      <c r="B17" s="251"/>
      <c r="C17" s="168">
        <f aca="true" t="shared" si="0" ref="C17:Y17">SUM(C6:C16)</f>
        <v>114462738</v>
      </c>
      <c r="D17" s="168">
        <f t="shared" si="0"/>
        <v>0</v>
      </c>
      <c r="E17" s="72">
        <f t="shared" si="0"/>
        <v>492598779</v>
      </c>
      <c r="F17" s="73">
        <f t="shared" si="0"/>
        <v>492598779</v>
      </c>
      <c r="G17" s="73">
        <f t="shared" si="0"/>
        <v>524042665</v>
      </c>
      <c r="H17" s="73">
        <f t="shared" si="0"/>
        <v>93294559</v>
      </c>
      <c r="I17" s="73">
        <f t="shared" si="0"/>
        <v>-3249825</v>
      </c>
      <c r="J17" s="73">
        <f t="shared" si="0"/>
        <v>614087399</v>
      </c>
      <c r="K17" s="73">
        <f t="shared" si="0"/>
        <v>15833523</v>
      </c>
      <c r="L17" s="73">
        <f t="shared" si="0"/>
        <v>29787726</v>
      </c>
      <c r="M17" s="73">
        <f t="shared" si="0"/>
        <v>200547571</v>
      </c>
      <c r="N17" s="73">
        <f t="shared" si="0"/>
        <v>246168820</v>
      </c>
      <c r="O17" s="73">
        <f t="shared" si="0"/>
        <v>-73762807</v>
      </c>
      <c r="P17" s="73">
        <f t="shared" si="0"/>
        <v>-3309042</v>
      </c>
      <c r="Q17" s="73">
        <f t="shared" si="0"/>
        <v>201245375</v>
      </c>
      <c r="R17" s="73">
        <f t="shared" si="0"/>
        <v>124173526</v>
      </c>
      <c r="S17" s="73">
        <f t="shared" si="0"/>
        <v>-39590479</v>
      </c>
      <c r="T17" s="73">
        <f t="shared" si="0"/>
        <v>-45168673</v>
      </c>
      <c r="U17" s="73">
        <f t="shared" si="0"/>
        <v>-50987282</v>
      </c>
      <c r="V17" s="73">
        <f t="shared" si="0"/>
        <v>-135746434</v>
      </c>
      <c r="W17" s="73">
        <f t="shared" si="0"/>
        <v>848683311</v>
      </c>
      <c r="X17" s="73">
        <f t="shared" si="0"/>
        <v>492598779</v>
      </c>
      <c r="Y17" s="73">
        <f t="shared" si="0"/>
        <v>356084532</v>
      </c>
      <c r="Z17" s="170">
        <f>+IF(X17&lt;&gt;0,+(Y17/X17)*100,0)</f>
        <v>72.28692948100061</v>
      </c>
      <c r="AA17" s="74">
        <f>SUM(AA6:AA16)</f>
        <v>492598779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1236920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41595</v>
      </c>
      <c r="D23" s="157"/>
      <c r="E23" s="59">
        <v>41250</v>
      </c>
      <c r="F23" s="60">
        <v>41250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41250</v>
      </c>
      <c r="Y23" s="159">
        <v>-41250</v>
      </c>
      <c r="Z23" s="141">
        <v>-100</v>
      </c>
      <c r="AA23" s="225">
        <v>41250</v>
      </c>
    </row>
    <row r="24" spans="1:27" ht="13.5">
      <c r="A24" s="249" t="s">
        <v>190</v>
      </c>
      <c r="B24" s="182"/>
      <c r="C24" s="155">
        <v>3237544</v>
      </c>
      <c r="D24" s="155"/>
      <c r="E24" s="59">
        <v>5383000</v>
      </c>
      <c r="F24" s="60">
        <v>5383000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5383000</v>
      </c>
      <c r="Y24" s="60">
        <v>-5383000</v>
      </c>
      <c r="Z24" s="140">
        <v>-100</v>
      </c>
      <c r="AA24" s="62">
        <v>5383000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-202487750</v>
      </c>
      <c r="D26" s="155"/>
      <c r="E26" s="59">
        <v>-512244977</v>
      </c>
      <c r="F26" s="60">
        <v>-512244977</v>
      </c>
      <c r="G26" s="60">
        <v>-85792577</v>
      </c>
      <c r="H26" s="60">
        <v>-29429533</v>
      </c>
      <c r="I26" s="60">
        <v>-27691272</v>
      </c>
      <c r="J26" s="60">
        <v>-142913382</v>
      </c>
      <c r="K26" s="60">
        <v>-29406920</v>
      </c>
      <c r="L26" s="60">
        <v>-28518239</v>
      </c>
      <c r="M26" s="60">
        <v>-40940195</v>
      </c>
      <c r="N26" s="60">
        <v>-98865354</v>
      </c>
      <c r="O26" s="60">
        <v>-26042146</v>
      </c>
      <c r="P26" s="60">
        <v>-54149721</v>
      </c>
      <c r="Q26" s="60">
        <v>-19207095</v>
      </c>
      <c r="R26" s="60">
        <v>-99398962</v>
      </c>
      <c r="S26" s="60">
        <v>-43953934</v>
      </c>
      <c r="T26" s="60">
        <v>-35931639</v>
      </c>
      <c r="U26" s="60">
        <v>-43968244</v>
      </c>
      <c r="V26" s="60">
        <v>-123853817</v>
      </c>
      <c r="W26" s="60">
        <v>-465031515</v>
      </c>
      <c r="X26" s="60">
        <v>-512244977</v>
      </c>
      <c r="Y26" s="60">
        <v>47213462</v>
      </c>
      <c r="Z26" s="140">
        <v>-9.22</v>
      </c>
      <c r="AA26" s="62">
        <v>-512244977</v>
      </c>
    </row>
    <row r="27" spans="1:27" ht="13.5">
      <c r="A27" s="250" t="s">
        <v>192</v>
      </c>
      <c r="B27" s="251"/>
      <c r="C27" s="168">
        <f aca="true" t="shared" si="1" ref="C27:Y27">SUM(C21:C26)</f>
        <v>-197971691</v>
      </c>
      <c r="D27" s="168">
        <f>SUM(D21:D26)</f>
        <v>0</v>
      </c>
      <c r="E27" s="72">
        <f t="shared" si="1"/>
        <v>-506820727</v>
      </c>
      <c r="F27" s="73">
        <f t="shared" si="1"/>
        <v>-506820727</v>
      </c>
      <c r="G27" s="73">
        <f t="shared" si="1"/>
        <v>-85792577</v>
      </c>
      <c r="H27" s="73">
        <f t="shared" si="1"/>
        <v>-29429533</v>
      </c>
      <c r="I27" s="73">
        <f t="shared" si="1"/>
        <v>-27691272</v>
      </c>
      <c r="J27" s="73">
        <f t="shared" si="1"/>
        <v>-142913382</v>
      </c>
      <c r="K27" s="73">
        <f t="shared" si="1"/>
        <v>-29406920</v>
      </c>
      <c r="L27" s="73">
        <f t="shared" si="1"/>
        <v>-28518239</v>
      </c>
      <c r="M27" s="73">
        <f t="shared" si="1"/>
        <v>-40940195</v>
      </c>
      <c r="N27" s="73">
        <f t="shared" si="1"/>
        <v>-98865354</v>
      </c>
      <c r="O27" s="73">
        <f t="shared" si="1"/>
        <v>-26042146</v>
      </c>
      <c r="P27" s="73">
        <f t="shared" si="1"/>
        <v>-54149721</v>
      </c>
      <c r="Q27" s="73">
        <f t="shared" si="1"/>
        <v>-19207095</v>
      </c>
      <c r="R27" s="73">
        <f t="shared" si="1"/>
        <v>-99398962</v>
      </c>
      <c r="S27" s="73">
        <f t="shared" si="1"/>
        <v>-43953934</v>
      </c>
      <c r="T27" s="73">
        <f t="shared" si="1"/>
        <v>-35931639</v>
      </c>
      <c r="U27" s="73">
        <f t="shared" si="1"/>
        <v>-43968244</v>
      </c>
      <c r="V27" s="73">
        <f t="shared" si="1"/>
        <v>-123853817</v>
      </c>
      <c r="W27" s="73">
        <f t="shared" si="1"/>
        <v>-465031515</v>
      </c>
      <c r="X27" s="73">
        <f t="shared" si="1"/>
        <v>-506820727</v>
      </c>
      <c r="Y27" s="73">
        <f t="shared" si="1"/>
        <v>41789212</v>
      </c>
      <c r="Z27" s="170">
        <f>+IF(X27&lt;&gt;0,+(Y27/X27)*100,0)</f>
        <v>-8.245363651041052</v>
      </c>
      <c r="AA27" s="74">
        <f>SUM(AA21:AA26)</f>
        <v>-506820727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865886</v>
      </c>
      <c r="F33" s="60">
        <v>865886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865886</v>
      </c>
      <c r="Y33" s="60">
        <v>-865886</v>
      </c>
      <c r="Z33" s="140">
        <v>-100</v>
      </c>
      <c r="AA33" s="62">
        <v>865886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-6937997</v>
      </c>
      <c r="D35" s="155"/>
      <c r="E35" s="59">
        <v>-9528744</v>
      </c>
      <c r="F35" s="60">
        <v>-9528744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>
        <v>-4124327</v>
      </c>
      <c r="V35" s="60">
        <v>-4124327</v>
      </c>
      <c r="W35" s="60">
        <v>-4124327</v>
      </c>
      <c r="X35" s="60">
        <v>-9528744</v>
      </c>
      <c r="Y35" s="60">
        <v>5404417</v>
      </c>
      <c r="Z35" s="140">
        <v>-56.72</v>
      </c>
      <c r="AA35" s="62">
        <v>-9528744</v>
      </c>
    </row>
    <row r="36" spans="1:27" ht="13.5">
      <c r="A36" s="250" t="s">
        <v>198</v>
      </c>
      <c r="B36" s="251"/>
      <c r="C36" s="168">
        <f aca="true" t="shared" si="2" ref="C36:Y36">SUM(C31:C35)</f>
        <v>-6937997</v>
      </c>
      <c r="D36" s="168">
        <f>SUM(D31:D35)</f>
        <v>0</v>
      </c>
      <c r="E36" s="72">
        <f t="shared" si="2"/>
        <v>-8662858</v>
      </c>
      <c r="F36" s="73">
        <f t="shared" si="2"/>
        <v>-8662858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-4124327</v>
      </c>
      <c r="V36" s="73">
        <f t="shared" si="2"/>
        <v>-4124327</v>
      </c>
      <c r="W36" s="73">
        <f t="shared" si="2"/>
        <v>-4124327</v>
      </c>
      <c r="X36" s="73">
        <f t="shared" si="2"/>
        <v>-8662858</v>
      </c>
      <c r="Y36" s="73">
        <f t="shared" si="2"/>
        <v>4538531</v>
      </c>
      <c r="Z36" s="170">
        <f>+IF(X36&lt;&gt;0,+(Y36/X36)*100,0)</f>
        <v>-52.39068907743841</v>
      </c>
      <c r="AA36" s="74">
        <f>SUM(AA31:AA35)</f>
        <v>-8662858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-90446950</v>
      </c>
      <c r="D38" s="153">
        <f>+D17+D27+D36</f>
        <v>0</v>
      </c>
      <c r="E38" s="99">
        <f t="shared" si="3"/>
        <v>-22884806</v>
      </c>
      <c r="F38" s="100">
        <f t="shared" si="3"/>
        <v>-22884806</v>
      </c>
      <c r="G38" s="100">
        <f t="shared" si="3"/>
        <v>438250088</v>
      </c>
      <c r="H38" s="100">
        <f t="shared" si="3"/>
        <v>63865026</v>
      </c>
      <c r="I38" s="100">
        <f t="shared" si="3"/>
        <v>-30941097</v>
      </c>
      <c r="J38" s="100">
        <f t="shared" si="3"/>
        <v>471174017</v>
      </c>
      <c r="K38" s="100">
        <f t="shared" si="3"/>
        <v>-13573397</v>
      </c>
      <c r="L38" s="100">
        <f t="shared" si="3"/>
        <v>1269487</v>
      </c>
      <c r="M38" s="100">
        <f t="shared" si="3"/>
        <v>159607376</v>
      </c>
      <c r="N38" s="100">
        <f t="shared" si="3"/>
        <v>147303466</v>
      </c>
      <c r="O38" s="100">
        <f t="shared" si="3"/>
        <v>-99804953</v>
      </c>
      <c r="P38" s="100">
        <f t="shared" si="3"/>
        <v>-57458763</v>
      </c>
      <c r="Q38" s="100">
        <f t="shared" si="3"/>
        <v>182038280</v>
      </c>
      <c r="R38" s="100">
        <f t="shared" si="3"/>
        <v>24774564</v>
      </c>
      <c r="S38" s="100">
        <f t="shared" si="3"/>
        <v>-83544413</v>
      </c>
      <c r="T38" s="100">
        <f t="shared" si="3"/>
        <v>-81100312</v>
      </c>
      <c r="U38" s="100">
        <f t="shared" si="3"/>
        <v>-99079853</v>
      </c>
      <c r="V38" s="100">
        <f t="shared" si="3"/>
        <v>-263724578</v>
      </c>
      <c r="W38" s="100">
        <f t="shared" si="3"/>
        <v>379527469</v>
      </c>
      <c r="X38" s="100">
        <f t="shared" si="3"/>
        <v>-22884806</v>
      </c>
      <c r="Y38" s="100">
        <f t="shared" si="3"/>
        <v>402412275</v>
      </c>
      <c r="Z38" s="137">
        <f>+IF(X38&lt;&gt;0,+(Y38/X38)*100,0)</f>
        <v>-1758.4255466268753</v>
      </c>
      <c r="AA38" s="102">
        <f>+AA17+AA27+AA36</f>
        <v>-22884806</v>
      </c>
    </row>
    <row r="39" spans="1:27" ht="13.5">
      <c r="A39" s="249" t="s">
        <v>200</v>
      </c>
      <c r="B39" s="182"/>
      <c r="C39" s="153">
        <v>518756277</v>
      </c>
      <c r="D39" s="153"/>
      <c r="E39" s="99">
        <v>436438000</v>
      </c>
      <c r="F39" s="100">
        <v>436438000</v>
      </c>
      <c r="G39" s="100">
        <v>78015469</v>
      </c>
      <c r="H39" s="100">
        <v>516265557</v>
      </c>
      <c r="I39" s="100">
        <v>580130583</v>
      </c>
      <c r="J39" s="100">
        <v>78015469</v>
      </c>
      <c r="K39" s="100">
        <v>549189486</v>
      </c>
      <c r="L39" s="100">
        <v>535616089</v>
      </c>
      <c r="M39" s="100">
        <v>536885576</v>
      </c>
      <c r="N39" s="100">
        <v>549189486</v>
      </c>
      <c r="O39" s="100">
        <v>696492952</v>
      </c>
      <c r="P39" s="100">
        <v>596687999</v>
      </c>
      <c r="Q39" s="100">
        <v>539229236</v>
      </c>
      <c r="R39" s="100">
        <v>696492952</v>
      </c>
      <c r="S39" s="100">
        <v>721267516</v>
      </c>
      <c r="T39" s="100">
        <v>637723103</v>
      </c>
      <c r="U39" s="100">
        <v>556622791</v>
      </c>
      <c r="V39" s="100">
        <v>721267516</v>
      </c>
      <c r="W39" s="100">
        <v>78015469</v>
      </c>
      <c r="X39" s="100">
        <v>436438000</v>
      </c>
      <c r="Y39" s="100">
        <v>-358422531</v>
      </c>
      <c r="Z39" s="137">
        <v>-82.12</v>
      </c>
      <c r="AA39" s="102">
        <v>436438000</v>
      </c>
    </row>
    <row r="40" spans="1:27" ht="13.5">
      <c r="A40" s="269" t="s">
        <v>201</v>
      </c>
      <c r="B40" s="256"/>
      <c r="C40" s="257">
        <v>428309327</v>
      </c>
      <c r="D40" s="257"/>
      <c r="E40" s="258">
        <v>413553193</v>
      </c>
      <c r="F40" s="259">
        <v>413553193</v>
      </c>
      <c r="G40" s="259">
        <v>516265557</v>
      </c>
      <c r="H40" s="259">
        <v>580130583</v>
      </c>
      <c r="I40" s="259">
        <v>549189486</v>
      </c>
      <c r="J40" s="259">
        <v>549189486</v>
      </c>
      <c r="K40" s="259">
        <v>535616089</v>
      </c>
      <c r="L40" s="259">
        <v>536885576</v>
      </c>
      <c r="M40" s="259">
        <v>696492952</v>
      </c>
      <c r="N40" s="259">
        <v>696492952</v>
      </c>
      <c r="O40" s="259">
        <v>596687999</v>
      </c>
      <c r="P40" s="259">
        <v>539229236</v>
      </c>
      <c r="Q40" s="259">
        <v>721267516</v>
      </c>
      <c r="R40" s="259">
        <v>596687999</v>
      </c>
      <c r="S40" s="259">
        <v>637723103</v>
      </c>
      <c r="T40" s="259">
        <v>556622791</v>
      </c>
      <c r="U40" s="259">
        <v>457542938</v>
      </c>
      <c r="V40" s="259">
        <v>457542938</v>
      </c>
      <c r="W40" s="259">
        <v>457542938</v>
      </c>
      <c r="X40" s="259">
        <v>413553193</v>
      </c>
      <c r="Y40" s="259">
        <v>43989745</v>
      </c>
      <c r="Z40" s="260">
        <v>10.64</v>
      </c>
      <c r="AA40" s="261">
        <v>413553193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232852095</v>
      </c>
      <c r="D5" s="200">
        <f t="shared" si="0"/>
        <v>0</v>
      </c>
      <c r="E5" s="106">
        <f t="shared" si="0"/>
        <v>22734779</v>
      </c>
      <c r="F5" s="106">
        <f t="shared" si="0"/>
        <v>22559286</v>
      </c>
      <c r="G5" s="106">
        <f t="shared" si="0"/>
        <v>142620</v>
      </c>
      <c r="H5" s="106">
        <f t="shared" si="0"/>
        <v>9268844</v>
      </c>
      <c r="I5" s="106">
        <f t="shared" si="0"/>
        <v>20125215</v>
      </c>
      <c r="J5" s="106">
        <f t="shared" si="0"/>
        <v>29536679</v>
      </c>
      <c r="K5" s="106">
        <f t="shared" si="0"/>
        <v>191979</v>
      </c>
      <c r="L5" s="106">
        <f t="shared" si="0"/>
        <v>17748083</v>
      </c>
      <c r="M5" s="106">
        <f t="shared" si="0"/>
        <v>36773030</v>
      </c>
      <c r="N5" s="106">
        <f t="shared" si="0"/>
        <v>54713092</v>
      </c>
      <c r="O5" s="106">
        <f t="shared" si="0"/>
        <v>42516</v>
      </c>
      <c r="P5" s="106">
        <f t="shared" si="0"/>
        <v>352867</v>
      </c>
      <c r="Q5" s="106">
        <f t="shared" si="0"/>
        <v>291482</v>
      </c>
      <c r="R5" s="106">
        <f t="shared" si="0"/>
        <v>686865</v>
      </c>
      <c r="S5" s="106">
        <f t="shared" si="0"/>
        <v>40565688</v>
      </c>
      <c r="T5" s="106">
        <f t="shared" si="0"/>
        <v>7610499</v>
      </c>
      <c r="U5" s="106">
        <f t="shared" si="0"/>
        <v>4614925</v>
      </c>
      <c r="V5" s="106">
        <f t="shared" si="0"/>
        <v>52791112</v>
      </c>
      <c r="W5" s="106">
        <f t="shared" si="0"/>
        <v>137727748</v>
      </c>
      <c r="X5" s="106">
        <f t="shared" si="0"/>
        <v>22559286</v>
      </c>
      <c r="Y5" s="106">
        <f t="shared" si="0"/>
        <v>115168462</v>
      </c>
      <c r="Z5" s="201">
        <f>+IF(X5&lt;&gt;0,+(Y5/X5)*100,0)</f>
        <v>510.51465901890685</v>
      </c>
      <c r="AA5" s="199">
        <f>SUM(AA11:AA18)</f>
        <v>22559286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120179178</v>
      </c>
      <c r="D8" s="156"/>
      <c r="E8" s="60">
        <v>14165279</v>
      </c>
      <c r="F8" s="60">
        <v>7194275</v>
      </c>
      <c r="G8" s="60">
        <v>142620</v>
      </c>
      <c r="H8" s="60">
        <v>8743858</v>
      </c>
      <c r="I8" s="60">
        <v>19683865</v>
      </c>
      <c r="J8" s="60">
        <v>28570343</v>
      </c>
      <c r="K8" s="60">
        <v>8539</v>
      </c>
      <c r="L8" s="60">
        <v>17637539</v>
      </c>
      <c r="M8" s="60">
        <v>36278179</v>
      </c>
      <c r="N8" s="60">
        <v>53924257</v>
      </c>
      <c r="O8" s="60"/>
      <c r="P8" s="60">
        <v>185240</v>
      </c>
      <c r="Q8" s="60">
        <v>185587</v>
      </c>
      <c r="R8" s="60">
        <v>370827</v>
      </c>
      <c r="S8" s="60">
        <v>39553141</v>
      </c>
      <c r="T8" s="60">
        <v>7053381</v>
      </c>
      <c r="U8" s="60">
        <v>3057777</v>
      </c>
      <c r="V8" s="60">
        <v>49664299</v>
      </c>
      <c r="W8" s="60">
        <v>132529726</v>
      </c>
      <c r="X8" s="60">
        <v>7194275</v>
      </c>
      <c r="Y8" s="60">
        <v>125335451</v>
      </c>
      <c r="Z8" s="140">
        <v>1742.16</v>
      </c>
      <c r="AA8" s="155">
        <v>7194275</v>
      </c>
    </row>
    <row r="9" spans="1:27" ht="13.5">
      <c r="A9" s="291" t="s">
        <v>208</v>
      </c>
      <c r="B9" s="142"/>
      <c r="C9" s="62"/>
      <c r="D9" s="156"/>
      <c r="E9" s="60"/>
      <c r="F9" s="60">
        <v>4203805</v>
      </c>
      <c r="G9" s="60"/>
      <c r="H9" s="60">
        <v>460083</v>
      </c>
      <c r="I9" s="60">
        <v>246459</v>
      </c>
      <c r="J9" s="60">
        <v>706542</v>
      </c>
      <c r="K9" s="60"/>
      <c r="L9" s="60">
        <v>34876</v>
      </c>
      <c r="M9" s="60">
        <v>331864</v>
      </c>
      <c r="N9" s="60">
        <v>366740</v>
      </c>
      <c r="O9" s="60"/>
      <c r="P9" s="60"/>
      <c r="Q9" s="60"/>
      <c r="R9" s="60"/>
      <c r="S9" s="60">
        <v>502393</v>
      </c>
      <c r="T9" s="60"/>
      <c r="U9" s="60"/>
      <c r="V9" s="60">
        <v>502393</v>
      </c>
      <c r="W9" s="60">
        <v>1575675</v>
      </c>
      <c r="X9" s="60">
        <v>4203805</v>
      </c>
      <c r="Y9" s="60">
        <v>-2628130</v>
      </c>
      <c r="Z9" s="140">
        <v>-62.52</v>
      </c>
      <c r="AA9" s="155">
        <v>4203805</v>
      </c>
    </row>
    <row r="10" spans="1:27" ht="13.5">
      <c r="A10" s="291" t="s">
        <v>209</v>
      </c>
      <c r="B10" s="142"/>
      <c r="C10" s="62">
        <v>108317174</v>
      </c>
      <c r="D10" s="156"/>
      <c r="E10" s="60">
        <v>1500000</v>
      </c>
      <c r="F10" s="60">
        <v>550000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203580</v>
      </c>
      <c r="V10" s="60">
        <v>203580</v>
      </c>
      <c r="W10" s="60">
        <v>203580</v>
      </c>
      <c r="X10" s="60">
        <v>550000</v>
      </c>
      <c r="Y10" s="60">
        <v>-346420</v>
      </c>
      <c r="Z10" s="140">
        <v>-62.99</v>
      </c>
      <c r="AA10" s="155">
        <v>550000</v>
      </c>
    </row>
    <row r="11" spans="1:27" ht="13.5">
      <c r="A11" s="292" t="s">
        <v>210</v>
      </c>
      <c r="B11" s="142"/>
      <c r="C11" s="293">
        <f aca="true" t="shared" si="1" ref="C11:Y11">SUM(C6:C10)</f>
        <v>228496352</v>
      </c>
      <c r="D11" s="294">
        <f t="shared" si="1"/>
        <v>0</v>
      </c>
      <c r="E11" s="295">
        <f t="shared" si="1"/>
        <v>15665279</v>
      </c>
      <c r="F11" s="295">
        <f t="shared" si="1"/>
        <v>11948080</v>
      </c>
      <c r="G11" s="295">
        <f t="shared" si="1"/>
        <v>142620</v>
      </c>
      <c r="H11" s="295">
        <f t="shared" si="1"/>
        <v>9203941</v>
      </c>
      <c r="I11" s="295">
        <f t="shared" si="1"/>
        <v>19930324</v>
      </c>
      <c r="J11" s="295">
        <f t="shared" si="1"/>
        <v>29276885</v>
      </c>
      <c r="K11" s="295">
        <f t="shared" si="1"/>
        <v>8539</v>
      </c>
      <c r="L11" s="295">
        <f t="shared" si="1"/>
        <v>17672415</v>
      </c>
      <c r="M11" s="295">
        <f t="shared" si="1"/>
        <v>36610043</v>
      </c>
      <c r="N11" s="295">
        <f t="shared" si="1"/>
        <v>54290997</v>
      </c>
      <c r="O11" s="295">
        <f t="shared" si="1"/>
        <v>0</v>
      </c>
      <c r="P11" s="295">
        <f t="shared" si="1"/>
        <v>185240</v>
      </c>
      <c r="Q11" s="295">
        <f t="shared" si="1"/>
        <v>185587</v>
      </c>
      <c r="R11" s="295">
        <f t="shared" si="1"/>
        <v>370827</v>
      </c>
      <c r="S11" s="295">
        <f t="shared" si="1"/>
        <v>40055534</v>
      </c>
      <c r="T11" s="295">
        <f t="shared" si="1"/>
        <v>7053381</v>
      </c>
      <c r="U11" s="295">
        <f t="shared" si="1"/>
        <v>3261357</v>
      </c>
      <c r="V11" s="295">
        <f t="shared" si="1"/>
        <v>50370272</v>
      </c>
      <c r="W11" s="295">
        <f t="shared" si="1"/>
        <v>134308981</v>
      </c>
      <c r="X11" s="295">
        <f t="shared" si="1"/>
        <v>11948080</v>
      </c>
      <c r="Y11" s="295">
        <f t="shared" si="1"/>
        <v>122360901</v>
      </c>
      <c r="Z11" s="296">
        <f>+IF(X11&lt;&gt;0,+(Y11/X11)*100,0)</f>
        <v>1024.1051365575056</v>
      </c>
      <c r="AA11" s="297">
        <f>SUM(AA6:AA10)</f>
        <v>11948080</v>
      </c>
    </row>
    <row r="12" spans="1:27" ht="13.5">
      <c r="A12" s="298" t="s">
        <v>211</v>
      </c>
      <c r="B12" s="136"/>
      <c r="C12" s="62"/>
      <c r="D12" s="156"/>
      <c r="E12" s="60"/>
      <c r="F12" s="60">
        <v>2974866</v>
      </c>
      <c r="G12" s="60"/>
      <c r="H12" s="60"/>
      <c r="I12" s="60">
        <v>89368</v>
      </c>
      <c r="J12" s="60">
        <v>89368</v>
      </c>
      <c r="K12" s="60">
        <v>41201</v>
      </c>
      <c r="L12" s="60"/>
      <c r="M12" s="60"/>
      <c r="N12" s="60">
        <v>41201</v>
      </c>
      <c r="O12" s="60"/>
      <c r="P12" s="60"/>
      <c r="Q12" s="60"/>
      <c r="R12" s="60"/>
      <c r="S12" s="60"/>
      <c r="T12" s="60"/>
      <c r="U12" s="60">
        <v>288450</v>
      </c>
      <c r="V12" s="60">
        <v>288450</v>
      </c>
      <c r="W12" s="60">
        <v>419019</v>
      </c>
      <c r="X12" s="60">
        <v>2974866</v>
      </c>
      <c r="Y12" s="60">
        <v>-2555847</v>
      </c>
      <c r="Z12" s="140">
        <v>-85.91</v>
      </c>
      <c r="AA12" s="155">
        <v>2974866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3728950</v>
      </c>
      <c r="D15" s="156"/>
      <c r="E15" s="60">
        <v>6794500</v>
      </c>
      <c r="F15" s="60">
        <v>5783105</v>
      </c>
      <c r="G15" s="60"/>
      <c r="H15" s="60">
        <v>64903</v>
      </c>
      <c r="I15" s="60">
        <v>105523</v>
      </c>
      <c r="J15" s="60">
        <v>170426</v>
      </c>
      <c r="K15" s="60">
        <v>142239</v>
      </c>
      <c r="L15" s="60">
        <v>75668</v>
      </c>
      <c r="M15" s="60">
        <v>162987</v>
      </c>
      <c r="N15" s="60">
        <v>380894</v>
      </c>
      <c r="O15" s="60">
        <v>42516</v>
      </c>
      <c r="P15" s="60">
        <v>167627</v>
      </c>
      <c r="Q15" s="60">
        <v>105895</v>
      </c>
      <c r="R15" s="60">
        <v>316038</v>
      </c>
      <c r="S15" s="60">
        <v>510154</v>
      </c>
      <c r="T15" s="60">
        <v>557118</v>
      </c>
      <c r="U15" s="60">
        <v>1065118</v>
      </c>
      <c r="V15" s="60">
        <v>2132390</v>
      </c>
      <c r="W15" s="60">
        <v>2999748</v>
      </c>
      <c r="X15" s="60">
        <v>5783105</v>
      </c>
      <c r="Y15" s="60">
        <v>-2783357</v>
      </c>
      <c r="Z15" s="140">
        <v>-48.13</v>
      </c>
      <c r="AA15" s="155">
        <v>5783105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626793</v>
      </c>
      <c r="D18" s="276"/>
      <c r="E18" s="82">
        <v>275000</v>
      </c>
      <c r="F18" s="82">
        <v>1853235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1853235</v>
      </c>
      <c r="Y18" s="82">
        <v>-1853235</v>
      </c>
      <c r="Z18" s="270">
        <v>-100</v>
      </c>
      <c r="AA18" s="278">
        <v>1853235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489510200</v>
      </c>
      <c r="F20" s="100">
        <f t="shared" si="2"/>
        <v>467039129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31551654</v>
      </c>
      <c r="L20" s="100">
        <f t="shared" si="2"/>
        <v>0</v>
      </c>
      <c r="M20" s="100">
        <f t="shared" si="2"/>
        <v>0</v>
      </c>
      <c r="N20" s="100">
        <f t="shared" si="2"/>
        <v>31551654</v>
      </c>
      <c r="O20" s="100">
        <f t="shared" si="2"/>
        <v>24373045</v>
      </c>
      <c r="P20" s="100">
        <f t="shared" si="2"/>
        <v>50328177</v>
      </c>
      <c r="Q20" s="100">
        <f t="shared" si="2"/>
        <v>17219486</v>
      </c>
      <c r="R20" s="100">
        <f t="shared" si="2"/>
        <v>91920708</v>
      </c>
      <c r="S20" s="100">
        <f t="shared" si="2"/>
        <v>0</v>
      </c>
      <c r="T20" s="100">
        <f t="shared" si="2"/>
        <v>27322918</v>
      </c>
      <c r="U20" s="100">
        <f t="shared" si="2"/>
        <v>37501069</v>
      </c>
      <c r="V20" s="100">
        <f t="shared" si="2"/>
        <v>64823987</v>
      </c>
      <c r="W20" s="100">
        <f t="shared" si="2"/>
        <v>188296349</v>
      </c>
      <c r="X20" s="100">
        <f t="shared" si="2"/>
        <v>467039129</v>
      </c>
      <c r="Y20" s="100">
        <f t="shared" si="2"/>
        <v>-278742780</v>
      </c>
      <c r="Z20" s="137">
        <f>+IF(X20&lt;&gt;0,+(Y20/X20)*100,0)</f>
        <v>-59.68296073967713</v>
      </c>
      <c r="AA20" s="153">
        <f>SUM(AA26:AA33)</f>
        <v>467039129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>
        <v>485375200</v>
      </c>
      <c r="F23" s="60">
        <v>453403634</v>
      </c>
      <c r="G23" s="60"/>
      <c r="H23" s="60"/>
      <c r="I23" s="60"/>
      <c r="J23" s="60"/>
      <c r="K23" s="60">
        <v>31492865</v>
      </c>
      <c r="L23" s="60"/>
      <c r="M23" s="60"/>
      <c r="N23" s="60">
        <v>31492865</v>
      </c>
      <c r="O23" s="60">
        <v>24102492</v>
      </c>
      <c r="P23" s="60">
        <v>49371051</v>
      </c>
      <c r="Q23" s="60">
        <v>17219486</v>
      </c>
      <c r="R23" s="60">
        <v>90693029</v>
      </c>
      <c r="S23" s="60"/>
      <c r="T23" s="60">
        <v>27096518</v>
      </c>
      <c r="U23" s="60">
        <v>37501069</v>
      </c>
      <c r="V23" s="60">
        <v>64597587</v>
      </c>
      <c r="W23" s="60">
        <v>186783481</v>
      </c>
      <c r="X23" s="60">
        <v>453403634</v>
      </c>
      <c r="Y23" s="60">
        <v>-266620153</v>
      </c>
      <c r="Z23" s="140">
        <v>-58.8</v>
      </c>
      <c r="AA23" s="155">
        <v>453403634</v>
      </c>
    </row>
    <row r="24" spans="1:27" ht="13.5">
      <c r="A24" s="291" t="s">
        <v>208</v>
      </c>
      <c r="B24" s="142"/>
      <c r="C24" s="62"/>
      <c r="D24" s="156"/>
      <c r="E24" s="60">
        <v>4050000</v>
      </c>
      <c r="F24" s="60">
        <v>2984154</v>
      </c>
      <c r="G24" s="60"/>
      <c r="H24" s="60"/>
      <c r="I24" s="60"/>
      <c r="J24" s="60"/>
      <c r="K24" s="60">
        <v>58789</v>
      </c>
      <c r="L24" s="60"/>
      <c r="M24" s="60"/>
      <c r="N24" s="60">
        <v>58789</v>
      </c>
      <c r="O24" s="60">
        <v>270553</v>
      </c>
      <c r="P24" s="60">
        <v>957126</v>
      </c>
      <c r="Q24" s="60"/>
      <c r="R24" s="60">
        <v>1227679</v>
      </c>
      <c r="S24" s="60"/>
      <c r="T24" s="60">
        <v>226400</v>
      </c>
      <c r="U24" s="60"/>
      <c r="V24" s="60">
        <v>226400</v>
      </c>
      <c r="W24" s="60">
        <v>1512868</v>
      </c>
      <c r="X24" s="60">
        <v>2984154</v>
      </c>
      <c r="Y24" s="60">
        <v>-1471286</v>
      </c>
      <c r="Z24" s="140">
        <v>-49.3</v>
      </c>
      <c r="AA24" s="155">
        <v>2984154</v>
      </c>
    </row>
    <row r="25" spans="1:27" ht="13.5">
      <c r="A25" s="291" t="s">
        <v>209</v>
      </c>
      <c r="B25" s="142"/>
      <c r="C25" s="62"/>
      <c r="D25" s="156"/>
      <c r="E25" s="60"/>
      <c r="F25" s="60">
        <v>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500000</v>
      </c>
      <c r="Y25" s="60">
        <v>-500000</v>
      </c>
      <c r="Z25" s="140">
        <v>-100</v>
      </c>
      <c r="AA25" s="155">
        <v>500000</v>
      </c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489425200</v>
      </c>
      <c r="F26" s="295">
        <f t="shared" si="3"/>
        <v>456887788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31551654</v>
      </c>
      <c r="L26" s="295">
        <f t="shared" si="3"/>
        <v>0</v>
      </c>
      <c r="M26" s="295">
        <f t="shared" si="3"/>
        <v>0</v>
      </c>
      <c r="N26" s="295">
        <f t="shared" si="3"/>
        <v>31551654</v>
      </c>
      <c r="O26" s="295">
        <f t="shared" si="3"/>
        <v>24373045</v>
      </c>
      <c r="P26" s="295">
        <f t="shared" si="3"/>
        <v>50328177</v>
      </c>
      <c r="Q26" s="295">
        <f t="shared" si="3"/>
        <v>17219486</v>
      </c>
      <c r="R26" s="295">
        <f t="shared" si="3"/>
        <v>91920708</v>
      </c>
      <c r="S26" s="295">
        <f t="shared" si="3"/>
        <v>0</v>
      </c>
      <c r="T26" s="295">
        <f t="shared" si="3"/>
        <v>27322918</v>
      </c>
      <c r="U26" s="295">
        <f t="shared" si="3"/>
        <v>37501069</v>
      </c>
      <c r="V26" s="295">
        <f t="shared" si="3"/>
        <v>64823987</v>
      </c>
      <c r="W26" s="295">
        <f t="shared" si="3"/>
        <v>188296349</v>
      </c>
      <c r="X26" s="295">
        <f t="shared" si="3"/>
        <v>456887788</v>
      </c>
      <c r="Y26" s="295">
        <f t="shared" si="3"/>
        <v>-268591439</v>
      </c>
      <c r="Z26" s="296">
        <f>+IF(X26&lt;&gt;0,+(Y26/X26)*100,0)</f>
        <v>-58.78717839575962</v>
      </c>
      <c r="AA26" s="297">
        <f>SUM(AA21:AA25)</f>
        <v>456887788</v>
      </c>
    </row>
    <row r="27" spans="1:27" ht="13.5">
      <c r="A27" s="298" t="s">
        <v>211</v>
      </c>
      <c r="B27" s="147"/>
      <c r="C27" s="62"/>
      <c r="D27" s="156"/>
      <c r="E27" s="60"/>
      <c r="F27" s="60">
        <v>10151341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10151341</v>
      </c>
      <c r="Y27" s="60">
        <v>-10151341</v>
      </c>
      <c r="Z27" s="140">
        <v>-100</v>
      </c>
      <c r="AA27" s="155">
        <v>10151341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85000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120179178</v>
      </c>
      <c r="D38" s="156">
        <f t="shared" si="4"/>
        <v>0</v>
      </c>
      <c r="E38" s="60">
        <f t="shared" si="4"/>
        <v>499540479</v>
      </c>
      <c r="F38" s="60">
        <f t="shared" si="4"/>
        <v>460597909</v>
      </c>
      <c r="G38" s="60">
        <f t="shared" si="4"/>
        <v>142620</v>
      </c>
      <c r="H38" s="60">
        <f t="shared" si="4"/>
        <v>8743858</v>
      </c>
      <c r="I38" s="60">
        <f t="shared" si="4"/>
        <v>19683865</v>
      </c>
      <c r="J38" s="60">
        <f t="shared" si="4"/>
        <v>28570343</v>
      </c>
      <c r="K38" s="60">
        <f t="shared" si="4"/>
        <v>31501404</v>
      </c>
      <c r="L38" s="60">
        <f t="shared" si="4"/>
        <v>17637539</v>
      </c>
      <c r="M38" s="60">
        <f t="shared" si="4"/>
        <v>36278179</v>
      </c>
      <c r="N38" s="60">
        <f t="shared" si="4"/>
        <v>85417122</v>
      </c>
      <c r="O38" s="60">
        <f t="shared" si="4"/>
        <v>24102492</v>
      </c>
      <c r="P38" s="60">
        <f t="shared" si="4"/>
        <v>49556291</v>
      </c>
      <c r="Q38" s="60">
        <f t="shared" si="4"/>
        <v>17405073</v>
      </c>
      <c r="R38" s="60">
        <f t="shared" si="4"/>
        <v>91063856</v>
      </c>
      <c r="S38" s="60">
        <f t="shared" si="4"/>
        <v>39553141</v>
      </c>
      <c r="T38" s="60">
        <f t="shared" si="4"/>
        <v>34149899</v>
      </c>
      <c r="U38" s="60">
        <f t="shared" si="4"/>
        <v>40558846</v>
      </c>
      <c r="V38" s="60">
        <f t="shared" si="4"/>
        <v>114261886</v>
      </c>
      <c r="W38" s="60">
        <f t="shared" si="4"/>
        <v>319313207</v>
      </c>
      <c r="X38" s="60">
        <f t="shared" si="4"/>
        <v>460597909</v>
      </c>
      <c r="Y38" s="60">
        <f t="shared" si="4"/>
        <v>-141284702</v>
      </c>
      <c r="Z38" s="140">
        <f t="shared" si="5"/>
        <v>-30.674195266483505</v>
      </c>
      <c r="AA38" s="155">
        <f>AA8+AA23</f>
        <v>460597909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4050000</v>
      </c>
      <c r="F39" s="60">
        <f t="shared" si="4"/>
        <v>7187959</v>
      </c>
      <c r="G39" s="60">
        <f t="shared" si="4"/>
        <v>0</v>
      </c>
      <c r="H39" s="60">
        <f t="shared" si="4"/>
        <v>460083</v>
      </c>
      <c r="I39" s="60">
        <f t="shared" si="4"/>
        <v>246459</v>
      </c>
      <c r="J39" s="60">
        <f t="shared" si="4"/>
        <v>706542</v>
      </c>
      <c r="K39" s="60">
        <f t="shared" si="4"/>
        <v>58789</v>
      </c>
      <c r="L39" s="60">
        <f t="shared" si="4"/>
        <v>34876</v>
      </c>
      <c r="M39" s="60">
        <f t="shared" si="4"/>
        <v>331864</v>
      </c>
      <c r="N39" s="60">
        <f t="shared" si="4"/>
        <v>425529</v>
      </c>
      <c r="O39" s="60">
        <f t="shared" si="4"/>
        <v>270553</v>
      </c>
      <c r="P39" s="60">
        <f t="shared" si="4"/>
        <v>957126</v>
      </c>
      <c r="Q39" s="60">
        <f t="shared" si="4"/>
        <v>0</v>
      </c>
      <c r="R39" s="60">
        <f t="shared" si="4"/>
        <v>1227679</v>
      </c>
      <c r="S39" s="60">
        <f t="shared" si="4"/>
        <v>502393</v>
      </c>
      <c r="T39" s="60">
        <f t="shared" si="4"/>
        <v>226400</v>
      </c>
      <c r="U39" s="60">
        <f t="shared" si="4"/>
        <v>0</v>
      </c>
      <c r="V39" s="60">
        <f t="shared" si="4"/>
        <v>728793</v>
      </c>
      <c r="W39" s="60">
        <f t="shared" si="4"/>
        <v>3088543</v>
      </c>
      <c r="X39" s="60">
        <f t="shared" si="4"/>
        <v>7187959</v>
      </c>
      <c r="Y39" s="60">
        <f t="shared" si="4"/>
        <v>-4099416</v>
      </c>
      <c r="Z39" s="140">
        <f t="shared" si="5"/>
        <v>-57.031710948824276</v>
      </c>
      <c r="AA39" s="155">
        <f>AA9+AA24</f>
        <v>7187959</v>
      </c>
    </row>
    <row r="40" spans="1:27" ht="13.5">
      <c r="A40" s="291" t="s">
        <v>209</v>
      </c>
      <c r="B40" s="142"/>
      <c r="C40" s="62">
        <f t="shared" si="4"/>
        <v>108317174</v>
      </c>
      <c r="D40" s="156">
        <f t="shared" si="4"/>
        <v>0</v>
      </c>
      <c r="E40" s="60">
        <f t="shared" si="4"/>
        <v>1500000</v>
      </c>
      <c r="F40" s="60">
        <f t="shared" si="4"/>
        <v>1050000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203580</v>
      </c>
      <c r="V40" s="60">
        <f t="shared" si="4"/>
        <v>203580</v>
      </c>
      <c r="W40" s="60">
        <f t="shared" si="4"/>
        <v>203580</v>
      </c>
      <c r="X40" s="60">
        <f t="shared" si="4"/>
        <v>1050000</v>
      </c>
      <c r="Y40" s="60">
        <f t="shared" si="4"/>
        <v>-846420</v>
      </c>
      <c r="Z40" s="140">
        <f t="shared" si="5"/>
        <v>-80.61142857142856</v>
      </c>
      <c r="AA40" s="155">
        <f>AA10+AA25</f>
        <v>1050000</v>
      </c>
    </row>
    <row r="41" spans="1:27" ht="13.5">
      <c r="A41" s="292" t="s">
        <v>210</v>
      </c>
      <c r="B41" s="142"/>
      <c r="C41" s="293">
        <f aca="true" t="shared" si="6" ref="C41:Y41">SUM(C36:C40)</f>
        <v>228496352</v>
      </c>
      <c r="D41" s="294">
        <f t="shared" si="6"/>
        <v>0</v>
      </c>
      <c r="E41" s="295">
        <f t="shared" si="6"/>
        <v>505090479</v>
      </c>
      <c r="F41" s="295">
        <f t="shared" si="6"/>
        <v>468835868</v>
      </c>
      <c r="G41" s="295">
        <f t="shared" si="6"/>
        <v>142620</v>
      </c>
      <c r="H41" s="295">
        <f t="shared" si="6"/>
        <v>9203941</v>
      </c>
      <c r="I41" s="295">
        <f t="shared" si="6"/>
        <v>19930324</v>
      </c>
      <c r="J41" s="295">
        <f t="shared" si="6"/>
        <v>29276885</v>
      </c>
      <c r="K41" s="295">
        <f t="shared" si="6"/>
        <v>31560193</v>
      </c>
      <c r="L41" s="295">
        <f t="shared" si="6"/>
        <v>17672415</v>
      </c>
      <c r="M41" s="295">
        <f t="shared" si="6"/>
        <v>36610043</v>
      </c>
      <c r="N41" s="295">
        <f t="shared" si="6"/>
        <v>85842651</v>
      </c>
      <c r="O41" s="295">
        <f t="shared" si="6"/>
        <v>24373045</v>
      </c>
      <c r="P41" s="295">
        <f t="shared" si="6"/>
        <v>50513417</v>
      </c>
      <c r="Q41" s="295">
        <f t="shared" si="6"/>
        <v>17405073</v>
      </c>
      <c r="R41" s="295">
        <f t="shared" si="6"/>
        <v>92291535</v>
      </c>
      <c r="S41" s="295">
        <f t="shared" si="6"/>
        <v>40055534</v>
      </c>
      <c r="T41" s="295">
        <f t="shared" si="6"/>
        <v>34376299</v>
      </c>
      <c r="U41" s="295">
        <f t="shared" si="6"/>
        <v>40762426</v>
      </c>
      <c r="V41" s="295">
        <f t="shared" si="6"/>
        <v>115194259</v>
      </c>
      <c r="W41" s="295">
        <f t="shared" si="6"/>
        <v>322605330</v>
      </c>
      <c r="X41" s="295">
        <f t="shared" si="6"/>
        <v>468835868</v>
      </c>
      <c r="Y41" s="295">
        <f t="shared" si="6"/>
        <v>-146230538</v>
      </c>
      <c r="Z41" s="296">
        <f t="shared" si="5"/>
        <v>-31.190134539791654</v>
      </c>
      <c r="AA41" s="297">
        <f>SUM(AA36:AA40)</f>
        <v>468835868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13126207</v>
      </c>
      <c r="G42" s="54">
        <f t="shared" si="7"/>
        <v>0</v>
      </c>
      <c r="H42" s="54">
        <f t="shared" si="7"/>
        <v>0</v>
      </c>
      <c r="I42" s="54">
        <f t="shared" si="7"/>
        <v>89368</v>
      </c>
      <c r="J42" s="54">
        <f t="shared" si="7"/>
        <v>89368</v>
      </c>
      <c r="K42" s="54">
        <f t="shared" si="7"/>
        <v>41201</v>
      </c>
      <c r="L42" s="54">
        <f t="shared" si="7"/>
        <v>0</v>
      </c>
      <c r="M42" s="54">
        <f t="shared" si="7"/>
        <v>0</v>
      </c>
      <c r="N42" s="54">
        <f t="shared" si="7"/>
        <v>41201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288450</v>
      </c>
      <c r="V42" s="54">
        <f t="shared" si="7"/>
        <v>288450</v>
      </c>
      <c r="W42" s="54">
        <f t="shared" si="7"/>
        <v>419019</v>
      </c>
      <c r="X42" s="54">
        <f t="shared" si="7"/>
        <v>13126207</v>
      </c>
      <c r="Y42" s="54">
        <f t="shared" si="7"/>
        <v>-12707188</v>
      </c>
      <c r="Z42" s="184">
        <f t="shared" si="5"/>
        <v>-96.80776784946329</v>
      </c>
      <c r="AA42" s="130">
        <f aca="true" t="shared" si="8" ref="AA42:AA48">AA12+AA27</f>
        <v>13126207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3728950</v>
      </c>
      <c r="D45" s="129">
        <f t="shared" si="7"/>
        <v>0</v>
      </c>
      <c r="E45" s="54">
        <f t="shared" si="7"/>
        <v>6879500</v>
      </c>
      <c r="F45" s="54">
        <f t="shared" si="7"/>
        <v>5783105</v>
      </c>
      <c r="G45" s="54">
        <f t="shared" si="7"/>
        <v>0</v>
      </c>
      <c r="H45" s="54">
        <f t="shared" si="7"/>
        <v>64903</v>
      </c>
      <c r="I45" s="54">
        <f t="shared" si="7"/>
        <v>105523</v>
      </c>
      <c r="J45" s="54">
        <f t="shared" si="7"/>
        <v>170426</v>
      </c>
      <c r="K45" s="54">
        <f t="shared" si="7"/>
        <v>142239</v>
      </c>
      <c r="L45" s="54">
        <f t="shared" si="7"/>
        <v>75668</v>
      </c>
      <c r="M45" s="54">
        <f t="shared" si="7"/>
        <v>162987</v>
      </c>
      <c r="N45" s="54">
        <f t="shared" si="7"/>
        <v>380894</v>
      </c>
      <c r="O45" s="54">
        <f t="shared" si="7"/>
        <v>42516</v>
      </c>
      <c r="P45" s="54">
        <f t="shared" si="7"/>
        <v>167627</v>
      </c>
      <c r="Q45" s="54">
        <f t="shared" si="7"/>
        <v>105895</v>
      </c>
      <c r="R45" s="54">
        <f t="shared" si="7"/>
        <v>316038</v>
      </c>
      <c r="S45" s="54">
        <f t="shared" si="7"/>
        <v>510154</v>
      </c>
      <c r="T45" s="54">
        <f t="shared" si="7"/>
        <v>557118</v>
      </c>
      <c r="U45" s="54">
        <f t="shared" si="7"/>
        <v>1065118</v>
      </c>
      <c r="V45" s="54">
        <f t="shared" si="7"/>
        <v>2132390</v>
      </c>
      <c r="W45" s="54">
        <f t="shared" si="7"/>
        <v>2999748</v>
      </c>
      <c r="X45" s="54">
        <f t="shared" si="7"/>
        <v>5783105</v>
      </c>
      <c r="Y45" s="54">
        <f t="shared" si="7"/>
        <v>-2783357</v>
      </c>
      <c r="Z45" s="184">
        <f t="shared" si="5"/>
        <v>-48.12911057295345</v>
      </c>
      <c r="AA45" s="130">
        <f t="shared" si="8"/>
        <v>5783105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626793</v>
      </c>
      <c r="D48" s="129">
        <f t="shared" si="7"/>
        <v>0</v>
      </c>
      <c r="E48" s="54">
        <f t="shared" si="7"/>
        <v>275000</v>
      </c>
      <c r="F48" s="54">
        <f t="shared" si="7"/>
        <v>1853235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1853235</v>
      </c>
      <c r="Y48" s="54">
        <f t="shared" si="7"/>
        <v>-1853235</v>
      </c>
      <c r="Z48" s="184">
        <f t="shared" si="5"/>
        <v>-100</v>
      </c>
      <c r="AA48" s="130">
        <f t="shared" si="8"/>
        <v>1853235</v>
      </c>
    </row>
    <row r="49" spans="1:27" ht="13.5">
      <c r="A49" s="308" t="s">
        <v>220</v>
      </c>
      <c r="B49" s="149"/>
      <c r="C49" s="239">
        <f aca="true" t="shared" si="9" ref="C49:Y49">SUM(C41:C48)</f>
        <v>232852095</v>
      </c>
      <c r="D49" s="218">
        <f t="shared" si="9"/>
        <v>0</v>
      </c>
      <c r="E49" s="220">
        <f t="shared" si="9"/>
        <v>512244979</v>
      </c>
      <c r="F49" s="220">
        <f t="shared" si="9"/>
        <v>489598415</v>
      </c>
      <c r="G49" s="220">
        <f t="shared" si="9"/>
        <v>142620</v>
      </c>
      <c r="H49" s="220">
        <f t="shared" si="9"/>
        <v>9268844</v>
      </c>
      <c r="I49" s="220">
        <f t="shared" si="9"/>
        <v>20125215</v>
      </c>
      <c r="J49" s="220">
        <f t="shared" si="9"/>
        <v>29536679</v>
      </c>
      <c r="K49" s="220">
        <f t="shared" si="9"/>
        <v>31743633</v>
      </c>
      <c r="L49" s="220">
        <f t="shared" si="9"/>
        <v>17748083</v>
      </c>
      <c r="M49" s="220">
        <f t="shared" si="9"/>
        <v>36773030</v>
      </c>
      <c r="N49" s="220">
        <f t="shared" si="9"/>
        <v>86264746</v>
      </c>
      <c r="O49" s="220">
        <f t="shared" si="9"/>
        <v>24415561</v>
      </c>
      <c r="P49" s="220">
        <f t="shared" si="9"/>
        <v>50681044</v>
      </c>
      <c r="Q49" s="220">
        <f t="shared" si="9"/>
        <v>17510968</v>
      </c>
      <c r="R49" s="220">
        <f t="shared" si="9"/>
        <v>92607573</v>
      </c>
      <c r="S49" s="220">
        <f t="shared" si="9"/>
        <v>40565688</v>
      </c>
      <c r="T49" s="220">
        <f t="shared" si="9"/>
        <v>34933417</v>
      </c>
      <c r="U49" s="220">
        <f t="shared" si="9"/>
        <v>42115994</v>
      </c>
      <c r="V49" s="220">
        <f t="shared" si="9"/>
        <v>117615099</v>
      </c>
      <c r="W49" s="220">
        <f t="shared" si="9"/>
        <v>326024097</v>
      </c>
      <c r="X49" s="220">
        <f t="shared" si="9"/>
        <v>489598415</v>
      </c>
      <c r="Y49" s="220">
        <f t="shared" si="9"/>
        <v>-163574318</v>
      </c>
      <c r="Z49" s="221">
        <f t="shared" si="5"/>
        <v>-33.40989533227962</v>
      </c>
      <c r="AA49" s="222">
        <f>SUM(AA41:AA48)</f>
        <v>489598415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76820187</v>
      </c>
      <c r="D51" s="129">
        <f t="shared" si="10"/>
        <v>0</v>
      </c>
      <c r="E51" s="54">
        <f t="shared" si="10"/>
        <v>47625917</v>
      </c>
      <c r="F51" s="54">
        <f t="shared" si="10"/>
        <v>68343772</v>
      </c>
      <c r="G51" s="54">
        <f t="shared" si="10"/>
        <v>4448822</v>
      </c>
      <c r="H51" s="54">
        <f t="shared" si="10"/>
        <v>4463725</v>
      </c>
      <c r="I51" s="54">
        <f t="shared" si="10"/>
        <v>1915011</v>
      </c>
      <c r="J51" s="54">
        <f t="shared" si="10"/>
        <v>10827558</v>
      </c>
      <c r="K51" s="54">
        <f t="shared" si="10"/>
        <v>9712550</v>
      </c>
      <c r="L51" s="54">
        <f t="shared" si="10"/>
        <v>-4381146</v>
      </c>
      <c r="M51" s="54">
        <f t="shared" si="10"/>
        <v>11614988</v>
      </c>
      <c r="N51" s="54">
        <f t="shared" si="10"/>
        <v>16946392</v>
      </c>
      <c r="O51" s="54">
        <f t="shared" si="10"/>
        <v>8667560</v>
      </c>
      <c r="P51" s="54">
        <f t="shared" si="10"/>
        <v>1540468</v>
      </c>
      <c r="Q51" s="54">
        <f t="shared" si="10"/>
        <v>8233276</v>
      </c>
      <c r="R51" s="54">
        <f t="shared" si="10"/>
        <v>18441304</v>
      </c>
      <c r="S51" s="54">
        <f t="shared" si="10"/>
        <v>9417655</v>
      </c>
      <c r="T51" s="54">
        <f t="shared" si="10"/>
        <v>2507713</v>
      </c>
      <c r="U51" s="54">
        <f t="shared" si="10"/>
        <v>3184579</v>
      </c>
      <c r="V51" s="54">
        <f t="shared" si="10"/>
        <v>15109947</v>
      </c>
      <c r="W51" s="54">
        <f t="shared" si="10"/>
        <v>61325201</v>
      </c>
      <c r="X51" s="54">
        <f t="shared" si="10"/>
        <v>68343772</v>
      </c>
      <c r="Y51" s="54">
        <f t="shared" si="10"/>
        <v>-7018571</v>
      </c>
      <c r="Z51" s="184">
        <f>+IF(X51&lt;&gt;0,+(Y51/X51)*100,0)</f>
        <v>-10.26951073171671</v>
      </c>
      <c r="AA51" s="130">
        <f>SUM(AA57:AA61)</f>
        <v>68343772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>
        <v>75364076</v>
      </c>
      <c r="D54" s="156"/>
      <c r="E54" s="60">
        <v>44733349</v>
      </c>
      <c r="F54" s="60">
        <v>66786661</v>
      </c>
      <c r="G54" s="60">
        <v>4418131</v>
      </c>
      <c r="H54" s="60">
        <v>4411372</v>
      </c>
      <c r="I54" s="60">
        <v>1821718</v>
      </c>
      <c r="J54" s="60">
        <v>10651221</v>
      </c>
      <c r="K54" s="60">
        <v>9639487</v>
      </c>
      <c r="L54" s="60">
        <v>-4463988</v>
      </c>
      <c r="M54" s="60">
        <v>11545706</v>
      </c>
      <c r="N54" s="60">
        <v>16721205</v>
      </c>
      <c r="O54" s="60">
        <v>8610902</v>
      </c>
      <c r="P54" s="60">
        <v>1438359</v>
      </c>
      <c r="Q54" s="60">
        <v>8105992</v>
      </c>
      <c r="R54" s="60">
        <v>18155253</v>
      </c>
      <c r="S54" s="60">
        <v>9300921</v>
      </c>
      <c r="T54" s="60">
        <v>2392615</v>
      </c>
      <c r="U54" s="60">
        <v>2861870</v>
      </c>
      <c r="V54" s="60">
        <v>14555406</v>
      </c>
      <c r="W54" s="60">
        <v>60083085</v>
      </c>
      <c r="X54" s="60">
        <v>66786661</v>
      </c>
      <c r="Y54" s="60">
        <v>-6703576</v>
      </c>
      <c r="Z54" s="140">
        <v>-10.04</v>
      </c>
      <c r="AA54" s="155">
        <v>66786661</v>
      </c>
    </row>
    <row r="55" spans="1:27" ht="13.5">
      <c r="A55" s="310" t="s">
        <v>208</v>
      </c>
      <c r="B55" s="142"/>
      <c r="C55" s="62"/>
      <c r="D55" s="156"/>
      <c r="E55" s="60"/>
      <c r="F55" s="60">
        <v>21536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21536</v>
      </c>
      <c r="Y55" s="60">
        <v>-21536</v>
      </c>
      <c r="Z55" s="140">
        <v>-100</v>
      </c>
      <c r="AA55" s="155">
        <v>21536</v>
      </c>
    </row>
    <row r="56" spans="1:27" ht="13.5">
      <c r="A56" s="310" t="s">
        <v>209</v>
      </c>
      <c r="B56" s="142"/>
      <c r="C56" s="62"/>
      <c r="D56" s="156"/>
      <c r="E56" s="60">
        <v>242500</v>
      </c>
      <c r="F56" s="60">
        <v>174500</v>
      </c>
      <c r="G56" s="60"/>
      <c r="H56" s="60">
        <v>2975</v>
      </c>
      <c r="I56" s="60">
        <v>20469</v>
      </c>
      <c r="J56" s="60">
        <v>23444</v>
      </c>
      <c r="K56" s="60">
        <v>14903</v>
      </c>
      <c r="L56" s="60">
        <v>5782</v>
      </c>
      <c r="M56" s="60">
        <v>2012</v>
      </c>
      <c r="N56" s="60">
        <v>22697</v>
      </c>
      <c r="O56" s="60">
        <v>22187</v>
      </c>
      <c r="P56" s="60"/>
      <c r="Q56" s="60">
        <v>922</v>
      </c>
      <c r="R56" s="60">
        <v>23109</v>
      </c>
      <c r="S56" s="60">
        <v>40228</v>
      </c>
      <c r="T56" s="60">
        <v>60109</v>
      </c>
      <c r="U56" s="60">
        <v>69243</v>
      </c>
      <c r="V56" s="60">
        <v>169580</v>
      </c>
      <c r="W56" s="60">
        <v>238830</v>
      </c>
      <c r="X56" s="60">
        <v>174500</v>
      </c>
      <c r="Y56" s="60">
        <v>64330</v>
      </c>
      <c r="Z56" s="140">
        <v>36.87</v>
      </c>
      <c r="AA56" s="155">
        <v>174500</v>
      </c>
    </row>
    <row r="57" spans="1:27" ht="13.5">
      <c r="A57" s="138" t="s">
        <v>210</v>
      </c>
      <c r="B57" s="142"/>
      <c r="C57" s="293">
        <f aca="true" t="shared" si="11" ref="C57:Y57">SUM(C52:C56)</f>
        <v>75364076</v>
      </c>
      <c r="D57" s="294">
        <f t="shared" si="11"/>
        <v>0</v>
      </c>
      <c r="E57" s="295">
        <f t="shared" si="11"/>
        <v>44975849</v>
      </c>
      <c r="F57" s="295">
        <f t="shared" si="11"/>
        <v>66982697</v>
      </c>
      <c r="G57" s="295">
        <f t="shared" si="11"/>
        <v>4418131</v>
      </c>
      <c r="H57" s="295">
        <f t="shared" si="11"/>
        <v>4414347</v>
      </c>
      <c r="I57" s="295">
        <f t="shared" si="11"/>
        <v>1842187</v>
      </c>
      <c r="J57" s="295">
        <f t="shared" si="11"/>
        <v>10674665</v>
      </c>
      <c r="K57" s="295">
        <f t="shared" si="11"/>
        <v>9654390</v>
      </c>
      <c r="L57" s="295">
        <f t="shared" si="11"/>
        <v>-4458206</v>
      </c>
      <c r="M57" s="295">
        <f t="shared" si="11"/>
        <v>11547718</v>
      </c>
      <c r="N57" s="295">
        <f t="shared" si="11"/>
        <v>16743902</v>
      </c>
      <c r="O57" s="295">
        <f t="shared" si="11"/>
        <v>8633089</v>
      </c>
      <c r="P57" s="295">
        <f t="shared" si="11"/>
        <v>1438359</v>
      </c>
      <c r="Q57" s="295">
        <f t="shared" si="11"/>
        <v>8106914</v>
      </c>
      <c r="R57" s="295">
        <f t="shared" si="11"/>
        <v>18178362</v>
      </c>
      <c r="S57" s="295">
        <f t="shared" si="11"/>
        <v>9341149</v>
      </c>
      <c r="T57" s="295">
        <f t="shared" si="11"/>
        <v>2452724</v>
      </c>
      <c r="U57" s="295">
        <f t="shared" si="11"/>
        <v>2931113</v>
      </c>
      <c r="V57" s="295">
        <f t="shared" si="11"/>
        <v>14724986</v>
      </c>
      <c r="W57" s="295">
        <f t="shared" si="11"/>
        <v>60321915</v>
      </c>
      <c r="X57" s="295">
        <f t="shared" si="11"/>
        <v>66982697</v>
      </c>
      <c r="Y57" s="295">
        <f t="shared" si="11"/>
        <v>-6660782</v>
      </c>
      <c r="Z57" s="296">
        <f>+IF(X57&lt;&gt;0,+(Y57/X57)*100,0)</f>
        <v>-9.944033755463744</v>
      </c>
      <c r="AA57" s="297">
        <f>SUM(AA52:AA56)</f>
        <v>66982697</v>
      </c>
    </row>
    <row r="58" spans="1:27" ht="13.5">
      <c r="A58" s="311" t="s">
        <v>211</v>
      </c>
      <c r="B58" s="136"/>
      <c r="C58" s="62"/>
      <c r="D58" s="156"/>
      <c r="E58" s="60">
        <v>58712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1456111</v>
      </c>
      <c r="D61" s="156"/>
      <c r="E61" s="60">
        <v>2591356</v>
      </c>
      <c r="F61" s="60">
        <v>1361075</v>
      </c>
      <c r="G61" s="60">
        <v>30691</v>
      </c>
      <c r="H61" s="60">
        <v>49378</v>
      </c>
      <c r="I61" s="60">
        <v>72824</v>
      </c>
      <c r="J61" s="60">
        <v>152893</v>
      </c>
      <c r="K61" s="60">
        <v>58160</v>
      </c>
      <c r="L61" s="60">
        <v>77060</v>
      </c>
      <c r="M61" s="60">
        <v>67270</v>
      </c>
      <c r="N61" s="60">
        <v>202490</v>
      </c>
      <c r="O61" s="60">
        <v>34471</v>
      </c>
      <c r="P61" s="60">
        <v>102109</v>
      </c>
      <c r="Q61" s="60">
        <v>126362</v>
      </c>
      <c r="R61" s="60">
        <v>262942</v>
      </c>
      <c r="S61" s="60">
        <v>76506</v>
      </c>
      <c r="T61" s="60">
        <v>54989</v>
      </c>
      <c r="U61" s="60">
        <v>253466</v>
      </c>
      <c r="V61" s="60">
        <v>384961</v>
      </c>
      <c r="W61" s="60">
        <v>1003286</v>
      </c>
      <c r="X61" s="60">
        <v>1361075</v>
      </c>
      <c r="Y61" s="60">
        <v>-357789</v>
      </c>
      <c r="Z61" s="140">
        <v>-26.29</v>
      </c>
      <c r="AA61" s="155">
        <v>1361075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1715064</v>
      </c>
      <c r="D66" s="274"/>
      <c r="E66" s="275">
        <v>1062676</v>
      </c>
      <c r="F66" s="275">
        <v>1162676</v>
      </c>
      <c r="G66" s="275">
        <v>30457</v>
      </c>
      <c r="H66" s="275">
        <v>25034</v>
      </c>
      <c r="I66" s="275">
        <v>87647</v>
      </c>
      <c r="J66" s="275">
        <v>143138</v>
      </c>
      <c r="K66" s="275">
        <v>33590</v>
      </c>
      <c r="L66" s="275">
        <v>77966</v>
      </c>
      <c r="M66" s="275">
        <v>23954</v>
      </c>
      <c r="N66" s="275">
        <v>135510</v>
      </c>
      <c r="O66" s="275">
        <v>33733</v>
      </c>
      <c r="P66" s="275">
        <v>37383</v>
      </c>
      <c r="Q66" s="275">
        <v>58306</v>
      </c>
      <c r="R66" s="275">
        <v>129422</v>
      </c>
      <c r="S66" s="275">
        <v>24869</v>
      </c>
      <c r="T66" s="275">
        <v>88904</v>
      </c>
      <c r="U66" s="275">
        <v>35081</v>
      </c>
      <c r="V66" s="275">
        <v>148854</v>
      </c>
      <c r="W66" s="275">
        <v>556924</v>
      </c>
      <c r="X66" s="275">
        <v>1162676</v>
      </c>
      <c r="Y66" s="275">
        <v>-605752</v>
      </c>
      <c r="Z66" s="140">
        <v>-52.1</v>
      </c>
      <c r="AA66" s="277"/>
    </row>
    <row r="67" spans="1:27" ht="13.5">
      <c r="A67" s="311" t="s">
        <v>225</v>
      </c>
      <c r="B67" s="316"/>
      <c r="C67" s="62">
        <v>72516617</v>
      </c>
      <c r="D67" s="156"/>
      <c r="E67" s="60">
        <v>44958754</v>
      </c>
      <c r="F67" s="60">
        <v>66428754</v>
      </c>
      <c r="G67" s="60">
        <v>4387674</v>
      </c>
      <c r="H67" s="60">
        <v>4386338</v>
      </c>
      <c r="I67" s="60">
        <v>1732964</v>
      </c>
      <c r="J67" s="60">
        <v>10506976</v>
      </c>
      <c r="K67" s="60">
        <v>9605897</v>
      </c>
      <c r="L67" s="60">
        <v>-4541954</v>
      </c>
      <c r="M67" s="60">
        <v>11521752</v>
      </c>
      <c r="N67" s="60">
        <v>16585695</v>
      </c>
      <c r="O67" s="60">
        <v>8577169</v>
      </c>
      <c r="P67" s="60">
        <v>1332755</v>
      </c>
      <c r="Q67" s="60">
        <v>8047686</v>
      </c>
      <c r="R67" s="60">
        <v>17957610</v>
      </c>
      <c r="S67" s="60">
        <v>9276052</v>
      </c>
      <c r="T67" s="60">
        <v>2303710</v>
      </c>
      <c r="U67" s="60">
        <v>2826789</v>
      </c>
      <c r="V67" s="60">
        <v>14406551</v>
      </c>
      <c r="W67" s="60">
        <v>59456832</v>
      </c>
      <c r="X67" s="60">
        <v>66428754</v>
      </c>
      <c r="Y67" s="60">
        <v>-6971922</v>
      </c>
      <c r="Z67" s="140">
        <v>-10.5</v>
      </c>
      <c r="AA67" s="155"/>
    </row>
    <row r="68" spans="1:27" ht="13.5">
      <c r="A68" s="311" t="s">
        <v>43</v>
      </c>
      <c r="B68" s="316"/>
      <c r="C68" s="62">
        <v>2588319</v>
      </c>
      <c r="D68" s="156"/>
      <c r="E68" s="60">
        <v>1604488</v>
      </c>
      <c r="F68" s="60">
        <v>779488</v>
      </c>
      <c r="G68" s="60">
        <v>30692</v>
      </c>
      <c r="H68" s="60">
        <v>52353</v>
      </c>
      <c r="I68" s="60">
        <v>94400</v>
      </c>
      <c r="J68" s="60">
        <v>177445</v>
      </c>
      <c r="K68" s="60">
        <v>73063</v>
      </c>
      <c r="L68" s="60">
        <v>82842</v>
      </c>
      <c r="M68" s="60">
        <v>69282</v>
      </c>
      <c r="N68" s="60">
        <v>225187</v>
      </c>
      <c r="O68" s="60">
        <v>56660</v>
      </c>
      <c r="P68" s="60">
        <v>170330</v>
      </c>
      <c r="Q68" s="60">
        <v>118058</v>
      </c>
      <c r="R68" s="60">
        <v>345048</v>
      </c>
      <c r="S68" s="60">
        <v>116734</v>
      </c>
      <c r="T68" s="60">
        <v>115098</v>
      </c>
      <c r="U68" s="60">
        <v>322708</v>
      </c>
      <c r="V68" s="60">
        <v>554540</v>
      </c>
      <c r="W68" s="60">
        <v>1302220</v>
      </c>
      <c r="X68" s="60">
        <v>779488</v>
      </c>
      <c r="Y68" s="60">
        <v>522732</v>
      </c>
      <c r="Z68" s="140">
        <v>67.06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76820000</v>
      </c>
      <c r="D69" s="218">
        <f t="shared" si="12"/>
        <v>0</v>
      </c>
      <c r="E69" s="220">
        <f t="shared" si="12"/>
        <v>47625918</v>
      </c>
      <c r="F69" s="220">
        <f t="shared" si="12"/>
        <v>68370918</v>
      </c>
      <c r="G69" s="220">
        <f t="shared" si="12"/>
        <v>4448823</v>
      </c>
      <c r="H69" s="220">
        <f t="shared" si="12"/>
        <v>4463725</v>
      </c>
      <c r="I69" s="220">
        <f t="shared" si="12"/>
        <v>1915011</v>
      </c>
      <c r="J69" s="220">
        <f t="shared" si="12"/>
        <v>10827559</v>
      </c>
      <c r="K69" s="220">
        <f t="shared" si="12"/>
        <v>9712550</v>
      </c>
      <c r="L69" s="220">
        <f t="shared" si="12"/>
        <v>-4381146</v>
      </c>
      <c r="M69" s="220">
        <f t="shared" si="12"/>
        <v>11614988</v>
      </c>
      <c r="N69" s="220">
        <f t="shared" si="12"/>
        <v>16946392</v>
      </c>
      <c r="O69" s="220">
        <f t="shared" si="12"/>
        <v>8667562</v>
      </c>
      <c r="P69" s="220">
        <f t="shared" si="12"/>
        <v>1540468</v>
      </c>
      <c r="Q69" s="220">
        <f t="shared" si="12"/>
        <v>8224050</v>
      </c>
      <c r="R69" s="220">
        <f t="shared" si="12"/>
        <v>18432080</v>
      </c>
      <c r="S69" s="220">
        <f t="shared" si="12"/>
        <v>9417655</v>
      </c>
      <c r="T69" s="220">
        <f t="shared" si="12"/>
        <v>2507712</v>
      </c>
      <c r="U69" s="220">
        <f t="shared" si="12"/>
        <v>3184578</v>
      </c>
      <c r="V69" s="220">
        <f t="shared" si="12"/>
        <v>15109945</v>
      </c>
      <c r="W69" s="220">
        <f t="shared" si="12"/>
        <v>61315976</v>
      </c>
      <c r="X69" s="220">
        <f t="shared" si="12"/>
        <v>68370918</v>
      </c>
      <c r="Y69" s="220">
        <f t="shared" si="12"/>
        <v>-7054942</v>
      </c>
      <c r="Z69" s="221">
        <f>+IF(X69&lt;&gt;0,+(Y69/X69)*100,0)</f>
        <v>-10.318629918059605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228496352</v>
      </c>
      <c r="D5" s="357">
        <f t="shared" si="0"/>
        <v>0</v>
      </c>
      <c r="E5" s="356">
        <f t="shared" si="0"/>
        <v>15665279</v>
      </c>
      <c r="F5" s="358">
        <f t="shared" si="0"/>
        <v>11948080</v>
      </c>
      <c r="G5" s="358">
        <f t="shared" si="0"/>
        <v>142620</v>
      </c>
      <c r="H5" s="356">
        <f t="shared" si="0"/>
        <v>9203941</v>
      </c>
      <c r="I5" s="356">
        <f t="shared" si="0"/>
        <v>19930324</v>
      </c>
      <c r="J5" s="358">
        <f t="shared" si="0"/>
        <v>29276885</v>
      </c>
      <c r="K5" s="358">
        <f t="shared" si="0"/>
        <v>8539</v>
      </c>
      <c r="L5" s="356">
        <f t="shared" si="0"/>
        <v>17672415</v>
      </c>
      <c r="M5" s="356">
        <f t="shared" si="0"/>
        <v>36610043</v>
      </c>
      <c r="N5" s="358">
        <f t="shared" si="0"/>
        <v>54290997</v>
      </c>
      <c r="O5" s="358">
        <f t="shared" si="0"/>
        <v>0</v>
      </c>
      <c r="P5" s="356">
        <f t="shared" si="0"/>
        <v>185240</v>
      </c>
      <c r="Q5" s="356">
        <f t="shared" si="0"/>
        <v>185587</v>
      </c>
      <c r="R5" s="358">
        <f t="shared" si="0"/>
        <v>370827</v>
      </c>
      <c r="S5" s="358">
        <f t="shared" si="0"/>
        <v>40055534</v>
      </c>
      <c r="T5" s="356">
        <f t="shared" si="0"/>
        <v>7053381</v>
      </c>
      <c r="U5" s="356">
        <f t="shared" si="0"/>
        <v>3261357</v>
      </c>
      <c r="V5" s="358">
        <f t="shared" si="0"/>
        <v>50370272</v>
      </c>
      <c r="W5" s="358">
        <f t="shared" si="0"/>
        <v>134308981</v>
      </c>
      <c r="X5" s="356">
        <f t="shared" si="0"/>
        <v>11948080</v>
      </c>
      <c r="Y5" s="358">
        <f t="shared" si="0"/>
        <v>122360901</v>
      </c>
      <c r="Z5" s="359">
        <f>+IF(X5&lt;&gt;0,+(Y5/X5)*100,0)</f>
        <v>1024.1051365575056</v>
      </c>
      <c r="AA5" s="360">
        <f>+AA6+AA8+AA11+AA13+AA15</f>
        <v>11948080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120179178</v>
      </c>
      <c r="D11" s="363">
        <f aca="true" t="shared" si="3" ref="D11:AA11">+D12</f>
        <v>0</v>
      </c>
      <c r="E11" s="362">
        <f t="shared" si="3"/>
        <v>14165279</v>
      </c>
      <c r="F11" s="364">
        <f t="shared" si="3"/>
        <v>7194275</v>
      </c>
      <c r="G11" s="364">
        <f t="shared" si="3"/>
        <v>142620</v>
      </c>
      <c r="H11" s="362">
        <f t="shared" si="3"/>
        <v>8743858</v>
      </c>
      <c r="I11" s="362">
        <f t="shared" si="3"/>
        <v>19683865</v>
      </c>
      <c r="J11" s="364">
        <f t="shared" si="3"/>
        <v>28570343</v>
      </c>
      <c r="K11" s="364">
        <f t="shared" si="3"/>
        <v>8539</v>
      </c>
      <c r="L11" s="362">
        <f t="shared" si="3"/>
        <v>17637539</v>
      </c>
      <c r="M11" s="362">
        <f t="shared" si="3"/>
        <v>36278179</v>
      </c>
      <c r="N11" s="364">
        <f t="shared" si="3"/>
        <v>53924257</v>
      </c>
      <c r="O11" s="364">
        <f t="shared" si="3"/>
        <v>0</v>
      </c>
      <c r="P11" s="362">
        <f t="shared" si="3"/>
        <v>185240</v>
      </c>
      <c r="Q11" s="362">
        <f t="shared" si="3"/>
        <v>185587</v>
      </c>
      <c r="R11" s="364">
        <f t="shared" si="3"/>
        <v>370827</v>
      </c>
      <c r="S11" s="364">
        <f t="shared" si="3"/>
        <v>39553141</v>
      </c>
      <c r="T11" s="362">
        <f t="shared" si="3"/>
        <v>7053381</v>
      </c>
      <c r="U11" s="362">
        <f t="shared" si="3"/>
        <v>3057777</v>
      </c>
      <c r="V11" s="364">
        <f t="shared" si="3"/>
        <v>49664299</v>
      </c>
      <c r="W11" s="364">
        <f t="shared" si="3"/>
        <v>132529726</v>
      </c>
      <c r="X11" s="362">
        <f t="shared" si="3"/>
        <v>7194275</v>
      </c>
      <c r="Y11" s="364">
        <f t="shared" si="3"/>
        <v>125335451</v>
      </c>
      <c r="Z11" s="365">
        <f>+IF(X11&lt;&gt;0,+(Y11/X11)*100,0)</f>
        <v>1742.1554082934</v>
      </c>
      <c r="AA11" s="366">
        <f t="shared" si="3"/>
        <v>7194275</v>
      </c>
    </row>
    <row r="12" spans="1:27" ht="13.5">
      <c r="A12" s="291" t="s">
        <v>232</v>
      </c>
      <c r="B12" s="136"/>
      <c r="C12" s="60">
        <v>120179178</v>
      </c>
      <c r="D12" s="340"/>
      <c r="E12" s="60">
        <v>14165279</v>
      </c>
      <c r="F12" s="59">
        <v>7194275</v>
      </c>
      <c r="G12" s="59">
        <v>142620</v>
      </c>
      <c r="H12" s="60">
        <v>8743858</v>
      </c>
      <c r="I12" s="60">
        <v>19683865</v>
      </c>
      <c r="J12" s="59">
        <v>28570343</v>
      </c>
      <c r="K12" s="59">
        <v>8539</v>
      </c>
      <c r="L12" s="60">
        <v>17637539</v>
      </c>
      <c r="M12" s="60">
        <v>36278179</v>
      </c>
      <c r="N12" s="59">
        <v>53924257</v>
      </c>
      <c r="O12" s="59"/>
      <c r="P12" s="60">
        <v>185240</v>
      </c>
      <c r="Q12" s="60">
        <v>185587</v>
      </c>
      <c r="R12" s="59">
        <v>370827</v>
      </c>
      <c r="S12" s="59">
        <v>39553141</v>
      </c>
      <c r="T12" s="60">
        <v>7053381</v>
      </c>
      <c r="U12" s="60">
        <v>3057777</v>
      </c>
      <c r="V12" s="59">
        <v>49664299</v>
      </c>
      <c r="W12" s="59">
        <v>132529726</v>
      </c>
      <c r="X12" s="60">
        <v>7194275</v>
      </c>
      <c r="Y12" s="59">
        <v>125335451</v>
      </c>
      <c r="Z12" s="61">
        <v>1742.16</v>
      </c>
      <c r="AA12" s="62">
        <v>7194275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4203805</v>
      </c>
      <c r="G13" s="342">
        <f t="shared" si="4"/>
        <v>0</v>
      </c>
      <c r="H13" s="275">
        <f t="shared" si="4"/>
        <v>460083</v>
      </c>
      <c r="I13" s="275">
        <f t="shared" si="4"/>
        <v>246459</v>
      </c>
      <c r="J13" s="342">
        <f t="shared" si="4"/>
        <v>706542</v>
      </c>
      <c r="K13" s="342">
        <f t="shared" si="4"/>
        <v>0</v>
      </c>
      <c r="L13" s="275">
        <f t="shared" si="4"/>
        <v>34876</v>
      </c>
      <c r="M13" s="275">
        <f t="shared" si="4"/>
        <v>331864</v>
      </c>
      <c r="N13" s="342">
        <f t="shared" si="4"/>
        <v>366740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502393</v>
      </c>
      <c r="T13" s="275">
        <f t="shared" si="4"/>
        <v>0</v>
      </c>
      <c r="U13" s="275">
        <f t="shared" si="4"/>
        <v>0</v>
      </c>
      <c r="V13" s="342">
        <f t="shared" si="4"/>
        <v>502393</v>
      </c>
      <c r="W13" s="342">
        <f t="shared" si="4"/>
        <v>1575675</v>
      </c>
      <c r="X13" s="275">
        <f t="shared" si="4"/>
        <v>4203805</v>
      </c>
      <c r="Y13" s="342">
        <f t="shared" si="4"/>
        <v>-2628130</v>
      </c>
      <c r="Z13" s="335">
        <f>+IF(X13&lt;&gt;0,+(Y13/X13)*100,0)</f>
        <v>-62.51788558222848</v>
      </c>
      <c r="AA13" s="273">
        <f t="shared" si="4"/>
        <v>4203805</v>
      </c>
    </row>
    <row r="14" spans="1:27" ht="13.5">
      <c r="A14" s="291" t="s">
        <v>233</v>
      </c>
      <c r="B14" s="136"/>
      <c r="C14" s="60"/>
      <c r="D14" s="340"/>
      <c r="E14" s="60"/>
      <c r="F14" s="59">
        <v>4203805</v>
      </c>
      <c r="G14" s="59"/>
      <c r="H14" s="60">
        <v>460083</v>
      </c>
      <c r="I14" s="60">
        <v>246459</v>
      </c>
      <c r="J14" s="59">
        <v>706542</v>
      </c>
      <c r="K14" s="59"/>
      <c r="L14" s="60">
        <v>34876</v>
      </c>
      <c r="M14" s="60">
        <v>331864</v>
      </c>
      <c r="N14" s="59">
        <v>366740</v>
      </c>
      <c r="O14" s="59"/>
      <c r="P14" s="60"/>
      <c r="Q14" s="60"/>
      <c r="R14" s="59"/>
      <c r="S14" s="59">
        <v>502393</v>
      </c>
      <c r="T14" s="60"/>
      <c r="U14" s="60"/>
      <c r="V14" s="59">
        <v>502393</v>
      </c>
      <c r="W14" s="59">
        <v>1575675</v>
      </c>
      <c r="X14" s="60">
        <v>4203805</v>
      </c>
      <c r="Y14" s="59">
        <v>-2628130</v>
      </c>
      <c r="Z14" s="61">
        <v>-62.52</v>
      </c>
      <c r="AA14" s="62">
        <v>4203805</v>
      </c>
    </row>
    <row r="15" spans="1:27" ht="13.5">
      <c r="A15" s="361" t="s">
        <v>209</v>
      </c>
      <c r="B15" s="136"/>
      <c r="C15" s="60">
        <f aca="true" t="shared" si="5" ref="C15:Y15">SUM(C16:C20)</f>
        <v>108317174</v>
      </c>
      <c r="D15" s="340">
        <f t="shared" si="5"/>
        <v>0</v>
      </c>
      <c r="E15" s="60">
        <f t="shared" si="5"/>
        <v>1500000</v>
      </c>
      <c r="F15" s="59">
        <f t="shared" si="5"/>
        <v>550000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203580</v>
      </c>
      <c r="V15" s="59">
        <f t="shared" si="5"/>
        <v>203580</v>
      </c>
      <c r="W15" s="59">
        <f t="shared" si="5"/>
        <v>203580</v>
      </c>
      <c r="X15" s="60">
        <f t="shared" si="5"/>
        <v>550000</v>
      </c>
      <c r="Y15" s="59">
        <f t="shared" si="5"/>
        <v>-346420</v>
      </c>
      <c r="Z15" s="61">
        <f>+IF(X15&lt;&gt;0,+(Y15/X15)*100,0)</f>
        <v>-62.985454545454544</v>
      </c>
      <c r="AA15" s="62">
        <f>SUM(AA16:AA20)</f>
        <v>550000</v>
      </c>
    </row>
    <row r="16" spans="1:27" ht="13.5">
      <c r="A16" s="291" t="s">
        <v>234</v>
      </c>
      <c r="B16" s="300"/>
      <c r="C16" s="60"/>
      <c r="D16" s="340"/>
      <c r="E16" s="60">
        <v>1500000</v>
      </c>
      <c r="F16" s="59">
        <v>550000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203580</v>
      </c>
      <c r="V16" s="59">
        <v>203580</v>
      </c>
      <c r="W16" s="59">
        <v>203580</v>
      </c>
      <c r="X16" s="60">
        <v>550000</v>
      </c>
      <c r="Y16" s="59">
        <v>-346420</v>
      </c>
      <c r="Z16" s="61">
        <v>-62.99</v>
      </c>
      <c r="AA16" s="62">
        <v>550000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108317174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2974866</v>
      </c>
      <c r="G22" s="345">
        <f t="shared" si="6"/>
        <v>0</v>
      </c>
      <c r="H22" s="343">
        <f t="shared" si="6"/>
        <v>0</v>
      </c>
      <c r="I22" s="343">
        <f t="shared" si="6"/>
        <v>89368</v>
      </c>
      <c r="J22" s="345">
        <f t="shared" si="6"/>
        <v>89368</v>
      </c>
      <c r="K22" s="345">
        <f t="shared" si="6"/>
        <v>41201</v>
      </c>
      <c r="L22" s="343">
        <f t="shared" si="6"/>
        <v>0</v>
      </c>
      <c r="M22" s="343">
        <f t="shared" si="6"/>
        <v>0</v>
      </c>
      <c r="N22" s="345">
        <f t="shared" si="6"/>
        <v>41201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288450</v>
      </c>
      <c r="V22" s="345">
        <f t="shared" si="6"/>
        <v>288450</v>
      </c>
      <c r="W22" s="345">
        <f t="shared" si="6"/>
        <v>419019</v>
      </c>
      <c r="X22" s="343">
        <f t="shared" si="6"/>
        <v>2974866</v>
      </c>
      <c r="Y22" s="345">
        <f t="shared" si="6"/>
        <v>-2555847</v>
      </c>
      <c r="Z22" s="336">
        <f>+IF(X22&lt;&gt;0,+(Y22/X22)*100,0)</f>
        <v>-85.91469330047134</v>
      </c>
      <c r="AA22" s="350">
        <f>SUM(AA23:AA32)</f>
        <v>2974866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2974866</v>
      </c>
      <c r="G32" s="59"/>
      <c r="H32" s="60"/>
      <c r="I32" s="60">
        <v>89368</v>
      </c>
      <c r="J32" s="59">
        <v>89368</v>
      </c>
      <c r="K32" s="59">
        <v>41201</v>
      </c>
      <c r="L32" s="60"/>
      <c r="M32" s="60"/>
      <c r="N32" s="59">
        <v>41201</v>
      </c>
      <c r="O32" s="59"/>
      <c r="P32" s="60"/>
      <c r="Q32" s="60"/>
      <c r="R32" s="59"/>
      <c r="S32" s="59"/>
      <c r="T32" s="60"/>
      <c r="U32" s="60">
        <v>288450</v>
      </c>
      <c r="V32" s="59">
        <v>288450</v>
      </c>
      <c r="W32" s="59">
        <v>419019</v>
      </c>
      <c r="X32" s="60">
        <v>2974866</v>
      </c>
      <c r="Y32" s="59">
        <v>-2555847</v>
      </c>
      <c r="Z32" s="61">
        <v>-85.91</v>
      </c>
      <c r="AA32" s="62">
        <v>2974866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3728950</v>
      </c>
      <c r="D40" s="344">
        <f t="shared" si="9"/>
        <v>0</v>
      </c>
      <c r="E40" s="343">
        <f t="shared" si="9"/>
        <v>6794500</v>
      </c>
      <c r="F40" s="345">
        <f t="shared" si="9"/>
        <v>5783105</v>
      </c>
      <c r="G40" s="345">
        <f t="shared" si="9"/>
        <v>0</v>
      </c>
      <c r="H40" s="343">
        <f t="shared" si="9"/>
        <v>64903</v>
      </c>
      <c r="I40" s="343">
        <f t="shared" si="9"/>
        <v>105523</v>
      </c>
      <c r="J40" s="345">
        <f t="shared" si="9"/>
        <v>170426</v>
      </c>
      <c r="K40" s="345">
        <f t="shared" si="9"/>
        <v>142239</v>
      </c>
      <c r="L40" s="343">
        <f t="shared" si="9"/>
        <v>75668</v>
      </c>
      <c r="M40" s="343">
        <f t="shared" si="9"/>
        <v>162987</v>
      </c>
      <c r="N40" s="345">
        <f t="shared" si="9"/>
        <v>380894</v>
      </c>
      <c r="O40" s="345">
        <f t="shared" si="9"/>
        <v>42516</v>
      </c>
      <c r="P40" s="343">
        <f t="shared" si="9"/>
        <v>167627</v>
      </c>
      <c r="Q40" s="343">
        <f t="shared" si="9"/>
        <v>105895</v>
      </c>
      <c r="R40" s="345">
        <f t="shared" si="9"/>
        <v>316038</v>
      </c>
      <c r="S40" s="345">
        <f t="shared" si="9"/>
        <v>510154</v>
      </c>
      <c r="T40" s="343">
        <f t="shared" si="9"/>
        <v>557118</v>
      </c>
      <c r="U40" s="343">
        <f t="shared" si="9"/>
        <v>1065118</v>
      </c>
      <c r="V40" s="345">
        <f t="shared" si="9"/>
        <v>2132390</v>
      </c>
      <c r="W40" s="345">
        <f t="shared" si="9"/>
        <v>2999748</v>
      </c>
      <c r="X40" s="343">
        <f t="shared" si="9"/>
        <v>5783105</v>
      </c>
      <c r="Y40" s="345">
        <f t="shared" si="9"/>
        <v>-2783357</v>
      </c>
      <c r="Z40" s="336">
        <f>+IF(X40&lt;&gt;0,+(Y40/X40)*100,0)</f>
        <v>-48.12911057295345</v>
      </c>
      <c r="AA40" s="350">
        <f>SUM(AA41:AA49)</f>
        <v>5783105</v>
      </c>
    </row>
    <row r="41" spans="1:27" ht="13.5">
      <c r="A41" s="361" t="s">
        <v>248</v>
      </c>
      <c r="B41" s="142"/>
      <c r="C41" s="362">
        <v>446594</v>
      </c>
      <c r="D41" s="363"/>
      <c r="E41" s="362">
        <v>1500000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607171</v>
      </c>
      <c r="D43" s="369"/>
      <c r="E43" s="305">
        <v>560000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>
        <v>96685</v>
      </c>
      <c r="T43" s="305"/>
      <c r="U43" s="305"/>
      <c r="V43" s="370">
        <v>96685</v>
      </c>
      <c r="W43" s="370">
        <v>96685</v>
      </c>
      <c r="X43" s="305"/>
      <c r="Y43" s="370">
        <v>96685</v>
      </c>
      <c r="Z43" s="371"/>
      <c r="AA43" s="303"/>
    </row>
    <row r="44" spans="1:27" ht="13.5">
      <c r="A44" s="361" t="s">
        <v>251</v>
      </c>
      <c r="B44" s="136"/>
      <c r="C44" s="60">
        <v>157988</v>
      </c>
      <c r="D44" s="368"/>
      <c r="E44" s="54">
        <v>984500</v>
      </c>
      <c r="F44" s="53">
        <v>2407612</v>
      </c>
      <c r="G44" s="53"/>
      <c r="H44" s="54">
        <v>64903</v>
      </c>
      <c r="I44" s="54">
        <v>87782</v>
      </c>
      <c r="J44" s="53">
        <v>152685</v>
      </c>
      <c r="K44" s="53">
        <v>86040</v>
      </c>
      <c r="L44" s="54">
        <v>70168</v>
      </c>
      <c r="M44" s="54">
        <v>162987</v>
      </c>
      <c r="N44" s="53">
        <v>319195</v>
      </c>
      <c r="O44" s="53">
        <v>43299</v>
      </c>
      <c r="P44" s="54">
        <v>57016</v>
      </c>
      <c r="Q44" s="54">
        <v>82441</v>
      </c>
      <c r="R44" s="53">
        <v>182756</v>
      </c>
      <c r="S44" s="53">
        <v>413469</v>
      </c>
      <c r="T44" s="54">
        <v>557118</v>
      </c>
      <c r="U44" s="54">
        <v>683532</v>
      </c>
      <c r="V44" s="53">
        <v>1654119</v>
      </c>
      <c r="W44" s="53">
        <v>2308755</v>
      </c>
      <c r="X44" s="54">
        <v>2407612</v>
      </c>
      <c r="Y44" s="53">
        <v>-98857</v>
      </c>
      <c r="Z44" s="94">
        <v>-4.11</v>
      </c>
      <c r="AA44" s="95">
        <v>2407612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>
        <v>5500</v>
      </c>
      <c r="M47" s="54"/>
      <c r="N47" s="53">
        <v>5500</v>
      </c>
      <c r="O47" s="53">
        <v>-783</v>
      </c>
      <c r="P47" s="54"/>
      <c r="Q47" s="54"/>
      <c r="R47" s="53">
        <v>-783</v>
      </c>
      <c r="S47" s="53"/>
      <c r="T47" s="54"/>
      <c r="U47" s="54"/>
      <c r="V47" s="53"/>
      <c r="W47" s="53">
        <v>4717</v>
      </c>
      <c r="X47" s="54"/>
      <c r="Y47" s="53">
        <v>4717</v>
      </c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2517197</v>
      </c>
      <c r="D49" s="368"/>
      <c r="E49" s="54">
        <v>3750000</v>
      </c>
      <c r="F49" s="53">
        <v>3375493</v>
      </c>
      <c r="G49" s="53"/>
      <c r="H49" s="54"/>
      <c r="I49" s="54">
        <v>17741</v>
      </c>
      <c r="J49" s="53">
        <v>17741</v>
      </c>
      <c r="K49" s="53">
        <v>56199</v>
      </c>
      <c r="L49" s="54"/>
      <c r="M49" s="54"/>
      <c r="N49" s="53">
        <v>56199</v>
      </c>
      <c r="O49" s="53"/>
      <c r="P49" s="54">
        <v>110611</v>
      </c>
      <c r="Q49" s="54">
        <v>23454</v>
      </c>
      <c r="R49" s="53">
        <v>134065</v>
      </c>
      <c r="S49" s="53"/>
      <c r="T49" s="54"/>
      <c r="U49" s="54">
        <v>381586</v>
      </c>
      <c r="V49" s="53">
        <v>381586</v>
      </c>
      <c r="W49" s="53">
        <v>589591</v>
      </c>
      <c r="X49" s="54">
        <v>3375493</v>
      </c>
      <c r="Y49" s="53">
        <v>-2785902</v>
      </c>
      <c r="Z49" s="94">
        <v>-82.53</v>
      </c>
      <c r="AA49" s="95">
        <v>3375493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626793</v>
      </c>
      <c r="D57" s="344">
        <f aca="true" t="shared" si="13" ref="D57:AA57">+D58</f>
        <v>0</v>
      </c>
      <c r="E57" s="343">
        <f t="shared" si="13"/>
        <v>275000</v>
      </c>
      <c r="F57" s="345">
        <f t="shared" si="13"/>
        <v>1853235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1853235</v>
      </c>
      <c r="Y57" s="345">
        <f t="shared" si="13"/>
        <v>-1853235</v>
      </c>
      <c r="Z57" s="336">
        <f>+IF(X57&lt;&gt;0,+(Y57/X57)*100,0)</f>
        <v>-100</v>
      </c>
      <c r="AA57" s="350">
        <f t="shared" si="13"/>
        <v>1853235</v>
      </c>
    </row>
    <row r="58" spans="1:27" ht="13.5">
      <c r="A58" s="361" t="s">
        <v>217</v>
      </c>
      <c r="B58" s="136"/>
      <c r="C58" s="60">
        <v>626793</v>
      </c>
      <c r="D58" s="340"/>
      <c r="E58" s="60">
        <v>275000</v>
      </c>
      <c r="F58" s="59">
        <v>1853235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1853235</v>
      </c>
      <c r="Y58" s="59">
        <v>-1853235</v>
      </c>
      <c r="Z58" s="61">
        <v>-100</v>
      </c>
      <c r="AA58" s="62">
        <v>1853235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232852095</v>
      </c>
      <c r="D60" s="346">
        <f t="shared" si="14"/>
        <v>0</v>
      </c>
      <c r="E60" s="219">
        <f t="shared" si="14"/>
        <v>22734779</v>
      </c>
      <c r="F60" s="264">
        <f t="shared" si="14"/>
        <v>22559286</v>
      </c>
      <c r="G60" s="264">
        <f t="shared" si="14"/>
        <v>142620</v>
      </c>
      <c r="H60" s="219">
        <f t="shared" si="14"/>
        <v>9268844</v>
      </c>
      <c r="I60" s="219">
        <f t="shared" si="14"/>
        <v>20125215</v>
      </c>
      <c r="J60" s="264">
        <f t="shared" si="14"/>
        <v>29536679</v>
      </c>
      <c r="K60" s="264">
        <f t="shared" si="14"/>
        <v>191979</v>
      </c>
      <c r="L60" s="219">
        <f t="shared" si="14"/>
        <v>17748083</v>
      </c>
      <c r="M60" s="219">
        <f t="shared" si="14"/>
        <v>36773030</v>
      </c>
      <c r="N60" s="264">
        <f t="shared" si="14"/>
        <v>54713092</v>
      </c>
      <c r="O60" s="264">
        <f t="shared" si="14"/>
        <v>42516</v>
      </c>
      <c r="P60" s="219">
        <f t="shared" si="14"/>
        <v>352867</v>
      </c>
      <c r="Q60" s="219">
        <f t="shared" si="14"/>
        <v>291482</v>
      </c>
      <c r="R60" s="264">
        <f t="shared" si="14"/>
        <v>686865</v>
      </c>
      <c r="S60" s="264">
        <f t="shared" si="14"/>
        <v>40565688</v>
      </c>
      <c r="T60" s="219">
        <f t="shared" si="14"/>
        <v>7610499</v>
      </c>
      <c r="U60" s="219">
        <f t="shared" si="14"/>
        <v>4614925</v>
      </c>
      <c r="V60" s="264">
        <f t="shared" si="14"/>
        <v>52791112</v>
      </c>
      <c r="W60" s="264">
        <f t="shared" si="14"/>
        <v>137727748</v>
      </c>
      <c r="X60" s="219">
        <f t="shared" si="14"/>
        <v>22559286</v>
      </c>
      <c r="Y60" s="264">
        <f t="shared" si="14"/>
        <v>115168462</v>
      </c>
      <c r="Z60" s="337">
        <f>+IF(X60&lt;&gt;0,+(Y60/X60)*100,0)</f>
        <v>510.51465901890685</v>
      </c>
      <c r="AA60" s="232">
        <f>+AA57+AA54+AA51+AA40+AA37+AA34+AA22+AA5</f>
        <v>22559286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489425200</v>
      </c>
      <c r="F5" s="358">
        <f t="shared" si="0"/>
        <v>456887788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31551654</v>
      </c>
      <c r="L5" s="356">
        <f t="shared" si="0"/>
        <v>0</v>
      </c>
      <c r="M5" s="356">
        <f t="shared" si="0"/>
        <v>0</v>
      </c>
      <c r="N5" s="358">
        <f t="shared" si="0"/>
        <v>31551654</v>
      </c>
      <c r="O5" s="358">
        <f t="shared" si="0"/>
        <v>24373045</v>
      </c>
      <c r="P5" s="356">
        <f t="shared" si="0"/>
        <v>50328177</v>
      </c>
      <c r="Q5" s="356">
        <f t="shared" si="0"/>
        <v>17219486</v>
      </c>
      <c r="R5" s="358">
        <f t="shared" si="0"/>
        <v>91920708</v>
      </c>
      <c r="S5" s="358">
        <f t="shared" si="0"/>
        <v>0</v>
      </c>
      <c r="T5" s="356">
        <f t="shared" si="0"/>
        <v>27322918</v>
      </c>
      <c r="U5" s="356">
        <f t="shared" si="0"/>
        <v>37501069</v>
      </c>
      <c r="V5" s="358">
        <f t="shared" si="0"/>
        <v>64823987</v>
      </c>
      <c r="W5" s="358">
        <f t="shared" si="0"/>
        <v>188296349</v>
      </c>
      <c r="X5" s="356">
        <f t="shared" si="0"/>
        <v>456887788</v>
      </c>
      <c r="Y5" s="358">
        <f t="shared" si="0"/>
        <v>-268591439</v>
      </c>
      <c r="Z5" s="359">
        <f>+IF(X5&lt;&gt;0,+(Y5/X5)*100,0)</f>
        <v>-58.78717839575962</v>
      </c>
      <c r="AA5" s="360">
        <f>+AA6+AA8+AA11+AA13+AA15</f>
        <v>456887788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485375200</v>
      </c>
      <c r="F11" s="364">
        <f t="shared" si="3"/>
        <v>453403634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31492865</v>
      </c>
      <c r="L11" s="362">
        <f t="shared" si="3"/>
        <v>0</v>
      </c>
      <c r="M11" s="362">
        <f t="shared" si="3"/>
        <v>0</v>
      </c>
      <c r="N11" s="364">
        <f t="shared" si="3"/>
        <v>31492865</v>
      </c>
      <c r="O11" s="364">
        <f t="shared" si="3"/>
        <v>24102492</v>
      </c>
      <c r="P11" s="362">
        <f t="shared" si="3"/>
        <v>49371051</v>
      </c>
      <c r="Q11" s="362">
        <f t="shared" si="3"/>
        <v>17219486</v>
      </c>
      <c r="R11" s="364">
        <f t="shared" si="3"/>
        <v>90693029</v>
      </c>
      <c r="S11" s="364">
        <f t="shared" si="3"/>
        <v>0</v>
      </c>
      <c r="T11" s="362">
        <f t="shared" si="3"/>
        <v>27096518</v>
      </c>
      <c r="U11" s="362">
        <f t="shared" si="3"/>
        <v>37501069</v>
      </c>
      <c r="V11" s="364">
        <f t="shared" si="3"/>
        <v>64597587</v>
      </c>
      <c r="W11" s="364">
        <f t="shared" si="3"/>
        <v>186783481</v>
      </c>
      <c r="X11" s="362">
        <f t="shared" si="3"/>
        <v>453403634</v>
      </c>
      <c r="Y11" s="364">
        <f t="shared" si="3"/>
        <v>-266620153</v>
      </c>
      <c r="Z11" s="365">
        <f>+IF(X11&lt;&gt;0,+(Y11/X11)*100,0)</f>
        <v>-58.80414999055786</v>
      </c>
      <c r="AA11" s="366">
        <f t="shared" si="3"/>
        <v>453403634</v>
      </c>
    </row>
    <row r="12" spans="1:27" ht="13.5">
      <c r="A12" s="291" t="s">
        <v>232</v>
      </c>
      <c r="B12" s="136"/>
      <c r="C12" s="60"/>
      <c r="D12" s="340"/>
      <c r="E12" s="60">
        <v>485375200</v>
      </c>
      <c r="F12" s="59">
        <v>453403634</v>
      </c>
      <c r="G12" s="59"/>
      <c r="H12" s="60"/>
      <c r="I12" s="60"/>
      <c r="J12" s="59"/>
      <c r="K12" s="59">
        <v>31492865</v>
      </c>
      <c r="L12" s="60"/>
      <c r="M12" s="60"/>
      <c r="N12" s="59">
        <v>31492865</v>
      </c>
      <c r="O12" s="59">
        <v>24102492</v>
      </c>
      <c r="P12" s="60">
        <v>49371051</v>
      </c>
      <c r="Q12" s="60">
        <v>17219486</v>
      </c>
      <c r="R12" s="59">
        <v>90693029</v>
      </c>
      <c r="S12" s="59"/>
      <c r="T12" s="60">
        <v>27096518</v>
      </c>
      <c r="U12" s="60">
        <v>37501069</v>
      </c>
      <c r="V12" s="59">
        <v>64597587</v>
      </c>
      <c r="W12" s="59">
        <v>186783481</v>
      </c>
      <c r="X12" s="60">
        <v>453403634</v>
      </c>
      <c r="Y12" s="59">
        <v>-266620153</v>
      </c>
      <c r="Z12" s="61">
        <v>-58.8</v>
      </c>
      <c r="AA12" s="62">
        <v>453403634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4050000</v>
      </c>
      <c r="F13" s="342">
        <f t="shared" si="4"/>
        <v>2984154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58789</v>
      </c>
      <c r="L13" s="275">
        <f t="shared" si="4"/>
        <v>0</v>
      </c>
      <c r="M13" s="275">
        <f t="shared" si="4"/>
        <v>0</v>
      </c>
      <c r="N13" s="342">
        <f t="shared" si="4"/>
        <v>58789</v>
      </c>
      <c r="O13" s="342">
        <f t="shared" si="4"/>
        <v>270553</v>
      </c>
      <c r="P13" s="275">
        <f t="shared" si="4"/>
        <v>957126</v>
      </c>
      <c r="Q13" s="275">
        <f t="shared" si="4"/>
        <v>0</v>
      </c>
      <c r="R13" s="342">
        <f t="shared" si="4"/>
        <v>1227679</v>
      </c>
      <c r="S13" s="342">
        <f t="shared" si="4"/>
        <v>0</v>
      </c>
      <c r="T13" s="275">
        <f t="shared" si="4"/>
        <v>226400</v>
      </c>
      <c r="U13" s="275">
        <f t="shared" si="4"/>
        <v>0</v>
      </c>
      <c r="V13" s="342">
        <f t="shared" si="4"/>
        <v>226400</v>
      </c>
      <c r="W13" s="342">
        <f t="shared" si="4"/>
        <v>1512868</v>
      </c>
      <c r="X13" s="275">
        <f t="shared" si="4"/>
        <v>2984154</v>
      </c>
      <c r="Y13" s="342">
        <f t="shared" si="4"/>
        <v>-1471286</v>
      </c>
      <c r="Z13" s="335">
        <f>+IF(X13&lt;&gt;0,+(Y13/X13)*100,0)</f>
        <v>-49.30328662662852</v>
      </c>
      <c r="AA13" s="273">
        <f t="shared" si="4"/>
        <v>2984154</v>
      </c>
    </row>
    <row r="14" spans="1:27" ht="13.5">
      <c r="A14" s="291" t="s">
        <v>233</v>
      </c>
      <c r="B14" s="136"/>
      <c r="C14" s="60"/>
      <c r="D14" s="340"/>
      <c r="E14" s="60">
        <v>4050000</v>
      </c>
      <c r="F14" s="59">
        <v>2984154</v>
      </c>
      <c r="G14" s="59"/>
      <c r="H14" s="60"/>
      <c r="I14" s="60"/>
      <c r="J14" s="59"/>
      <c r="K14" s="59">
        <v>58789</v>
      </c>
      <c r="L14" s="60"/>
      <c r="M14" s="60"/>
      <c r="N14" s="59">
        <v>58789</v>
      </c>
      <c r="O14" s="59">
        <v>270553</v>
      </c>
      <c r="P14" s="60">
        <v>957126</v>
      </c>
      <c r="Q14" s="60"/>
      <c r="R14" s="59">
        <v>1227679</v>
      </c>
      <c r="S14" s="59"/>
      <c r="T14" s="60">
        <v>226400</v>
      </c>
      <c r="U14" s="60"/>
      <c r="V14" s="59">
        <v>226400</v>
      </c>
      <c r="W14" s="59">
        <v>1512868</v>
      </c>
      <c r="X14" s="60">
        <v>2984154</v>
      </c>
      <c r="Y14" s="59">
        <v>-1471286</v>
      </c>
      <c r="Z14" s="61">
        <v>-49.3</v>
      </c>
      <c r="AA14" s="62">
        <v>2984154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500000</v>
      </c>
      <c r="Y15" s="59">
        <f t="shared" si="5"/>
        <v>-500000</v>
      </c>
      <c r="Z15" s="61">
        <f>+IF(X15&lt;&gt;0,+(Y15/X15)*100,0)</f>
        <v>-100</v>
      </c>
      <c r="AA15" s="62">
        <f>SUM(AA16:AA20)</f>
        <v>500000</v>
      </c>
    </row>
    <row r="16" spans="1:27" ht="13.5">
      <c r="A16" s="291" t="s">
        <v>234</v>
      </c>
      <c r="B16" s="300"/>
      <c r="C16" s="60"/>
      <c r="D16" s="340"/>
      <c r="E16" s="60"/>
      <c r="F16" s="59">
        <v>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500000</v>
      </c>
      <c r="Y16" s="59">
        <v>-500000</v>
      </c>
      <c r="Z16" s="61">
        <v>-100</v>
      </c>
      <c r="AA16" s="62">
        <v>500000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10151341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10151341</v>
      </c>
      <c r="Y22" s="345">
        <f t="shared" si="6"/>
        <v>-10151341</v>
      </c>
      <c r="Z22" s="336">
        <f>+IF(X22&lt;&gt;0,+(Y22/X22)*100,0)</f>
        <v>-100</v>
      </c>
      <c r="AA22" s="350">
        <f>SUM(AA23:AA32)</f>
        <v>10151341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10151341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10151341</v>
      </c>
      <c r="Y32" s="59">
        <v>-10151341</v>
      </c>
      <c r="Z32" s="61">
        <v>-100</v>
      </c>
      <c r="AA32" s="62">
        <v>10151341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85000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489510200</v>
      </c>
      <c r="F60" s="264">
        <f t="shared" si="14"/>
        <v>467039129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31551654</v>
      </c>
      <c r="L60" s="219">
        <f t="shared" si="14"/>
        <v>0</v>
      </c>
      <c r="M60" s="219">
        <f t="shared" si="14"/>
        <v>0</v>
      </c>
      <c r="N60" s="264">
        <f t="shared" si="14"/>
        <v>31551654</v>
      </c>
      <c r="O60" s="264">
        <f t="shared" si="14"/>
        <v>24373045</v>
      </c>
      <c r="P60" s="219">
        <f t="shared" si="14"/>
        <v>50328177</v>
      </c>
      <c r="Q60" s="219">
        <f t="shared" si="14"/>
        <v>17219486</v>
      </c>
      <c r="R60" s="264">
        <f t="shared" si="14"/>
        <v>91920708</v>
      </c>
      <c r="S60" s="264">
        <f t="shared" si="14"/>
        <v>0</v>
      </c>
      <c r="T60" s="219">
        <f t="shared" si="14"/>
        <v>27322918</v>
      </c>
      <c r="U60" s="219">
        <f t="shared" si="14"/>
        <v>37501069</v>
      </c>
      <c r="V60" s="264">
        <f t="shared" si="14"/>
        <v>64823987</v>
      </c>
      <c r="W60" s="264">
        <f t="shared" si="14"/>
        <v>188296349</v>
      </c>
      <c r="X60" s="219">
        <f t="shared" si="14"/>
        <v>467039129</v>
      </c>
      <c r="Y60" s="264">
        <f t="shared" si="14"/>
        <v>-278742780</v>
      </c>
      <c r="Z60" s="337">
        <f>+IF(X60&lt;&gt;0,+(Y60/X60)*100,0)</f>
        <v>-59.68296073967713</v>
      </c>
      <c r="AA60" s="232">
        <f>+AA57+AA54+AA51+AA40+AA37+AA34+AA22+AA5</f>
        <v>467039129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2016-08-08T07:11:41Z</dcterms:created>
  <dcterms:modified xsi:type="dcterms:W3CDTF">2016-08-08T07:11:52Z</dcterms:modified>
  <cp:category/>
  <cp:version/>
  <cp:contentType/>
  <cp:contentStatus/>
</cp:coreProperties>
</file>