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<sst xmlns="http://schemas.openxmlformats.org/spreadsheetml/2006/main" count="857" uniqueCount="303">
  <si>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Nkangala(DC31)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</si>
  <si>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</si>
  <si>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</si>
  <si>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</si>
  <si>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</si>
  <si>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</si>
  <si>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</si>
  <si>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</si>
  <si>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</si>
  <si>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</si>
  <si>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</si>
  <si>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</si>
  <si>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</si>
  <si>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</si>
  <si>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</si>
  <si>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</si>
  <si>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</si>
  <si>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</si>
  <si>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</si>
  <si>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</si>
  <si>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</si>
  <si>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</si>
  <si>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</si>
  <si>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</si>
  <si>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</si>
  <si>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</si>
  <si>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</si>
  <si>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</si>
  <si>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</si>
  <si>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</si>
  <si>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</si>
  <si>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</si>
  <si>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</si>
  <si>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</si>
  <si>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</si>
  <si>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</si>
  <si>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</si>
  <si>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</si>
  <si>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</si>
  <si>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</si>
  <si>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</si>
  <si>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</si>
  <si>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</si>
  <si>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</si>
  <si>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</si>
  <si>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</si>
  <si>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</si>
  <si>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</si>
  <si>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</si>
  <si>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</si>
  <si>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</si>
  <si>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</si>
  <si>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</si>
  <si>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</si>
  <si>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</si>
  <si>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</si>
  <si>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</si>
  <si>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</si>
  <si>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</si>
  <si>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</si>
  <si>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</si>
  <si>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</si>
  <si>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</si>
  <si>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</si>
  <si>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</si>
  <si>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</si>
  <si>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</si>
  <si>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</si>
  <si>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</si>
  <si>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</si>
  <si>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</si>
  <si>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</si>
  <si>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</si>
  <si>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</si>
  <si>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</si>
  <si>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</si>
  <si>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</si>
  <si>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</si>
  <si>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</si>
  <si>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</si>
  <si>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</si>
  <si>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</si>
  <si>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</si>
  <si>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</si>
  <si>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</si>
  <si>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</si>
  <si>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</si>
  <si>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</si>
  <si>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</si>
  <si>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</si>
  <si>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</si>
  <si>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</si>
  <si>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</si>
  <si>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</si>
  <si>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</si>
  <si>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</si>
  <si>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</si>
  <si>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</si>
  <si>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</si>
  <si>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</si>
  <si>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</si>
  <si>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</si>
  <si>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</si>
  <si>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</si>
  <si>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</si>
  <si>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</si>
  <si>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</si>
  <si>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</si>
  <si>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</si>
  <si>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</si>
  <si>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</si>
  <si>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</si>
  <si>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</si>
  <si>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</si>
  <si>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</si>
  <si>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</si>
  <si>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</si>
  <si>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</si>
  <si>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</si>
  <si>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</si>
  <si>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</si>
  <si>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</si>
  <si>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</si>
  <si>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</si>
  <si>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</si>
  <si>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</si>
  <si>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</si>
  <si>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</si>
  <si>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</si>
  <si>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Nkangala(DC31)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</si>
  <si>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</si>
  <si>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</si>
  <si>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</si>
  <si>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</si>
  <si>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</si>
  <si>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</si>
  <si>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</si>
  <si>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</si>
  <si>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</si>
  <si>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</si>
  <si>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Nkangala(DC31)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</si>
  <si>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</si>
  <si>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</si>
  <si>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</si>
  <si>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</si>
  <si>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</si>
  <si>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</si>
  <si>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</si>
  <si>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</si>
  <si>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</si>
  <si>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</si>
  <si>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</si>
  <si>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</si>
  <si>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</si>
  <si>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</si>
  <si>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</si>
  <si>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</si>
  <si>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</si>
  <si>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</si>
  <si>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</si>
  <si>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</si>
  <si>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</si>
  <si>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</si>
  <si>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</si>
  <si>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</si>
  <si>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</si>
  <si>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</si>
  <si>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</si>
  <si>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</si>
  <si>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</si>
  <si>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</si>
  <si>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</si>
  <si>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</si>
  <si>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</si>
  <si>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</si>
  <si>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</si>
  <si>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</si>
  <si>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</si>
  <si>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</si>
  <si>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</si>
  <si>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</si>
  <si>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</si>
  <si>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</si>
  <si>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</si>
  <si>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</si>
  <si>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</si>
  <si>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</si>
  <si>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</si>
  <si>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</si>
  <si>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</si>
  <si>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</si>
  <si>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</si>
  <si>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</si>
  <si>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</si>
  <si>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</si>
  <si>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</si>
  <si>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</si>
  <si>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</si>
  <si>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</si>
  <si>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</si>
  <si>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</si>
  <si>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</si>
  <si>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Nkangala(DC31)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</si>
  <si>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</si>
  <si>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</si>
  <si>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</si>
  <si>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</si>
  <si>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</si>
  <si>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</si>
  <si>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</si>
  <si>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</si>
  <si>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</si>
  <si>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</si>
  <si>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</si>
  <si>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</si>
  <si>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</si>
  <si>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</si>
  <si>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</si>
  <si>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</si>
  <si>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</si>
  <si>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</si>
  <si>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</si>
  <si>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</si>
  <si>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</si>
  <si>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</si>
  <si>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</si>
  <si>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</si>
  <si>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Nkangala(DC31)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</si>
  <si>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</si>
  <si>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</si>
  <si>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</si>
  <si>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</si>
  <si>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</si>
  <si>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</si>
  <si>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</si>
  <si>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</si>
  <si>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</si>
  <si>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</si>
  <si>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</si>
  <si>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</si>
  <si>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</si>
  <si>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</si>
  <si>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</si>
  <si>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</si>
  <si>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</si>
  <si>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</si>
  <si>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</si>
  <si>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</si>
  <si>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</si>
  <si>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</si>
  <si>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</si>
  <si>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</si>
  <si>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</si>
  <si>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</si>
  <si>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</si>
  <si>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</si>
  <si>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</si>
  <si>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</si>
  <si>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</si>
  <si>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</si>
  <si>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</si>
  <si>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</si>
  <si>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</si>
  <si>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Nkangala(DC31)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</si>
  <si>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</si>
  <si>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</si>
  <si>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Mpumalanga: Nkangala(DC31)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</si>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</sst>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31083847</v>
      </c>
      <c r="C7" s="19">
        <v>0</v>
      </c>
      <c r="D7" s="59">
        <v>15756750</v>
      </c>
      <c r="E7" s="60">
        <v>20906750</v>
      </c>
      <c r="F7" s="60">
        <v>2261311</v>
      </c>
      <c r="G7" s="60">
        <v>388961</v>
      </c>
      <c r="H7" s="60">
        <v>1876181</v>
      </c>
      <c r="I7" s="60">
        <v>4526453</v>
      </c>
      <c r="J7" s="60">
        <v>997921</v>
      </c>
      <c r="K7" s="60">
        <v>4203429</v>
      </c>
      <c r="L7" s="60">
        <v>465922</v>
      </c>
      <c r="M7" s="60">
        <v>5667272</v>
      </c>
      <c r="N7" s="60">
        <v>1540216</v>
      </c>
      <c r="O7" s="60">
        <v>1240889</v>
      </c>
      <c r="P7" s="60">
        <v>1428712</v>
      </c>
      <c r="Q7" s="60">
        <v>4209817</v>
      </c>
      <c r="R7" s="60">
        <v>3033073</v>
      </c>
      <c r="S7" s="60">
        <v>1446911</v>
      </c>
      <c r="T7" s="60">
        <v>3557527</v>
      </c>
      <c r="U7" s="60">
        <v>8037511</v>
      </c>
      <c r="V7" s="60">
        <v>22441053</v>
      </c>
      <c r="W7" s="60">
        <v>15756750</v>
      </c>
      <c r="X7" s="60">
        <v>6684303</v>
      </c>
      <c r="Y7" s="61">
        <v>42.42</v>
      </c>
      <c r="Z7" s="62">
        <v>20906750</v>
      </c>
    </row>
    <row r="8" spans="1:26" ht="13.5">
      <c r="A8" s="58" t="s">
        <v>34</v>
      </c>
      <c r="B8" s="19">
        <v>325966366</v>
      </c>
      <c r="C8" s="19">
        <v>0</v>
      </c>
      <c r="D8" s="59">
        <v>334683000</v>
      </c>
      <c r="E8" s="60">
        <v>337683000</v>
      </c>
      <c r="F8" s="60">
        <v>138934414</v>
      </c>
      <c r="G8" s="60">
        <v>912000</v>
      </c>
      <c r="H8" s="60">
        <v>362153</v>
      </c>
      <c r="I8" s="60">
        <v>140208567</v>
      </c>
      <c r="J8" s="60">
        <v>138187</v>
      </c>
      <c r="K8" s="60">
        <v>109576212</v>
      </c>
      <c r="L8" s="60">
        <v>-55127</v>
      </c>
      <c r="M8" s="60">
        <v>109659272</v>
      </c>
      <c r="N8" s="60">
        <v>-24236</v>
      </c>
      <c r="O8" s="60">
        <v>4201538</v>
      </c>
      <c r="P8" s="60">
        <v>82880388</v>
      </c>
      <c r="Q8" s="60">
        <v>87057690</v>
      </c>
      <c r="R8" s="60">
        <v>-2924637</v>
      </c>
      <c r="S8" s="60">
        <v>918525</v>
      </c>
      <c r="T8" s="60">
        <v>1298150</v>
      </c>
      <c r="U8" s="60">
        <v>-707962</v>
      </c>
      <c r="V8" s="60">
        <v>336217567</v>
      </c>
      <c r="W8" s="60">
        <v>334683000</v>
      </c>
      <c r="X8" s="60">
        <v>1534567</v>
      </c>
      <c r="Y8" s="61">
        <v>0.46</v>
      </c>
      <c r="Z8" s="62">
        <v>337683000</v>
      </c>
    </row>
    <row r="9" spans="1:26" ht="13.5">
      <c r="A9" s="58" t="s">
        <v>35</v>
      </c>
      <c r="B9" s="19">
        <v>4980194</v>
      </c>
      <c r="C9" s="19">
        <v>0</v>
      </c>
      <c r="D9" s="59">
        <v>997408</v>
      </c>
      <c r="E9" s="60">
        <v>1703658</v>
      </c>
      <c r="F9" s="60">
        <v>80357</v>
      </c>
      <c r="G9" s="60">
        <v>45792</v>
      </c>
      <c r="H9" s="60">
        <v>58177</v>
      </c>
      <c r="I9" s="60">
        <v>184326</v>
      </c>
      <c r="J9" s="60">
        <v>175336</v>
      </c>
      <c r="K9" s="60">
        <v>-9188</v>
      </c>
      <c r="L9" s="60">
        <v>81028</v>
      </c>
      <c r="M9" s="60">
        <v>247176</v>
      </c>
      <c r="N9" s="60">
        <v>662727</v>
      </c>
      <c r="O9" s="60">
        <v>81392</v>
      </c>
      <c r="P9" s="60">
        <v>274302</v>
      </c>
      <c r="Q9" s="60">
        <v>1018421</v>
      </c>
      <c r="R9" s="60">
        <v>336964</v>
      </c>
      <c r="S9" s="60">
        <v>-81395</v>
      </c>
      <c r="T9" s="60">
        <v>417201</v>
      </c>
      <c r="U9" s="60">
        <v>672770</v>
      </c>
      <c r="V9" s="60">
        <v>2122693</v>
      </c>
      <c r="W9" s="60">
        <v>997412</v>
      </c>
      <c r="X9" s="60">
        <v>1125281</v>
      </c>
      <c r="Y9" s="61">
        <v>112.82</v>
      </c>
      <c r="Z9" s="62">
        <v>1703658</v>
      </c>
    </row>
    <row r="10" spans="1:26" ht="25.5">
      <c r="A10" s="63" t="s">
        <v>278</v>
      </c>
      <c r="B10" s="64">
        <f>SUM(B5:B9)</f>
        <v>362030407</v>
      </c>
      <c r="C10" s="64">
        <f>SUM(C5:C9)</f>
        <v>0</v>
      </c>
      <c r="D10" s="65">
        <f aca="true" t="shared" si="0" ref="D10:Z10">SUM(D5:D9)</f>
        <v>351437158</v>
      </c>
      <c r="E10" s="66">
        <f t="shared" si="0"/>
        <v>360293408</v>
      </c>
      <c r="F10" s="66">
        <f t="shared" si="0"/>
        <v>141276082</v>
      </c>
      <c r="G10" s="66">
        <f t="shared" si="0"/>
        <v>1346753</v>
      </c>
      <c r="H10" s="66">
        <f t="shared" si="0"/>
        <v>2296511</v>
      </c>
      <c r="I10" s="66">
        <f t="shared" si="0"/>
        <v>144919346</v>
      </c>
      <c r="J10" s="66">
        <f t="shared" si="0"/>
        <v>1311444</v>
      </c>
      <c r="K10" s="66">
        <f t="shared" si="0"/>
        <v>113770453</v>
      </c>
      <c r="L10" s="66">
        <f t="shared" si="0"/>
        <v>491823</v>
      </c>
      <c r="M10" s="66">
        <f t="shared" si="0"/>
        <v>115573720</v>
      </c>
      <c r="N10" s="66">
        <f t="shared" si="0"/>
        <v>2178707</v>
      </c>
      <c r="O10" s="66">
        <f t="shared" si="0"/>
        <v>5523819</v>
      </c>
      <c r="P10" s="66">
        <f t="shared" si="0"/>
        <v>84583402</v>
      </c>
      <c r="Q10" s="66">
        <f t="shared" si="0"/>
        <v>92285928</v>
      </c>
      <c r="R10" s="66">
        <f t="shared" si="0"/>
        <v>445400</v>
      </c>
      <c r="S10" s="66">
        <f t="shared" si="0"/>
        <v>2284041</v>
      </c>
      <c r="T10" s="66">
        <f t="shared" si="0"/>
        <v>5272878</v>
      </c>
      <c r="U10" s="66">
        <f t="shared" si="0"/>
        <v>8002319</v>
      </c>
      <c r="V10" s="66">
        <f t="shared" si="0"/>
        <v>360781313</v>
      </c>
      <c r="W10" s="66">
        <f t="shared" si="0"/>
        <v>351437162</v>
      </c>
      <c r="X10" s="66">
        <f t="shared" si="0"/>
        <v>9344151</v>
      </c>
      <c r="Y10" s="67">
        <f>+IF(W10&lt;&gt;0,(X10/W10)*100,0)</f>
        <v>2.6588397615161714</v>
      </c>
      <c r="Z10" s="68">
        <f t="shared" si="0"/>
        <v>360293408</v>
      </c>
    </row>
    <row r="11" spans="1:26" ht="13.5">
      <c r="A11" s="58" t="s">
        <v>37</v>
      </c>
      <c r="B11" s="19">
        <v>73261494</v>
      </c>
      <c r="C11" s="19">
        <v>0</v>
      </c>
      <c r="D11" s="59">
        <v>106985611</v>
      </c>
      <c r="E11" s="60">
        <v>109250470</v>
      </c>
      <c r="F11" s="60">
        <v>6305532</v>
      </c>
      <c r="G11" s="60">
        <v>6297288</v>
      </c>
      <c r="H11" s="60">
        <v>7454846</v>
      </c>
      <c r="I11" s="60">
        <v>20057666</v>
      </c>
      <c r="J11" s="60">
        <v>12642119</v>
      </c>
      <c r="K11" s="60">
        <v>6905683</v>
      </c>
      <c r="L11" s="60">
        <v>6756465</v>
      </c>
      <c r="M11" s="60">
        <v>26304267</v>
      </c>
      <c r="N11" s="60">
        <v>6990794</v>
      </c>
      <c r="O11" s="60">
        <v>6033074</v>
      </c>
      <c r="P11" s="60">
        <v>2054047</v>
      </c>
      <c r="Q11" s="60">
        <v>15077915</v>
      </c>
      <c r="R11" s="60">
        <v>7347555</v>
      </c>
      <c r="S11" s="60">
        <v>7051201</v>
      </c>
      <c r="T11" s="60">
        <v>9073265</v>
      </c>
      <c r="U11" s="60">
        <v>23472021</v>
      </c>
      <c r="V11" s="60">
        <v>84911869</v>
      </c>
      <c r="W11" s="60">
        <v>106985600</v>
      </c>
      <c r="X11" s="60">
        <v>-22073731</v>
      </c>
      <c r="Y11" s="61">
        <v>-20.63</v>
      </c>
      <c r="Z11" s="62">
        <v>109250470</v>
      </c>
    </row>
    <row r="12" spans="1:26" ht="13.5">
      <c r="A12" s="58" t="s">
        <v>38</v>
      </c>
      <c r="B12" s="19">
        <v>12691037</v>
      </c>
      <c r="C12" s="19">
        <v>0</v>
      </c>
      <c r="D12" s="59">
        <v>12915118</v>
      </c>
      <c r="E12" s="60">
        <v>13072568</v>
      </c>
      <c r="F12" s="60">
        <v>1034823</v>
      </c>
      <c r="G12" s="60">
        <v>1060086</v>
      </c>
      <c r="H12" s="60">
        <v>1031093</v>
      </c>
      <c r="I12" s="60">
        <v>3126002</v>
      </c>
      <c r="J12" s="60">
        <v>1028369</v>
      </c>
      <c r="K12" s="60">
        <v>1026505</v>
      </c>
      <c r="L12" s="60">
        <v>1136040</v>
      </c>
      <c r="M12" s="60">
        <v>3190914</v>
      </c>
      <c r="N12" s="60">
        <v>1303299</v>
      </c>
      <c r="O12" s="60">
        <v>0</v>
      </c>
      <c r="P12" s="60">
        <v>1979352</v>
      </c>
      <c r="Q12" s="60">
        <v>3282651</v>
      </c>
      <c r="R12" s="60">
        <v>1099165</v>
      </c>
      <c r="S12" s="60">
        <v>1087120</v>
      </c>
      <c r="T12" s="60">
        <v>1095778</v>
      </c>
      <c r="U12" s="60">
        <v>3282063</v>
      </c>
      <c r="V12" s="60">
        <v>12881630</v>
      </c>
      <c r="W12" s="60">
        <v>12915120</v>
      </c>
      <c r="X12" s="60">
        <v>-33490</v>
      </c>
      <c r="Y12" s="61">
        <v>-0.26</v>
      </c>
      <c r="Z12" s="62">
        <v>13072568</v>
      </c>
    </row>
    <row r="13" spans="1:26" ht="13.5">
      <c r="A13" s="58" t="s">
        <v>279</v>
      </c>
      <c r="B13" s="19">
        <v>7910269</v>
      </c>
      <c r="C13" s="19">
        <v>0</v>
      </c>
      <c r="D13" s="59">
        <v>9711377</v>
      </c>
      <c r="E13" s="60">
        <v>11342086</v>
      </c>
      <c r="F13" s="60">
        <v>764937</v>
      </c>
      <c r="G13" s="60">
        <v>763671</v>
      </c>
      <c r="H13" s="60">
        <v>735993</v>
      </c>
      <c r="I13" s="60">
        <v>2264601</v>
      </c>
      <c r="J13" s="60">
        <v>761043</v>
      </c>
      <c r="K13" s="60">
        <v>792134</v>
      </c>
      <c r="L13" s="60">
        <v>-4082</v>
      </c>
      <c r="M13" s="60">
        <v>1549095</v>
      </c>
      <c r="N13" s="60">
        <v>1578463</v>
      </c>
      <c r="O13" s="60">
        <v>686421</v>
      </c>
      <c r="P13" s="60">
        <v>804908</v>
      </c>
      <c r="Q13" s="60">
        <v>3069792</v>
      </c>
      <c r="R13" s="60">
        <v>697399</v>
      </c>
      <c r="S13" s="60">
        <v>1101957</v>
      </c>
      <c r="T13" s="60">
        <v>753772</v>
      </c>
      <c r="U13" s="60">
        <v>2553128</v>
      </c>
      <c r="V13" s="60">
        <v>9436616</v>
      </c>
      <c r="W13" s="60">
        <v>9711384</v>
      </c>
      <c r="X13" s="60">
        <v>-274768</v>
      </c>
      <c r="Y13" s="61">
        <v>-2.83</v>
      </c>
      <c r="Z13" s="62">
        <v>11342086</v>
      </c>
    </row>
    <row r="14" spans="1:26" ht="13.5">
      <c r="A14" s="58" t="s">
        <v>40</v>
      </c>
      <c r="B14" s="19">
        <v>4490939</v>
      </c>
      <c r="C14" s="19">
        <v>0</v>
      </c>
      <c r="D14" s="59">
        <v>1988533</v>
      </c>
      <c r="E14" s="60">
        <v>2024942</v>
      </c>
      <c r="F14" s="60">
        <v>0</v>
      </c>
      <c r="G14" s="60">
        <v>11105</v>
      </c>
      <c r="H14" s="60">
        <v>827349</v>
      </c>
      <c r="I14" s="60">
        <v>838454</v>
      </c>
      <c r="J14" s="60">
        <v>5171</v>
      </c>
      <c r="K14" s="60">
        <v>5018</v>
      </c>
      <c r="L14" s="60">
        <v>4864</v>
      </c>
      <c r="M14" s="60">
        <v>15053</v>
      </c>
      <c r="N14" s="60">
        <v>4705</v>
      </c>
      <c r="O14" s="60">
        <v>4550</v>
      </c>
      <c r="P14" s="60">
        <v>735081</v>
      </c>
      <c r="Q14" s="60">
        <v>744336</v>
      </c>
      <c r="R14" s="60">
        <v>4230</v>
      </c>
      <c r="S14" s="60">
        <v>4069</v>
      </c>
      <c r="T14" s="60">
        <v>4278</v>
      </c>
      <c r="U14" s="60">
        <v>12577</v>
      </c>
      <c r="V14" s="60">
        <v>1610420</v>
      </c>
      <c r="W14" s="60">
        <v>1988531</v>
      </c>
      <c r="X14" s="60">
        <v>-378111</v>
      </c>
      <c r="Y14" s="61">
        <v>-19.01</v>
      </c>
      <c r="Z14" s="62">
        <v>2024942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161930453</v>
      </c>
      <c r="C16" s="19">
        <v>0</v>
      </c>
      <c r="D16" s="59">
        <v>236205521</v>
      </c>
      <c r="E16" s="60">
        <v>182066865</v>
      </c>
      <c r="F16" s="60">
        <v>2636110</v>
      </c>
      <c r="G16" s="60">
        <v>8808936</v>
      </c>
      <c r="H16" s="60">
        <v>3410091</v>
      </c>
      <c r="I16" s="60">
        <v>14855137</v>
      </c>
      <c r="J16" s="60">
        <v>13868156</v>
      </c>
      <c r="K16" s="60">
        <v>7285243</v>
      </c>
      <c r="L16" s="60">
        <v>12189686</v>
      </c>
      <c r="M16" s="60">
        <v>33343085</v>
      </c>
      <c r="N16" s="60">
        <v>2891730</v>
      </c>
      <c r="O16" s="60">
        <v>9097287</v>
      </c>
      <c r="P16" s="60">
        <v>7934215</v>
      </c>
      <c r="Q16" s="60">
        <v>19923232</v>
      </c>
      <c r="R16" s="60">
        <v>15046313</v>
      </c>
      <c r="S16" s="60">
        <v>12425120</v>
      </c>
      <c r="T16" s="60">
        <v>27719584</v>
      </c>
      <c r="U16" s="60">
        <v>55191017</v>
      </c>
      <c r="V16" s="60">
        <v>123312471</v>
      </c>
      <c r="W16" s="60">
        <v>236205522</v>
      </c>
      <c r="X16" s="60">
        <v>-112893051</v>
      </c>
      <c r="Y16" s="61">
        <v>-47.79</v>
      </c>
      <c r="Z16" s="62">
        <v>182066865</v>
      </c>
    </row>
    <row r="17" spans="1:26" ht="13.5">
      <c r="A17" s="58" t="s">
        <v>43</v>
      </c>
      <c r="B17" s="19">
        <v>75043816</v>
      </c>
      <c r="C17" s="19">
        <v>0</v>
      </c>
      <c r="D17" s="59">
        <v>84443667</v>
      </c>
      <c r="E17" s="60">
        <v>110344993</v>
      </c>
      <c r="F17" s="60">
        <v>2852233</v>
      </c>
      <c r="G17" s="60">
        <v>4448077</v>
      </c>
      <c r="H17" s="60">
        <v>4297941</v>
      </c>
      <c r="I17" s="60">
        <v>11598251</v>
      </c>
      <c r="J17" s="60">
        <v>6095494</v>
      </c>
      <c r="K17" s="60">
        <v>5457584</v>
      </c>
      <c r="L17" s="60">
        <v>7961803</v>
      </c>
      <c r="M17" s="60">
        <v>19514881</v>
      </c>
      <c r="N17" s="60">
        <v>4450128</v>
      </c>
      <c r="O17" s="60">
        <v>2805258</v>
      </c>
      <c r="P17" s="60">
        <v>5675491</v>
      </c>
      <c r="Q17" s="60">
        <v>12930877</v>
      </c>
      <c r="R17" s="60">
        <v>30837081</v>
      </c>
      <c r="S17" s="60">
        <v>6338011</v>
      </c>
      <c r="T17" s="60">
        <v>7948676</v>
      </c>
      <c r="U17" s="60">
        <v>45123768</v>
      </c>
      <c r="V17" s="60">
        <v>89167777</v>
      </c>
      <c r="W17" s="60">
        <v>84443673</v>
      </c>
      <c r="X17" s="60">
        <v>4724104</v>
      </c>
      <c r="Y17" s="61">
        <v>5.59</v>
      </c>
      <c r="Z17" s="62">
        <v>110344993</v>
      </c>
    </row>
    <row r="18" spans="1:26" ht="13.5">
      <c r="A18" s="70" t="s">
        <v>44</v>
      </c>
      <c r="B18" s="71">
        <f>SUM(B11:B17)</f>
        <v>335328008</v>
      </c>
      <c r="C18" s="71">
        <f>SUM(C11:C17)</f>
        <v>0</v>
      </c>
      <c r="D18" s="72">
        <f aca="true" t="shared" si="1" ref="D18:Z18">SUM(D11:D17)</f>
        <v>452249827</v>
      </c>
      <c r="E18" s="73">
        <f t="shared" si="1"/>
        <v>428101924</v>
      </c>
      <c r="F18" s="73">
        <f t="shared" si="1"/>
        <v>13593635</v>
      </c>
      <c r="G18" s="73">
        <f t="shared" si="1"/>
        <v>21389163</v>
      </c>
      <c r="H18" s="73">
        <f t="shared" si="1"/>
        <v>17757313</v>
      </c>
      <c r="I18" s="73">
        <f t="shared" si="1"/>
        <v>52740111</v>
      </c>
      <c r="J18" s="73">
        <f t="shared" si="1"/>
        <v>34400352</v>
      </c>
      <c r="K18" s="73">
        <f t="shared" si="1"/>
        <v>21472167</v>
      </c>
      <c r="L18" s="73">
        <f t="shared" si="1"/>
        <v>28044776</v>
      </c>
      <c r="M18" s="73">
        <f t="shared" si="1"/>
        <v>83917295</v>
      </c>
      <c r="N18" s="73">
        <f t="shared" si="1"/>
        <v>17219119</v>
      </c>
      <c r="O18" s="73">
        <f t="shared" si="1"/>
        <v>18626590</v>
      </c>
      <c r="P18" s="73">
        <f t="shared" si="1"/>
        <v>19183094</v>
      </c>
      <c r="Q18" s="73">
        <f t="shared" si="1"/>
        <v>55028803</v>
      </c>
      <c r="R18" s="73">
        <f t="shared" si="1"/>
        <v>55031743</v>
      </c>
      <c r="S18" s="73">
        <f t="shared" si="1"/>
        <v>28007478</v>
      </c>
      <c r="T18" s="73">
        <f t="shared" si="1"/>
        <v>46595353</v>
      </c>
      <c r="U18" s="73">
        <f t="shared" si="1"/>
        <v>129634574</v>
      </c>
      <c r="V18" s="73">
        <f t="shared" si="1"/>
        <v>321320783</v>
      </c>
      <c r="W18" s="73">
        <f t="shared" si="1"/>
        <v>452249830</v>
      </c>
      <c r="X18" s="73">
        <f t="shared" si="1"/>
        <v>-130929047</v>
      </c>
      <c r="Y18" s="67">
        <f>+IF(W18&lt;&gt;0,(X18/W18)*100,0)</f>
        <v>-28.95060170614105</v>
      </c>
      <c r="Z18" s="74">
        <f t="shared" si="1"/>
        <v>428101924</v>
      </c>
    </row>
    <row r="19" spans="1:26" ht="13.5">
      <c r="A19" s="70" t="s">
        <v>45</v>
      </c>
      <c r="B19" s="75">
        <f>+B10-B18</f>
        <v>26702399</v>
      </c>
      <c r="C19" s="75">
        <f>+C10-C18</f>
        <v>0</v>
      </c>
      <c r="D19" s="76">
        <f aca="true" t="shared" si="2" ref="D19:Z19">+D10-D18</f>
        <v>-100812669</v>
      </c>
      <c r="E19" s="77">
        <f t="shared" si="2"/>
        <v>-67808516</v>
      </c>
      <c r="F19" s="77">
        <f t="shared" si="2"/>
        <v>127682447</v>
      </c>
      <c r="G19" s="77">
        <f t="shared" si="2"/>
        <v>-20042410</v>
      </c>
      <c r="H19" s="77">
        <f t="shared" si="2"/>
        <v>-15460802</v>
      </c>
      <c r="I19" s="77">
        <f t="shared" si="2"/>
        <v>92179235</v>
      </c>
      <c r="J19" s="77">
        <f t="shared" si="2"/>
        <v>-33088908</v>
      </c>
      <c r="K19" s="77">
        <f t="shared" si="2"/>
        <v>92298286</v>
      </c>
      <c r="L19" s="77">
        <f t="shared" si="2"/>
        <v>-27552953</v>
      </c>
      <c r="M19" s="77">
        <f t="shared" si="2"/>
        <v>31656425</v>
      </c>
      <c r="N19" s="77">
        <f t="shared" si="2"/>
        <v>-15040412</v>
      </c>
      <c r="O19" s="77">
        <f t="shared" si="2"/>
        <v>-13102771</v>
      </c>
      <c r="P19" s="77">
        <f t="shared" si="2"/>
        <v>65400308</v>
      </c>
      <c r="Q19" s="77">
        <f t="shared" si="2"/>
        <v>37257125</v>
      </c>
      <c r="R19" s="77">
        <f t="shared" si="2"/>
        <v>-54586343</v>
      </c>
      <c r="S19" s="77">
        <f t="shared" si="2"/>
        <v>-25723437</v>
      </c>
      <c r="T19" s="77">
        <f t="shared" si="2"/>
        <v>-41322475</v>
      </c>
      <c r="U19" s="77">
        <f t="shared" si="2"/>
        <v>-121632255</v>
      </c>
      <c r="V19" s="77">
        <f t="shared" si="2"/>
        <v>39460530</v>
      </c>
      <c r="W19" s="77">
        <f>IF(E10=E18,0,W10-W18)</f>
        <v>-100812668</v>
      </c>
      <c r="X19" s="77">
        <f t="shared" si="2"/>
        <v>140273198</v>
      </c>
      <c r="Y19" s="78">
        <f>+IF(W19&lt;&gt;0,(X19/W19)*100,0)</f>
        <v>-139.1424319808697</v>
      </c>
      <c r="Z19" s="79">
        <f t="shared" si="2"/>
        <v>-67808516</v>
      </c>
    </row>
    <row r="20" spans="1:26" ht="13.5">
      <c r="A20" s="58" t="s">
        <v>46</v>
      </c>
      <c r="B20" s="19">
        <v>0</v>
      </c>
      <c r="C20" s="19">
        <v>0</v>
      </c>
      <c r="D20" s="59">
        <v>2010000</v>
      </c>
      <c r="E20" s="60">
        <v>2010000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1251619</v>
      </c>
      <c r="T20" s="60">
        <v>0</v>
      </c>
      <c r="U20" s="60">
        <v>1251619</v>
      </c>
      <c r="V20" s="60">
        <v>1251619</v>
      </c>
      <c r="W20" s="60">
        <v>2010000</v>
      </c>
      <c r="X20" s="60">
        <v>-758381</v>
      </c>
      <c r="Y20" s="61">
        <v>-37.73</v>
      </c>
      <c r="Z20" s="62">
        <v>2010000</v>
      </c>
    </row>
    <row r="21" spans="1:26" ht="13.5">
      <c r="A21" s="58" t="s">
        <v>280</v>
      </c>
      <c r="B21" s="80">
        <v>-6089974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20612425</v>
      </c>
      <c r="C22" s="86">
        <f>SUM(C19:C21)</f>
        <v>0</v>
      </c>
      <c r="D22" s="87">
        <f aca="true" t="shared" si="3" ref="D22:Z22">SUM(D19:D21)</f>
        <v>-98802669</v>
      </c>
      <c r="E22" s="88">
        <f t="shared" si="3"/>
        <v>-65798516</v>
      </c>
      <c r="F22" s="88">
        <f t="shared" si="3"/>
        <v>127682447</v>
      </c>
      <c r="G22" s="88">
        <f t="shared" si="3"/>
        <v>-20042410</v>
      </c>
      <c r="H22" s="88">
        <f t="shared" si="3"/>
        <v>-15460802</v>
      </c>
      <c r="I22" s="88">
        <f t="shared" si="3"/>
        <v>92179235</v>
      </c>
      <c r="J22" s="88">
        <f t="shared" si="3"/>
        <v>-33088908</v>
      </c>
      <c r="K22" s="88">
        <f t="shared" si="3"/>
        <v>92298286</v>
      </c>
      <c r="L22" s="88">
        <f t="shared" si="3"/>
        <v>-27552953</v>
      </c>
      <c r="M22" s="88">
        <f t="shared" si="3"/>
        <v>31656425</v>
      </c>
      <c r="N22" s="88">
        <f t="shared" si="3"/>
        <v>-15040412</v>
      </c>
      <c r="O22" s="88">
        <f t="shared" si="3"/>
        <v>-13102771</v>
      </c>
      <c r="P22" s="88">
        <f t="shared" si="3"/>
        <v>65400308</v>
      </c>
      <c r="Q22" s="88">
        <f t="shared" si="3"/>
        <v>37257125</v>
      </c>
      <c r="R22" s="88">
        <f t="shared" si="3"/>
        <v>-54586343</v>
      </c>
      <c r="S22" s="88">
        <f t="shared" si="3"/>
        <v>-24471818</v>
      </c>
      <c r="T22" s="88">
        <f t="shared" si="3"/>
        <v>-41322475</v>
      </c>
      <c r="U22" s="88">
        <f t="shared" si="3"/>
        <v>-120380636</v>
      </c>
      <c r="V22" s="88">
        <f t="shared" si="3"/>
        <v>40712149</v>
      </c>
      <c r="W22" s="88">
        <f t="shared" si="3"/>
        <v>-98802668</v>
      </c>
      <c r="X22" s="88">
        <f t="shared" si="3"/>
        <v>139514817</v>
      </c>
      <c r="Y22" s="89">
        <f>+IF(W22&lt;&gt;0,(X22/W22)*100,0)</f>
        <v>-141.20551582675884</v>
      </c>
      <c r="Z22" s="90">
        <f t="shared" si="3"/>
        <v>-65798516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20612425</v>
      </c>
      <c r="C24" s="75">
        <f>SUM(C22:C23)</f>
        <v>0</v>
      </c>
      <c r="D24" s="76">
        <f aca="true" t="shared" si="4" ref="D24:Z24">SUM(D22:D23)</f>
        <v>-98802669</v>
      </c>
      <c r="E24" s="77">
        <f t="shared" si="4"/>
        <v>-65798516</v>
      </c>
      <c r="F24" s="77">
        <f t="shared" si="4"/>
        <v>127682447</v>
      </c>
      <c r="G24" s="77">
        <f t="shared" si="4"/>
        <v>-20042410</v>
      </c>
      <c r="H24" s="77">
        <f t="shared" si="4"/>
        <v>-15460802</v>
      </c>
      <c r="I24" s="77">
        <f t="shared" si="4"/>
        <v>92179235</v>
      </c>
      <c r="J24" s="77">
        <f t="shared" si="4"/>
        <v>-33088908</v>
      </c>
      <c r="K24" s="77">
        <f t="shared" si="4"/>
        <v>92298286</v>
      </c>
      <c r="L24" s="77">
        <f t="shared" si="4"/>
        <v>-27552953</v>
      </c>
      <c r="M24" s="77">
        <f t="shared" si="4"/>
        <v>31656425</v>
      </c>
      <c r="N24" s="77">
        <f t="shared" si="4"/>
        <v>-15040412</v>
      </c>
      <c r="O24" s="77">
        <f t="shared" si="4"/>
        <v>-13102771</v>
      </c>
      <c r="P24" s="77">
        <f t="shared" si="4"/>
        <v>65400308</v>
      </c>
      <c r="Q24" s="77">
        <f t="shared" si="4"/>
        <v>37257125</v>
      </c>
      <c r="R24" s="77">
        <f t="shared" si="4"/>
        <v>-54586343</v>
      </c>
      <c r="S24" s="77">
        <f t="shared" si="4"/>
        <v>-24471818</v>
      </c>
      <c r="T24" s="77">
        <f t="shared" si="4"/>
        <v>-41322475</v>
      </c>
      <c r="U24" s="77">
        <f t="shared" si="4"/>
        <v>-120380636</v>
      </c>
      <c r="V24" s="77">
        <f t="shared" si="4"/>
        <v>40712149</v>
      </c>
      <c r="W24" s="77">
        <f t="shared" si="4"/>
        <v>-98802668</v>
      </c>
      <c r="X24" s="77">
        <f t="shared" si="4"/>
        <v>139514817</v>
      </c>
      <c r="Y24" s="78">
        <f>+IF(W24&lt;&gt;0,(X24/W24)*100,0)</f>
        <v>-141.20551582675884</v>
      </c>
      <c r="Z24" s="79">
        <f t="shared" si="4"/>
        <v>-65798516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25123996</v>
      </c>
      <c r="C27" s="22">
        <v>0</v>
      </c>
      <c r="D27" s="99">
        <v>58186817</v>
      </c>
      <c r="E27" s="100">
        <v>56488191</v>
      </c>
      <c r="F27" s="100">
        <v>2182773</v>
      </c>
      <c r="G27" s="100">
        <v>147055</v>
      </c>
      <c r="H27" s="100">
        <v>98120</v>
      </c>
      <c r="I27" s="100">
        <v>2427948</v>
      </c>
      <c r="J27" s="100">
        <v>1023056</v>
      </c>
      <c r="K27" s="100">
        <v>67147</v>
      </c>
      <c r="L27" s="100">
        <v>2425301</v>
      </c>
      <c r="M27" s="100">
        <v>3515504</v>
      </c>
      <c r="N27" s="100">
        <v>2531772</v>
      </c>
      <c r="O27" s="100">
        <v>6087706</v>
      </c>
      <c r="P27" s="100">
        <v>4215490</v>
      </c>
      <c r="Q27" s="100">
        <v>12834968</v>
      </c>
      <c r="R27" s="100">
        <v>236429</v>
      </c>
      <c r="S27" s="100">
        <v>10239080</v>
      </c>
      <c r="T27" s="100">
        <v>9674465</v>
      </c>
      <c r="U27" s="100">
        <v>20149974</v>
      </c>
      <c r="V27" s="100">
        <v>38928394</v>
      </c>
      <c r="W27" s="100">
        <v>56488191</v>
      </c>
      <c r="X27" s="100">
        <v>-17559797</v>
      </c>
      <c r="Y27" s="101">
        <v>-31.09</v>
      </c>
      <c r="Z27" s="102">
        <v>56488191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283</v>
      </c>
      <c r="B29" s="19">
        <v>526774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787686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23809536</v>
      </c>
      <c r="C31" s="19">
        <v>0</v>
      </c>
      <c r="D31" s="59">
        <v>58186817</v>
      </c>
      <c r="E31" s="60">
        <v>56488191</v>
      </c>
      <c r="F31" s="60">
        <v>2182773</v>
      </c>
      <c r="G31" s="60">
        <v>147055</v>
      </c>
      <c r="H31" s="60">
        <v>98120</v>
      </c>
      <c r="I31" s="60">
        <v>2427948</v>
      </c>
      <c r="J31" s="60">
        <v>1023056</v>
      </c>
      <c r="K31" s="60">
        <v>67147</v>
      </c>
      <c r="L31" s="60">
        <v>2425301</v>
      </c>
      <c r="M31" s="60">
        <v>3515504</v>
      </c>
      <c r="N31" s="60">
        <v>2531772</v>
      </c>
      <c r="O31" s="60">
        <v>6087706</v>
      </c>
      <c r="P31" s="60">
        <v>4215490</v>
      </c>
      <c r="Q31" s="60">
        <v>12834968</v>
      </c>
      <c r="R31" s="60">
        <v>236429</v>
      </c>
      <c r="S31" s="60">
        <v>10239080</v>
      </c>
      <c r="T31" s="60">
        <v>9674465</v>
      </c>
      <c r="U31" s="60">
        <v>20149974</v>
      </c>
      <c r="V31" s="60">
        <v>38928394</v>
      </c>
      <c r="W31" s="60">
        <v>56488191</v>
      </c>
      <c r="X31" s="60">
        <v>-17559797</v>
      </c>
      <c r="Y31" s="61">
        <v>-31.09</v>
      </c>
      <c r="Z31" s="62">
        <v>56488191</v>
      </c>
    </row>
    <row r="32" spans="1:26" ht="13.5">
      <c r="A32" s="70" t="s">
        <v>54</v>
      </c>
      <c r="B32" s="22">
        <f>SUM(B28:B31)</f>
        <v>25123996</v>
      </c>
      <c r="C32" s="22">
        <f>SUM(C28:C31)</f>
        <v>0</v>
      </c>
      <c r="D32" s="99">
        <f aca="true" t="shared" si="5" ref="D32:Z32">SUM(D28:D31)</f>
        <v>58186817</v>
      </c>
      <c r="E32" s="100">
        <f t="shared" si="5"/>
        <v>56488191</v>
      </c>
      <c r="F32" s="100">
        <f t="shared" si="5"/>
        <v>2182773</v>
      </c>
      <c r="G32" s="100">
        <f t="shared" si="5"/>
        <v>147055</v>
      </c>
      <c r="H32" s="100">
        <f t="shared" si="5"/>
        <v>98120</v>
      </c>
      <c r="I32" s="100">
        <f t="shared" si="5"/>
        <v>2427948</v>
      </c>
      <c r="J32" s="100">
        <f t="shared" si="5"/>
        <v>1023056</v>
      </c>
      <c r="K32" s="100">
        <f t="shared" si="5"/>
        <v>67147</v>
      </c>
      <c r="L32" s="100">
        <f t="shared" si="5"/>
        <v>2425301</v>
      </c>
      <c r="M32" s="100">
        <f t="shared" si="5"/>
        <v>3515504</v>
      </c>
      <c r="N32" s="100">
        <f t="shared" si="5"/>
        <v>2531772</v>
      </c>
      <c r="O32" s="100">
        <f t="shared" si="5"/>
        <v>6087706</v>
      </c>
      <c r="P32" s="100">
        <f t="shared" si="5"/>
        <v>4215490</v>
      </c>
      <c r="Q32" s="100">
        <f t="shared" si="5"/>
        <v>12834968</v>
      </c>
      <c r="R32" s="100">
        <f t="shared" si="5"/>
        <v>236429</v>
      </c>
      <c r="S32" s="100">
        <f t="shared" si="5"/>
        <v>10239080</v>
      </c>
      <c r="T32" s="100">
        <f t="shared" si="5"/>
        <v>9674465</v>
      </c>
      <c r="U32" s="100">
        <f t="shared" si="5"/>
        <v>20149974</v>
      </c>
      <c r="V32" s="100">
        <f t="shared" si="5"/>
        <v>38928394</v>
      </c>
      <c r="W32" s="100">
        <f t="shared" si="5"/>
        <v>56488191</v>
      </c>
      <c r="X32" s="100">
        <f t="shared" si="5"/>
        <v>-17559797</v>
      </c>
      <c r="Y32" s="101">
        <f>+IF(W32&lt;&gt;0,(X32/W32)*100,0)</f>
        <v>-31.085783929600435</v>
      </c>
      <c r="Z32" s="102">
        <f t="shared" si="5"/>
        <v>56488191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606980354</v>
      </c>
      <c r="C35" s="19">
        <v>0</v>
      </c>
      <c r="D35" s="59">
        <v>470656963</v>
      </c>
      <c r="E35" s="60">
        <v>469590442</v>
      </c>
      <c r="F35" s="60">
        <v>723243837</v>
      </c>
      <c r="G35" s="60">
        <v>704663019</v>
      </c>
      <c r="H35" s="60">
        <v>686575403</v>
      </c>
      <c r="I35" s="60">
        <v>686575403</v>
      </c>
      <c r="J35" s="60">
        <v>659805426</v>
      </c>
      <c r="K35" s="60">
        <v>751687429</v>
      </c>
      <c r="L35" s="60">
        <v>721799675</v>
      </c>
      <c r="M35" s="60">
        <v>721799675</v>
      </c>
      <c r="N35" s="60">
        <v>702903552</v>
      </c>
      <c r="O35" s="60">
        <v>683476426</v>
      </c>
      <c r="P35" s="60">
        <v>741698285</v>
      </c>
      <c r="Q35" s="60">
        <v>741698285</v>
      </c>
      <c r="R35" s="60">
        <v>710270422</v>
      </c>
      <c r="S35" s="60">
        <v>684913714</v>
      </c>
      <c r="T35" s="60">
        <v>633360912</v>
      </c>
      <c r="U35" s="60">
        <v>633360912</v>
      </c>
      <c r="V35" s="60">
        <v>633360912</v>
      </c>
      <c r="W35" s="60">
        <v>469590442</v>
      </c>
      <c r="X35" s="60">
        <v>163770470</v>
      </c>
      <c r="Y35" s="61">
        <v>34.88</v>
      </c>
      <c r="Z35" s="62">
        <v>469590442</v>
      </c>
    </row>
    <row r="36" spans="1:26" ht="13.5">
      <c r="A36" s="58" t="s">
        <v>57</v>
      </c>
      <c r="B36" s="19">
        <v>116492252</v>
      </c>
      <c r="C36" s="19">
        <v>0</v>
      </c>
      <c r="D36" s="59">
        <v>162388346</v>
      </c>
      <c r="E36" s="60">
        <v>197059017</v>
      </c>
      <c r="F36" s="60">
        <v>117825609</v>
      </c>
      <c r="G36" s="60">
        <v>117340761</v>
      </c>
      <c r="H36" s="60">
        <v>116614889</v>
      </c>
      <c r="I36" s="60">
        <v>116614889</v>
      </c>
      <c r="J36" s="60">
        <v>116880978</v>
      </c>
      <c r="K36" s="60">
        <v>116028901</v>
      </c>
      <c r="L36" s="60">
        <v>118584658</v>
      </c>
      <c r="M36" s="60">
        <v>118584658</v>
      </c>
      <c r="N36" s="60">
        <v>122576538</v>
      </c>
      <c r="O36" s="60">
        <v>122393080</v>
      </c>
      <c r="P36" s="60">
        <v>122261780</v>
      </c>
      <c r="Q36" s="60">
        <v>122261780</v>
      </c>
      <c r="R36" s="60">
        <v>173847750</v>
      </c>
      <c r="S36" s="60">
        <v>100430107</v>
      </c>
      <c r="T36" s="60">
        <v>110265084</v>
      </c>
      <c r="U36" s="60">
        <v>110265084</v>
      </c>
      <c r="V36" s="60">
        <v>110265084</v>
      </c>
      <c r="W36" s="60">
        <v>197059017</v>
      </c>
      <c r="X36" s="60">
        <v>-86793933</v>
      </c>
      <c r="Y36" s="61">
        <v>-44.04</v>
      </c>
      <c r="Z36" s="62">
        <v>197059017</v>
      </c>
    </row>
    <row r="37" spans="1:26" ht="13.5">
      <c r="A37" s="58" t="s">
        <v>58</v>
      </c>
      <c r="B37" s="19">
        <v>48336957</v>
      </c>
      <c r="C37" s="19">
        <v>0</v>
      </c>
      <c r="D37" s="59">
        <v>76706008</v>
      </c>
      <c r="E37" s="60">
        <v>76706008</v>
      </c>
      <c r="F37" s="60">
        <v>39776218</v>
      </c>
      <c r="G37" s="60">
        <v>39809237</v>
      </c>
      <c r="H37" s="60">
        <v>36494645</v>
      </c>
      <c r="I37" s="60">
        <v>36494645</v>
      </c>
      <c r="J37" s="60">
        <v>43070820</v>
      </c>
      <c r="K37" s="60">
        <v>41794614</v>
      </c>
      <c r="L37" s="60">
        <v>42018885</v>
      </c>
      <c r="M37" s="60">
        <v>42018885</v>
      </c>
      <c r="N37" s="60">
        <v>41073310</v>
      </c>
      <c r="O37" s="60">
        <v>34547816</v>
      </c>
      <c r="P37" s="60">
        <v>28322973</v>
      </c>
      <c r="Q37" s="60">
        <v>28322973</v>
      </c>
      <c r="R37" s="60">
        <v>30591048</v>
      </c>
      <c r="S37" s="60">
        <v>28906882</v>
      </c>
      <c r="T37" s="60">
        <v>27749773</v>
      </c>
      <c r="U37" s="60">
        <v>27749773</v>
      </c>
      <c r="V37" s="60">
        <v>27749773</v>
      </c>
      <c r="W37" s="60">
        <v>76706008</v>
      </c>
      <c r="X37" s="60">
        <v>-48956235</v>
      </c>
      <c r="Y37" s="61">
        <v>-63.82</v>
      </c>
      <c r="Z37" s="62">
        <v>76706008</v>
      </c>
    </row>
    <row r="38" spans="1:26" ht="13.5">
      <c r="A38" s="58" t="s">
        <v>59</v>
      </c>
      <c r="B38" s="19">
        <v>26035898</v>
      </c>
      <c r="C38" s="19">
        <v>0</v>
      </c>
      <c r="D38" s="59">
        <v>26535064</v>
      </c>
      <c r="E38" s="60">
        <v>27135064</v>
      </c>
      <c r="F38" s="60">
        <v>25370617</v>
      </c>
      <c r="G38" s="60">
        <v>25379456</v>
      </c>
      <c r="H38" s="60">
        <v>25376970</v>
      </c>
      <c r="I38" s="60">
        <v>25376970</v>
      </c>
      <c r="J38" s="60">
        <v>25381747</v>
      </c>
      <c r="K38" s="60">
        <v>25389584</v>
      </c>
      <c r="L38" s="60">
        <v>25390365</v>
      </c>
      <c r="M38" s="60">
        <v>25390365</v>
      </c>
      <c r="N38" s="60">
        <v>25411756</v>
      </c>
      <c r="O38" s="60">
        <v>25402754</v>
      </c>
      <c r="P38" s="60">
        <v>25404884</v>
      </c>
      <c r="Q38" s="60">
        <v>25404884</v>
      </c>
      <c r="R38" s="60">
        <v>25269035</v>
      </c>
      <c r="S38" s="60">
        <v>25262886</v>
      </c>
      <c r="T38" s="60">
        <v>25973265</v>
      </c>
      <c r="U38" s="60">
        <v>25973265</v>
      </c>
      <c r="V38" s="60">
        <v>25973265</v>
      </c>
      <c r="W38" s="60">
        <v>27135064</v>
      </c>
      <c r="X38" s="60">
        <v>-1161799</v>
      </c>
      <c r="Y38" s="61">
        <v>-4.28</v>
      </c>
      <c r="Z38" s="62">
        <v>27135064</v>
      </c>
    </row>
    <row r="39" spans="1:26" ht="13.5">
      <c r="A39" s="58" t="s">
        <v>60</v>
      </c>
      <c r="B39" s="19">
        <v>649099751</v>
      </c>
      <c r="C39" s="19">
        <v>0</v>
      </c>
      <c r="D39" s="59">
        <v>529804238</v>
      </c>
      <c r="E39" s="60">
        <v>562808388</v>
      </c>
      <c r="F39" s="60">
        <v>775922611</v>
      </c>
      <c r="G39" s="60">
        <v>756815087</v>
      </c>
      <c r="H39" s="60">
        <v>741318677</v>
      </c>
      <c r="I39" s="60">
        <v>741318677</v>
      </c>
      <c r="J39" s="60">
        <v>708233837</v>
      </c>
      <c r="K39" s="60">
        <v>800532132</v>
      </c>
      <c r="L39" s="60">
        <v>772975083</v>
      </c>
      <c r="M39" s="60">
        <v>772975083</v>
      </c>
      <c r="N39" s="60">
        <v>758995024</v>
      </c>
      <c r="O39" s="60">
        <v>745918936</v>
      </c>
      <c r="P39" s="60">
        <v>810232208</v>
      </c>
      <c r="Q39" s="60">
        <v>810232208</v>
      </c>
      <c r="R39" s="60">
        <v>828258088</v>
      </c>
      <c r="S39" s="60">
        <v>731174053</v>
      </c>
      <c r="T39" s="60">
        <v>689902958</v>
      </c>
      <c r="U39" s="60">
        <v>689902958</v>
      </c>
      <c r="V39" s="60">
        <v>689902958</v>
      </c>
      <c r="W39" s="60">
        <v>562808388</v>
      </c>
      <c r="X39" s="60">
        <v>127094570</v>
      </c>
      <c r="Y39" s="61">
        <v>22.58</v>
      </c>
      <c r="Z39" s="62">
        <v>562808388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77526290</v>
      </c>
      <c r="C42" s="19">
        <v>0</v>
      </c>
      <c r="D42" s="59">
        <v>-89091284</v>
      </c>
      <c r="E42" s="60">
        <v>-43040151</v>
      </c>
      <c r="F42" s="60">
        <v>117101917</v>
      </c>
      <c r="G42" s="60">
        <v>-13337811</v>
      </c>
      <c r="H42" s="60">
        <v>-14081582</v>
      </c>
      <c r="I42" s="60">
        <v>89682524</v>
      </c>
      <c r="J42" s="60">
        <v>-26003936</v>
      </c>
      <c r="K42" s="60">
        <v>92969516</v>
      </c>
      <c r="L42" s="60">
        <v>-28484183</v>
      </c>
      <c r="M42" s="60">
        <v>38481397</v>
      </c>
      <c r="N42" s="60">
        <v>-19743726</v>
      </c>
      <c r="O42" s="60">
        <v>-15937073</v>
      </c>
      <c r="P42" s="60">
        <v>60523294</v>
      </c>
      <c r="Q42" s="60">
        <v>24842495</v>
      </c>
      <c r="R42" s="60">
        <v>-31479924</v>
      </c>
      <c r="S42" s="60">
        <v>-16914987</v>
      </c>
      <c r="T42" s="60">
        <v>-49641372</v>
      </c>
      <c r="U42" s="60">
        <v>-98036283</v>
      </c>
      <c r="V42" s="60">
        <v>54970133</v>
      </c>
      <c r="W42" s="60">
        <v>-43040151</v>
      </c>
      <c r="X42" s="60">
        <v>98010284</v>
      </c>
      <c r="Y42" s="61">
        <v>-227.72</v>
      </c>
      <c r="Z42" s="62">
        <v>-43040151</v>
      </c>
    </row>
    <row r="43" spans="1:26" ht="13.5">
      <c r="A43" s="58" t="s">
        <v>63</v>
      </c>
      <c r="B43" s="19">
        <v>9268494</v>
      </c>
      <c r="C43" s="19">
        <v>0</v>
      </c>
      <c r="D43" s="59">
        <v>-58186821</v>
      </c>
      <c r="E43" s="60">
        <v>-94488191</v>
      </c>
      <c r="F43" s="60">
        <v>-2182773</v>
      </c>
      <c r="G43" s="60">
        <v>-190935</v>
      </c>
      <c r="H43" s="60">
        <v>-14197</v>
      </c>
      <c r="I43" s="60">
        <v>-2387905</v>
      </c>
      <c r="J43" s="60">
        <v>-1023056</v>
      </c>
      <c r="K43" s="60">
        <v>67147</v>
      </c>
      <c r="L43" s="60">
        <v>34100667</v>
      </c>
      <c r="M43" s="60">
        <v>33144758</v>
      </c>
      <c r="N43" s="60">
        <v>-2531771</v>
      </c>
      <c r="O43" s="60">
        <v>-3579863</v>
      </c>
      <c r="P43" s="60">
        <v>-37335934</v>
      </c>
      <c r="Q43" s="60">
        <v>-43447568</v>
      </c>
      <c r="R43" s="60">
        <v>-5446928</v>
      </c>
      <c r="S43" s="60">
        <v>-10239081</v>
      </c>
      <c r="T43" s="60">
        <v>26105039</v>
      </c>
      <c r="U43" s="60">
        <v>10419030</v>
      </c>
      <c r="V43" s="60">
        <v>-2271685</v>
      </c>
      <c r="W43" s="60">
        <v>-94488191</v>
      </c>
      <c r="X43" s="60">
        <v>92216506</v>
      </c>
      <c r="Y43" s="61">
        <v>-97.6</v>
      </c>
      <c r="Z43" s="62">
        <v>-94488191</v>
      </c>
    </row>
    <row r="44" spans="1:26" ht="13.5">
      <c r="A44" s="58" t="s">
        <v>64</v>
      </c>
      <c r="B44" s="19">
        <v>-19540750</v>
      </c>
      <c r="C44" s="19">
        <v>0</v>
      </c>
      <c r="D44" s="59">
        <v>-6852072</v>
      </c>
      <c r="E44" s="60">
        <v>3426036</v>
      </c>
      <c r="F44" s="60">
        <v>0</v>
      </c>
      <c r="G44" s="60">
        <v>-39175</v>
      </c>
      <c r="H44" s="60">
        <v>-1562350</v>
      </c>
      <c r="I44" s="60">
        <v>-1601525</v>
      </c>
      <c r="J44" s="60">
        <v>-17357</v>
      </c>
      <c r="K44" s="60">
        <v>-20120</v>
      </c>
      <c r="L44" s="60">
        <v>-20277</v>
      </c>
      <c r="M44" s="60">
        <v>-57754</v>
      </c>
      <c r="N44" s="60">
        <v>-23043</v>
      </c>
      <c r="O44" s="60">
        <v>-285503</v>
      </c>
      <c r="P44" s="60">
        <v>-1298370</v>
      </c>
      <c r="Q44" s="60">
        <v>-1606916</v>
      </c>
      <c r="R44" s="60">
        <v>2253328</v>
      </c>
      <c r="S44" s="60">
        <v>-285503</v>
      </c>
      <c r="T44" s="60">
        <v>3614909</v>
      </c>
      <c r="U44" s="60">
        <v>5582734</v>
      </c>
      <c r="V44" s="60">
        <v>2316539</v>
      </c>
      <c r="W44" s="60">
        <v>3426036</v>
      </c>
      <c r="X44" s="60">
        <v>-1109497</v>
      </c>
      <c r="Y44" s="61">
        <v>-32.38</v>
      </c>
      <c r="Z44" s="62">
        <v>3426036</v>
      </c>
    </row>
    <row r="45" spans="1:26" ht="13.5">
      <c r="A45" s="70" t="s">
        <v>65</v>
      </c>
      <c r="B45" s="22">
        <v>469036870</v>
      </c>
      <c r="C45" s="22">
        <v>0</v>
      </c>
      <c r="D45" s="99">
        <v>247652660</v>
      </c>
      <c r="E45" s="100">
        <v>298277530</v>
      </c>
      <c r="F45" s="100">
        <v>547298980</v>
      </c>
      <c r="G45" s="100">
        <v>533731059</v>
      </c>
      <c r="H45" s="100">
        <v>518072930</v>
      </c>
      <c r="I45" s="100">
        <v>518072930</v>
      </c>
      <c r="J45" s="100">
        <v>491028581</v>
      </c>
      <c r="K45" s="100">
        <v>584045124</v>
      </c>
      <c r="L45" s="100">
        <v>589641331</v>
      </c>
      <c r="M45" s="100">
        <v>589641331</v>
      </c>
      <c r="N45" s="100">
        <v>567342791</v>
      </c>
      <c r="O45" s="100">
        <v>547540352</v>
      </c>
      <c r="P45" s="100">
        <v>569429342</v>
      </c>
      <c r="Q45" s="100">
        <v>567342791</v>
      </c>
      <c r="R45" s="100">
        <v>534755818</v>
      </c>
      <c r="S45" s="100">
        <v>507316247</v>
      </c>
      <c r="T45" s="100">
        <v>487394823</v>
      </c>
      <c r="U45" s="100">
        <v>487394823</v>
      </c>
      <c r="V45" s="100">
        <v>487394823</v>
      </c>
      <c r="W45" s="100">
        <v>298277530</v>
      </c>
      <c r="X45" s="100">
        <v>189117293</v>
      </c>
      <c r="Y45" s="101">
        <v>63.4</v>
      </c>
      <c r="Z45" s="102">
        <v>298277530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23755983</v>
      </c>
      <c r="C49" s="52">
        <v>0</v>
      </c>
      <c r="D49" s="129">
        <v>40377</v>
      </c>
      <c r="E49" s="54">
        <v>4950</v>
      </c>
      <c r="F49" s="54">
        <v>0</v>
      </c>
      <c r="G49" s="54">
        <v>0</v>
      </c>
      <c r="H49" s="54">
        <v>0</v>
      </c>
      <c r="I49" s="54">
        <v>35906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23837216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27610504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27610504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1279615</v>
      </c>
      <c r="C67" s="24"/>
      <c r="D67" s="25"/>
      <c r="E67" s="26">
        <v>11250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>
        <v>11250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1279615</v>
      </c>
      <c r="C75" s="28"/>
      <c r="D75" s="29"/>
      <c r="E75" s="30">
        <v>11250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11250</v>
      </c>
    </row>
    <row r="76" spans="1:26" ht="13.5" hidden="1">
      <c r="A76" s="42" t="s">
        <v>287</v>
      </c>
      <c r="B76" s="32"/>
      <c r="C76" s="32"/>
      <c r="D76" s="33"/>
      <c r="E76" s="34">
        <v>11250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11250</v>
      </c>
      <c r="X76" s="34"/>
      <c r="Y76" s="33"/>
      <c r="Z76" s="35">
        <v>11250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11250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11250</v>
      </c>
      <c r="X84" s="30"/>
      <c r="Y84" s="29"/>
      <c r="Z84" s="31">
        <v>11250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138197</v>
      </c>
      <c r="J22" s="345">
        <f t="shared" si="6"/>
        <v>138197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224431</v>
      </c>
      <c r="U22" s="343">
        <f t="shared" si="6"/>
        <v>0</v>
      </c>
      <c r="V22" s="345">
        <f t="shared" si="6"/>
        <v>224431</v>
      </c>
      <c r="W22" s="345">
        <f t="shared" si="6"/>
        <v>362628</v>
      </c>
      <c r="X22" s="343">
        <f t="shared" si="6"/>
        <v>0</v>
      </c>
      <c r="Y22" s="345">
        <f t="shared" si="6"/>
        <v>362628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>
        <v>138197</v>
      </c>
      <c r="J28" s="342">
        <v>138197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>
        <v>224431</v>
      </c>
      <c r="U28" s="275"/>
      <c r="V28" s="342">
        <v>224431</v>
      </c>
      <c r="W28" s="342">
        <v>362628</v>
      </c>
      <c r="X28" s="275"/>
      <c r="Y28" s="342">
        <v>362628</v>
      </c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8266464</v>
      </c>
      <c r="F40" s="345">
        <f t="shared" si="9"/>
        <v>10339058</v>
      </c>
      <c r="G40" s="345">
        <f t="shared" si="9"/>
        <v>223340</v>
      </c>
      <c r="H40" s="343">
        <f t="shared" si="9"/>
        <v>921170</v>
      </c>
      <c r="I40" s="343">
        <f t="shared" si="9"/>
        <v>685610</v>
      </c>
      <c r="J40" s="345">
        <f t="shared" si="9"/>
        <v>1830120</v>
      </c>
      <c r="K40" s="345">
        <f t="shared" si="9"/>
        <v>0</v>
      </c>
      <c r="L40" s="343">
        <f t="shared" si="9"/>
        <v>-665754</v>
      </c>
      <c r="M40" s="343">
        <f t="shared" si="9"/>
        <v>1138755</v>
      </c>
      <c r="N40" s="345">
        <f t="shared" si="9"/>
        <v>473001</v>
      </c>
      <c r="O40" s="345">
        <f t="shared" si="9"/>
        <v>745272</v>
      </c>
      <c r="P40" s="343">
        <f t="shared" si="9"/>
        <v>745272</v>
      </c>
      <c r="Q40" s="343">
        <f t="shared" si="9"/>
        <v>1199047</v>
      </c>
      <c r="R40" s="345">
        <f t="shared" si="9"/>
        <v>2689591</v>
      </c>
      <c r="S40" s="345">
        <f t="shared" si="9"/>
        <v>-743500</v>
      </c>
      <c r="T40" s="343">
        <f t="shared" si="9"/>
        <v>204027</v>
      </c>
      <c r="U40" s="343">
        <f t="shared" si="9"/>
        <v>489297</v>
      </c>
      <c r="V40" s="345">
        <f t="shared" si="9"/>
        <v>-50176</v>
      </c>
      <c r="W40" s="345">
        <f t="shared" si="9"/>
        <v>4942536</v>
      </c>
      <c r="X40" s="343">
        <f t="shared" si="9"/>
        <v>10339058</v>
      </c>
      <c r="Y40" s="345">
        <f t="shared" si="9"/>
        <v>-5396522</v>
      </c>
      <c r="Z40" s="336">
        <f>+IF(X40&lt;&gt;0,+(Y40/X40)*100,0)</f>
        <v>-52.195490150069766</v>
      </c>
      <c r="AA40" s="350">
        <f>SUM(AA41:AA49)</f>
        <v>10339058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>
        <v>-871</v>
      </c>
      <c r="M41" s="362"/>
      <c r="N41" s="364">
        <v>-871</v>
      </c>
      <c r="O41" s="364">
        <v>38100</v>
      </c>
      <c r="P41" s="362">
        <v>38100</v>
      </c>
      <c r="Q41" s="362">
        <v>47229</v>
      </c>
      <c r="R41" s="364">
        <v>123429</v>
      </c>
      <c r="S41" s="364"/>
      <c r="T41" s="362">
        <v>18902</v>
      </c>
      <c r="U41" s="362"/>
      <c r="V41" s="364">
        <v>18902</v>
      </c>
      <c r="W41" s="364">
        <v>141460</v>
      </c>
      <c r="X41" s="362"/>
      <c r="Y41" s="364">
        <v>141460</v>
      </c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-1557</v>
      </c>
      <c r="M42" s="54">
        <f t="shared" si="10"/>
        <v>0</v>
      </c>
      <c r="N42" s="53">
        <f t="shared" si="10"/>
        <v>-1557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-1557</v>
      </c>
      <c r="X42" s="54">
        <f t="shared" si="10"/>
        <v>0</v>
      </c>
      <c r="Y42" s="53">
        <f t="shared" si="10"/>
        <v>-1557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195000</v>
      </c>
      <c r="F43" s="370">
        <v>538670</v>
      </c>
      <c r="G43" s="370">
        <v>27600</v>
      </c>
      <c r="H43" s="305">
        <v>25782</v>
      </c>
      <c r="I43" s="305">
        <v>74484</v>
      </c>
      <c r="J43" s="370">
        <v>127866</v>
      </c>
      <c r="K43" s="370"/>
      <c r="L43" s="305">
        <v>-75424</v>
      </c>
      <c r="M43" s="305">
        <v>36196</v>
      </c>
      <c r="N43" s="370">
        <v>-39228</v>
      </c>
      <c r="O43" s="370">
        <v>11360</v>
      </c>
      <c r="P43" s="305">
        <v>11360</v>
      </c>
      <c r="Q43" s="305">
        <v>62655</v>
      </c>
      <c r="R43" s="370">
        <v>85375</v>
      </c>
      <c r="S43" s="370">
        <v>-152648</v>
      </c>
      <c r="T43" s="305">
        <v>536</v>
      </c>
      <c r="U43" s="305">
        <v>101207</v>
      </c>
      <c r="V43" s="370">
        <v>-50905</v>
      </c>
      <c r="W43" s="370">
        <v>123108</v>
      </c>
      <c r="X43" s="305">
        <v>538670</v>
      </c>
      <c r="Y43" s="370">
        <v>-415562</v>
      </c>
      <c r="Z43" s="371">
        <v>-77.15</v>
      </c>
      <c r="AA43" s="303">
        <v>538670</v>
      </c>
    </row>
    <row r="44" spans="1:27" ht="13.5">
      <c r="A44" s="361" t="s">
        <v>251</v>
      </c>
      <c r="B44" s="136"/>
      <c r="C44" s="60"/>
      <c r="D44" s="368"/>
      <c r="E44" s="54">
        <v>1815000</v>
      </c>
      <c r="F44" s="53">
        <v>709177</v>
      </c>
      <c r="G44" s="53">
        <v>29881</v>
      </c>
      <c r="H44" s="54"/>
      <c r="I44" s="54">
        <v>281000</v>
      </c>
      <c r="J44" s="53">
        <v>310881</v>
      </c>
      <c r="K44" s="53"/>
      <c r="L44" s="54"/>
      <c r="M44" s="54">
        <v>152788</v>
      </c>
      <c r="N44" s="53">
        <v>152788</v>
      </c>
      <c r="O44" s="53">
        <v>-5250</v>
      </c>
      <c r="P44" s="54">
        <v>-5250</v>
      </c>
      <c r="Q44" s="54">
        <v>262</v>
      </c>
      <c r="R44" s="53">
        <v>-10238</v>
      </c>
      <c r="S44" s="53"/>
      <c r="T44" s="54"/>
      <c r="U44" s="54">
        <v>11735</v>
      </c>
      <c r="V44" s="53">
        <v>11735</v>
      </c>
      <c r="W44" s="53">
        <v>465166</v>
      </c>
      <c r="X44" s="54">
        <v>709177</v>
      </c>
      <c r="Y44" s="53">
        <v>-244011</v>
      </c>
      <c r="Z44" s="94">
        <v>-34.41</v>
      </c>
      <c r="AA44" s="95">
        <v>709177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3971464</v>
      </c>
      <c r="F47" s="53">
        <v>9041211</v>
      </c>
      <c r="G47" s="53">
        <v>165859</v>
      </c>
      <c r="H47" s="54">
        <v>895388</v>
      </c>
      <c r="I47" s="54">
        <v>330126</v>
      </c>
      <c r="J47" s="53">
        <v>1391373</v>
      </c>
      <c r="K47" s="53"/>
      <c r="L47" s="54">
        <v>-587902</v>
      </c>
      <c r="M47" s="54">
        <v>626985</v>
      </c>
      <c r="N47" s="53">
        <v>39083</v>
      </c>
      <c r="O47" s="53">
        <v>701062</v>
      </c>
      <c r="P47" s="54">
        <v>701062</v>
      </c>
      <c r="Q47" s="54">
        <v>1088901</v>
      </c>
      <c r="R47" s="53">
        <v>2491025</v>
      </c>
      <c r="S47" s="53">
        <v>-590852</v>
      </c>
      <c r="T47" s="54">
        <v>184589</v>
      </c>
      <c r="U47" s="54">
        <v>376355</v>
      </c>
      <c r="V47" s="53">
        <v>-29908</v>
      </c>
      <c r="W47" s="53">
        <v>3891573</v>
      </c>
      <c r="X47" s="54">
        <v>9041211</v>
      </c>
      <c r="Y47" s="53">
        <v>-5149638</v>
      </c>
      <c r="Z47" s="94">
        <v>-56.96</v>
      </c>
      <c r="AA47" s="95">
        <v>9041211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2285000</v>
      </c>
      <c r="F49" s="53">
        <v>50000</v>
      </c>
      <c r="G49" s="53"/>
      <c r="H49" s="54"/>
      <c r="I49" s="54"/>
      <c r="J49" s="53"/>
      <c r="K49" s="53"/>
      <c r="L49" s="54"/>
      <c r="M49" s="54">
        <v>322786</v>
      </c>
      <c r="N49" s="53">
        <v>322786</v>
      </c>
      <c r="O49" s="53"/>
      <c r="P49" s="54"/>
      <c r="Q49" s="54"/>
      <c r="R49" s="53"/>
      <c r="S49" s="53"/>
      <c r="T49" s="54"/>
      <c r="U49" s="54"/>
      <c r="V49" s="53"/>
      <c r="W49" s="53">
        <v>322786</v>
      </c>
      <c r="X49" s="54">
        <v>50000</v>
      </c>
      <c r="Y49" s="53">
        <v>272786</v>
      </c>
      <c r="Z49" s="94">
        <v>545.57</v>
      </c>
      <c r="AA49" s="95">
        <v>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2280000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2280000</v>
      </c>
      <c r="Y57" s="345">
        <f t="shared" si="13"/>
        <v>-2280000</v>
      </c>
      <c r="Z57" s="336">
        <f>+IF(X57&lt;&gt;0,+(Y57/X57)*100,0)</f>
        <v>-100</v>
      </c>
      <c r="AA57" s="350">
        <f t="shared" si="13"/>
        <v>2280000</v>
      </c>
    </row>
    <row r="58" spans="1:27" ht="13.5">
      <c r="A58" s="361" t="s">
        <v>217</v>
      </c>
      <c r="B58" s="136"/>
      <c r="C58" s="60"/>
      <c r="D58" s="340"/>
      <c r="E58" s="60"/>
      <c r="F58" s="59">
        <v>2280000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2280000</v>
      </c>
      <c r="Y58" s="59">
        <v>-2280000</v>
      </c>
      <c r="Z58" s="61">
        <v>-100</v>
      </c>
      <c r="AA58" s="62">
        <v>2280000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8266464</v>
      </c>
      <c r="F60" s="264">
        <f t="shared" si="14"/>
        <v>12619058</v>
      </c>
      <c r="G60" s="264">
        <f t="shared" si="14"/>
        <v>223340</v>
      </c>
      <c r="H60" s="219">
        <f t="shared" si="14"/>
        <v>921170</v>
      </c>
      <c r="I60" s="219">
        <f t="shared" si="14"/>
        <v>823807</v>
      </c>
      <c r="J60" s="264">
        <f t="shared" si="14"/>
        <v>1968317</v>
      </c>
      <c r="K60" s="264">
        <f t="shared" si="14"/>
        <v>0</v>
      </c>
      <c r="L60" s="219">
        <f t="shared" si="14"/>
        <v>-665754</v>
      </c>
      <c r="M60" s="219">
        <f t="shared" si="14"/>
        <v>1138755</v>
      </c>
      <c r="N60" s="264">
        <f t="shared" si="14"/>
        <v>473001</v>
      </c>
      <c r="O60" s="264">
        <f t="shared" si="14"/>
        <v>745272</v>
      </c>
      <c r="P60" s="219">
        <f t="shared" si="14"/>
        <v>745272</v>
      </c>
      <c r="Q60" s="219">
        <f t="shared" si="14"/>
        <v>1199047</v>
      </c>
      <c r="R60" s="264">
        <f t="shared" si="14"/>
        <v>2689591</v>
      </c>
      <c r="S60" s="264">
        <f t="shared" si="14"/>
        <v>-743500</v>
      </c>
      <c r="T60" s="219">
        <f t="shared" si="14"/>
        <v>428458</v>
      </c>
      <c r="U60" s="219">
        <f t="shared" si="14"/>
        <v>489297</v>
      </c>
      <c r="V60" s="264">
        <f t="shared" si="14"/>
        <v>174255</v>
      </c>
      <c r="W60" s="264">
        <f t="shared" si="14"/>
        <v>5305164</v>
      </c>
      <c r="X60" s="219">
        <f t="shared" si="14"/>
        <v>12619058</v>
      </c>
      <c r="Y60" s="264">
        <f t="shared" si="14"/>
        <v>-7313894</v>
      </c>
      <c r="Z60" s="337">
        <f>+IF(X60&lt;&gt;0,+(Y60/X60)*100,0)</f>
        <v>-57.95911232042835</v>
      </c>
      <c r="AA60" s="232">
        <f>+AA57+AA54+AA51+AA40+AA37+AA34+AA22+AA5</f>
        <v>12619058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-1557</v>
      </c>
      <c r="M62" s="347">
        <f t="shared" si="15"/>
        <v>0</v>
      </c>
      <c r="N62" s="349">
        <f t="shared" si="15"/>
        <v>-1557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-1557</v>
      </c>
      <c r="X62" s="347">
        <f t="shared" si="15"/>
        <v>0</v>
      </c>
      <c r="Y62" s="349">
        <f t="shared" si="15"/>
        <v>-1557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>
        <v>-1557</v>
      </c>
      <c r="M64" s="60"/>
      <c r="N64" s="59">
        <v>-1557</v>
      </c>
      <c r="O64" s="59"/>
      <c r="P64" s="60"/>
      <c r="Q64" s="60"/>
      <c r="R64" s="59"/>
      <c r="S64" s="59"/>
      <c r="T64" s="60"/>
      <c r="U64" s="60"/>
      <c r="V64" s="59"/>
      <c r="W64" s="59">
        <v>-1557</v>
      </c>
      <c r="X64" s="60"/>
      <c r="Y64" s="59">
        <v>-1557</v>
      </c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355006433</v>
      </c>
      <c r="D5" s="153">
        <f>SUM(D6:D8)</f>
        <v>0</v>
      </c>
      <c r="E5" s="154">
        <f t="shared" si="0"/>
        <v>353447158</v>
      </c>
      <c r="F5" s="100">
        <f t="shared" si="0"/>
        <v>362303408</v>
      </c>
      <c r="G5" s="100">
        <f t="shared" si="0"/>
        <v>141276082</v>
      </c>
      <c r="H5" s="100">
        <f t="shared" si="0"/>
        <v>1346753</v>
      </c>
      <c r="I5" s="100">
        <f t="shared" si="0"/>
        <v>2296511</v>
      </c>
      <c r="J5" s="100">
        <f t="shared" si="0"/>
        <v>144919346</v>
      </c>
      <c r="K5" s="100">
        <f t="shared" si="0"/>
        <v>1311444</v>
      </c>
      <c r="L5" s="100">
        <f t="shared" si="0"/>
        <v>113770453</v>
      </c>
      <c r="M5" s="100">
        <f t="shared" si="0"/>
        <v>491823</v>
      </c>
      <c r="N5" s="100">
        <f t="shared" si="0"/>
        <v>115573720</v>
      </c>
      <c r="O5" s="100">
        <f t="shared" si="0"/>
        <v>2178707</v>
      </c>
      <c r="P5" s="100">
        <f t="shared" si="0"/>
        <v>5523819</v>
      </c>
      <c r="Q5" s="100">
        <f t="shared" si="0"/>
        <v>84583402</v>
      </c>
      <c r="R5" s="100">
        <f t="shared" si="0"/>
        <v>92285928</v>
      </c>
      <c r="S5" s="100">
        <f t="shared" si="0"/>
        <v>445400</v>
      </c>
      <c r="T5" s="100">
        <f t="shared" si="0"/>
        <v>3487504</v>
      </c>
      <c r="U5" s="100">
        <f t="shared" si="0"/>
        <v>5246562</v>
      </c>
      <c r="V5" s="100">
        <f t="shared" si="0"/>
        <v>9179466</v>
      </c>
      <c r="W5" s="100">
        <f t="shared" si="0"/>
        <v>361958460</v>
      </c>
      <c r="X5" s="100">
        <f t="shared" si="0"/>
        <v>353447162</v>
      </c>
      <c r="Y5" s="100">
        <f t="shared" si="0"/>
        <v>8511298</v>
      </c>
      <c r="Z5" s="137">
        <f>+IF(X5&lt;&gt;0,+(Y5/X5)*100,0)</f>
        <v>2.408082144962873</v>
      </c>
      <c r="AA5" s="153">
        <f>SUM(AA6:AA8)</f>
        <v>362303408</v>
      </c>
    </row>
    <row r="6" spans="1:27" ht="13.5">
      <c r="A6" s="138" t="s">
        <v>75</v>
      </c>
      <c r="B6" s="136"/>
      <c r="C6" s="155">
        <v>1384525</v>
      </c>
      <c r="D6" s="155"/>
      <c r="E6" s="156">
        <v>20000</v>
      </c>
      <c r="F6" s="60">
        <v>20000</v>
      </c>
      <c r="G6" s="60"/>
      <c r="H6" s="60"/>
      <c r="I6" s="60"/>
      <c r="J6" s="60"/>
      <c r="K6" s="60"/>
      <c r="L6" s="60">
        <v>-1875</v>
      </c>
      <c r="M6" s="60">
        <v>3</v>
      </c>
      <c r="N6" s="60">
        <v>-1872</v>
      </c>
      <c r="O6" s="60"/>
      <c r="P6" s="60"/>
      <c r="Q6" s="60"/>
      <c r="R6" s="60"/>
      <c r="S6" s="60"/>
      <c r="T6" s="60">
        <v>577</v>
      </c>
      <c r="U6" s="60"/>
      <c r="V6" s="60">
        <v>577</v>
      </c>
      <c r="W6" s="60">
        <v>-1295</v>
      </c>
      <c r="X6" s="60">
        <v>20000</v>
      </c>
      <c r="Y6" s="60">
        <v>-21295</v>
      </c>
      <c r="Z6" s="140">
        <v>-106.48</v>
      </c>
      <c r="AA6" s="155">
        <v>20000</v>
      </c>
    </row>
    <row r="7" spans="1:27" ht="13.5">
      <c r="A7" s="138" t="s">
        <v>76</v>
      </c>
      <c r="B7" s="136"/>
      <c r="C7" s="157">
        <v>353621908</v>
      </c>
      <c r="D7" s="157"/>
      <c r="E7" s="158">
        <v>353427158</v>
      </c>
      <c r="F7" s="159">
        <v>362283408</v>
      </c>
      <c r="G7" s="159">
        <v>141276082</v>
      </c>
      <c r="H7" s="159">
        <v>1346753</v>
      </c>
      <c r="I7" s="159">
        <v>2296511</v>
      </c>
      <c r="J7" s="159">
        <v>144919346</v>
      </c>
      <c r="K7" s="159">
        <v>1311444</v>
      </c>
      <c r="L7" s="159">
        <v>113772328</v>
      </c>
      <c r="M7" s="159">
        <v>491820</v>
      </c>
      <c r="N7" s="159">
        <v>115575592</v>
      </c>
      <c r="O7" s="159">
        <v>2178707</v>
      </c>
      <c r="P7" s="159">
        <v>5523819</v>
      </c>
      <c r="Q7" s="159">
        <v>84583402</v>
      </c>
      <c r="R7" s="159">
        <v>92285928</v>
      </c>
      <c r="S7" s="159">
        <v>445400</v>
      </c>
      <c r="T7" s="159">
        <v>3486927</v>
      </c>
      <c r="U7" s="159">
        <v>5246562</v>
      </c>
      <c r="V7" s="159">
        <v>9178889</v>
      </c>
      <c r="W7" s="159">
        <v>361959755</v>
      </c>
      <c r="X7" s="159">
        <v>353427162</v>
      </c>
      <c r="Y7" s="159">
        <v>8532593</v>
      </c>
      <c r="Z7" s="141">
        <v>2.41</v>
      </c>
      <c r="AA7" s="157">
        <v>362283408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934000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48156</v>
      </c>
      <c r="U15" s="100">
        <f t="shared" si="2"/>
        <v>26316</v>
      </c>
      <c r="V15" s="100">
        <f t="shared" si="2"/>
        <v>74472</v>
      </c>
      <c r="W15" s="100">
        <f t="shared" si="2"/>
        <v>74472</v>
      </c>
      <c r="X15" s="100">
        <f t="shared" si="2"/>
        <v>0</v>
      </c>
      <c r="Y15" s="100">
        <f t="shared" si="2"/>
        <v>74472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934000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>
        <v>48156</v>
      </c>
      <c r="U18" s="60">
        <v>26316</v>
      </c>
      <c r="V18" s="60">
        <v>74472</v>
      </c>
      <c r="W18" s="60">
        <v>74472</v>
      </c>
      <c r="X18" s="60"/>
      <c r="Y18" s="60">
        <v>74472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355940433</v>
      </c>
      <c r="D25" s="168">
        <f>+D5+D9+D15+D19+D24</f>
        <v>0</v>
      </c>
      <c r="E25" s="169">
        <f t="shared" si="4"/>
        <v>353447158</v>
      </c>
      <c r="F25" s="73">
        <f t="shared" si="4"/>
        <v>362303408</v>
      </c>
      <c r="G25" s="73">
        <f t="shared" si="4"/>
        <v>141276082</v>
      </c>
      <c r="H25" s="73">
        <f t="shared" si="4"/>
        <v>1346753</v>
      </c>
      <c r="I25" s="73">
        <f t="shared" si="4"/>
        <v>2296511</v>
      </c>
      <c r="J25" s="73">
        <f t="shared" si="4"/>
        <v>144919346</v>
      </c>
      <c r="K25" s="73">
        <f t="shared" si="4"/>
        <v>1311444</v>
      </c>
      <c r="L25" s="73">
        <f t="shared" si="4"/>
        <v>113770453</v>
      </c>
      <c r="M25" s="73">
        <f t="shared" si="4"/>
        <v>491823</v>
      </c>
      <c r="N25" s="73">
        <f t="shared" si="4"/>
        <v>115573720</v>
      </c>
      <c r="O25" s="73">
        <f t="shared" si="4"/>
        <v>2178707</v>
      </c>
      <c r="P25" s="73">
        <f t="shared" si="4"/>
        <v>5523819</v>
      </c>
      <c r="Q25" s="73">
        <f t="shared" si="4"/>
        <v>84583402</v>
      </c>
      <c r="R25" s="73">
        <f t="shared" si="4"/>
        <v>92285928</v>
      </c>
      <c r="S25" s="73">
        <f t="shared" si="4"/>
        <v>445400</v>
      </c>
      <c r="T25" s="73">
        <f t="shared" si="4"/>
        <v>3535660</v>
      </c>
      <c r="U25" s="73">
        <f t="shared" si="4"/>
        <v>5272878</v>
      </c>
      <c r="V25" s="73">
        <f t="shared" si="4"/>
        <v>9253938</v>
      </c>
      <c r="W25" s="73">
        <f t="shared" si="4"/>
        <v>362032932</v>
      </c>
      <c r="X25" s="73">
        <f t="shared" si="4"/>
        <v>353447162</v>
      </c>
      <c r="Y25" s="73">
        <f t="shared" si="4"/>
        <v>8585770</v>
      </c>
      <c r="Z25" s="170">
        <f>+IF(X25&lt;&gt;0,+(Y25/X25)*100,0)</f>
        <v>2.4291523381930564</v>
      </c>
      <c r="AA25" s="168">
        <f>+AA5+AA9+AA15+AA19+AA24</f>
        <v>362303408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112961057</v>
      </c>
      <c r="D28" s="153">
        <f>SUM(D29:D31)</f>
        <v>0</v>
      </c>
      <c r="E28" s="154">
        <f t="shared" si="5"/>
        <v>144672171</v>
      </c>
      <c r="F28" s="100">
        <f t="shared" si="5"/>
        <v>176882071</v>
      </c>
      <c r="G28" s="100">
        <f t="shared" si="5"/>
        <v>7276751</v>
      </c>
      <c r="H28" s="100">
        <f t="shared" si="5"/>
        <v>7995696</v>
      </c>
      <c r="I28" s="100">
        <f t="shared" si="5"/>
        <v>10099460</v>
      </c>
      <c r="J28" s="100">
        <f t="shared" si="5"/>
        <v>25371907</v>
      </c>
      <c r="K28" s="100">
        <f t="shared" si="5"/>
        <v>13023256</v>
      </c>
      <c r="L28" s="100">
        <f t="shared" si="5"/>
        <v>9826604</v>
      </c>
      <c r="M28" s="100">
        <f t="shared" si="5"/>
        <v>11133448</v>
      </c>
      <c r="N28" s="100">
        <f t="shared" si="5"/>
        <v>33983308</v>
      </c>
      <c r="O28" s="100">
        <f t="shared" si="5"/>
        <v>9686420</v>
      </c>
      <c r="P28" s="100">
        <f t="shared" si="5"/>
        <v>8604764</v>
      </c>
      <c r="Q28" s="100">
        <f t="shared" si="5"/>
        <v>9194064</v>
      </c>
      <c r="R28" s="100">
        <f t="shared" si="5"/>
        <v>27485248</v>
      </c>
      <c r="S28" s="100">
        <f t="shared" si="5"/>
        <v>8865508</v>
      </c>
      <c r="T28" s="100">
        <f t="shared" si="5"/>
        <v>10639108</v>
      </c>
      <c r="U28" s="100">
        <f t="shared" si="5"/>
        <v>16126311</v>
      </c>
      <c r="V28" s="100">
        <f t="shared" si="5"/>
        <v>35630927</v>
      </c>
      <c r="W28" s="100">
        <f t="shared" si="5"/>
        <v>122471390</v>
      </c>
      <c r="X28" s="100">
        <f t="shared" si="5"/>
        <v>144672180</v>
      </c>
      <c r="Y28" s="100">
        <f t="shared" si="5"/>
        <v>-22200790</v>
      </c>
      <c r="Z28" s="137">
        <f>+IF(X28&lt;&gt;0,+(Y28/X28)*100,0)</f>
        <v>-15.34558337338941</v>
      </c>
      <c r="AA28" s="153">
        <f>SUM(AA29:AA31)</f>
        <v>176882071</v>
      </c>
    </row>
    <row r="29" spans="1:27" ht="13.5">
      <c r="A29" s="138" t="s">
        <v>75</v>
      </c>
      <c r="B29" s="136"/>
      <c r="C29" s="155">
        <v>54239935</v>
      </c>
      <c r="D29" s="155"/>
      <c r="E29" s="156">
        <v>55211329</v>
      </c>
      <c r="F29" s="60">
        <v>61910139</v>
      </c>
      <c r="G29" s="60">
        <v>4315404</v>
      </c>
      <c r="H29" s="60">
        <v>3360039</v>
      </c>
      <c r="I29" s="60">
        <v>4247428</v>
      </c>
      <c r="J29" s="60">
        <v>11922871</v>
      </c>
      <c r="K29" s="60">
        <v>4917370</v>
      </c>
      <c r="L29" s="60">
        <v>2973772</v>
      </c>
      <c r="M29" s="60">
        <v>4232618</v>
      </c>
      <c r="N29" s="60">
        <v>12123760</v>
      </c>
      <c r="O29" s="60">
        <v>3694060</v>
      </c>
      <c r="P29" s="60">
        <v>1818906</v>
      </c>
      <c r="Q29" s="60">
        <v>3934864</v>
      </c>
      <c r="R29" s="60">
        <v>9447830</v>
      </c>
      <c r="S29" s="60">
        <v>3259516</v>
      </c>
      <c r="T29" s="60">
        <v>3752957</v>
      </c>
      <c r="U29" s="60">
        <v>4534457</v>
      </c>
      <c r="V29" s="60">
        <v>11546930</v>
      </c>
      <c r="W29" s="60">
        <v>45041391</v>
      </c>
      <c r="X29" s="60">
        <v>55211333</v>
      </c>
      <c r="Y29" s="60">
        <v>-10169942</v>
      </c>
      <c r="Z29" s="140">
        <v>-18.42</v>
      </c>
      <c r="AA29" s="155">
        <v>61910139</v>
      </c>
    </row>
    <row r="30" spans="1:27" ht="13.5">
      <c r="A30" s="138" t="s">
        <v>76</v>
      </c>
      <c r="B30" s="136"/>
      <c r="C30" s="157">
        <v>33438763</v>
      </c>
      <c r="D30" s="157"/>
      <c r="E30" s="158">
        <v>33115672</v>
      </c>
      <c r="F30" s="159">
        <v>46203137</v>
      </c>
      <c r="G30" s="159">
        <v>1255475</v>
      </c>
      <c r="H30" s="159">
        <v>1215271</v>
      </c>
      <c r="I30" s="159">
        <v>2676449</v>
      </c>
      <c r="J30" s="159">
        <v>5147195</v>
      </c>
      <c r="K30" s="159">
        <v>3260263</v>
      </c>
      <c r="L30" s="159">
        <v>2973086</v>
      </c>
      <c r="M30" s="159">
        <v>3754556</v>
      </c>
      <c r="N30" s="159">
        <v>9987905</v>
      </c>
      <c r="O30" s="159">
        <v>2569575</v>
      </c>
      <c r="P30" s="159">
        <v>4041663</v>
      </c>
      <c r="Q30" s="159">
        <v>1806434</v>
      </c>
      <c r="R30" s="159">
        <v>8417672</v>
      </c>
      <c r="S30" s="159">
        <v>1597932</v>
      </c>
      <c r="T30" s="159">
        <v>3594894</v>
      </c>
      <c r="U30" s="159">
        <v>6263082</v>
      </c>
      <c r="V30" s="159">
        <v>11455908</v>
      </c>
      <c r="W30" s="159">
        <v>35008680</v>
      </c>
      <c r="X30" s="159">
        <v>33115671</v>
      </c>
      <c r="Y30" s="159">
        <v>1893009</v>
      </c>
      <c r="Z30" s="141">
        <v>5.72</v>
      </c>
      <c r="AA30" s="157">
        <v>46203137</v>
      </c>
    </row>
    <row r="31" spans="1:27" ht="13.5">
      <c r="A31" s="138" t="s">
        <v>77</v>
      </c>
      <c r="B31" s="136"/>
      <c r="C31" s="155">
        <v>25282359</v>
      </c>
      <c r="D31" s="155"/>
      <c r="E31" s="156">
        <v>56345170</v>
      </c>
      <c r="F31" s="60">
        <v>68768795</v>
      </c>
      <c r="G31" s="60">
        <v>1705872</v>
      </c>
      <c r="H31" s="60">
        <v>3420386</v>
      </c>
      <c r="I31" s="60">
        <v>3175583</v>
      </c>
      <c r="J31" s="60">
        <v>8301841</v>
      </c>
      <c r="K31" s="60">
        <v>4845623</v>
      </c>
      <c r="L31" s="60">
        <v>3879746</v>
      </c>
      <c r="M31" s="60">
        <v>3146274</v>
      </c>
      <c r="N31" s="60">
        <v>11871643</v>
      </c>
      <c r="O31" s="60">
        <v>3422785</v>
      </c>
      <c r="P31" s="60">
        <v>2744195</v>
      </c>
      <c r="Q31" s="60">
        <v>3452766</v>
      </c>
      <c r="R31" s="60">
        <v>9619746</v>
      </c>
      <c r="S31" s="60">
        <v>4008060</v>
      </c>
      <c r="T31" s="60">
        <v>3291257</v>
      </c>
      <c r="U31" s="60">
        <v>5328772</v>
      </c>
      <c r="V31" s="60">
        <v>12628089</v>
      </c>
      <c r="W31" s="60">
        <v>42421319</v>
      </c>
      <c r="X31" s="60">
        <v>56345176</v>
      </c>
      <c r="Y31" s="60">
        <v>-13923857</v>
      </c>
      <c r="Z31" s="140">
        <v>-24.71</v>
      </c>
      <c r="AA31" s="155">
        <v>68768795</v>
      </c>
    </row>
    <row r="32" spans="1:27" ht="13.5">
      <c r="A32" s="135" t="s">
        <v>78</v>
      </c>
      <c r="B32" s="136"/>
      <c r="C32" s="153">
        <f aca="true" t="shared" si="6" ref="C32:Y32">SUM(C33:C37)</f>
        <v>40362394</v>
      </c>
      <c r="D32" s="153">
        <f>SUM(D33:D37)</f>
        <v>0</v>
      </c>
      <c r="E32" s="154">
        <f t="shared" si="6"/>
        <v>70279855</v>
      </c>
      <c r="F32" s="100">
        <f t="shared" si="6"/>
        <v>67202447</v>
      </c>
      <c r="G32" s="100">
        <f t="shared" si="6"/>
        <v>2407015</v>
      </c>
      <c r="H32" s="100">
        <f t="shared" si="6"/>
        <v>2752623</v>
      </c>
      <c r="I32" s="100">
        <f t="shared" si="6"/>
        <v>3400915</v>
      </c>
      <c r="J32" s="100">
        <f t="shared" si="6"/>
        <v>8560553</v>
      </c>
      <c r="K32" s="100">
        <f t="shared" si="6"/>
        <v>5755315</v>
      </c>
      <c r="L32" s="100">
        <f t="shared" si="6"/>
        <v>3377529</v>
      </c>
      <c r="M32" s="100">
        <f t="shared" si="6"/>
        <v>5166412</v>
      </c>
      <c r="N32" s="100">
        <f t="shared" si="6"/>
        <v>14299256</v>
      </c>
      <c r="O32" s="100">
        <f t="shared" si="6"/>
        <v>3510440</v>
      </c>
      <c r="P32" s="100">
        <f t="shared" si="6"/>
        <v>2005952</v>
      </c>
      <c r="Q32" s="100">
        <f t="shared" si="6"/>
        <v>2066724</v>
      </c>
      <c r="R32" s="100">
        <f t="shared" si="6"/>
        <v>7583116</v>
      </c>
      <c r="S32" s="100">
        <f t="shared" si="6"/>
        <v>33609947</v>
      </c>
      <c r="T32" s="100">
        <f t="shared" si="6"/>
        <v>4370380</v>
      </c>
      <c r="U32" s="100">
        <f t="shared" si="6"/>
        <v>7205573</v>
      </c>
      <c r="V32" s="100">
        <f t="shared" si="6"/>
        <v>45185900</v>
      </c>
      <c r="W32" s="100">
        <f t="shared" si="6"/>
        <v>75628825</v>
      </c>
      <c r="X32" s="100">
        <f t="shared" si="6"/>
        <v>70279853</v>
      </c>
      <c r="Y32" s="100">
        <f t="shared" si="6"/>
        <v>5348972</v>
      </c>
      <c r="Z32" s="137">
        <f>+IF(X32&lt;&gt;0,+(Y32/X32)*100,0)</f>
        <v>7.610960711599667</v>
      </c>
      <c r="AA32" s="153">
        <f>SUM(AA33:AA37)</f>
        <v>67202447</v>
      </c>
    </row>
    <row r="33" spans="1:27" ht="13.5">
      <c r="A33" s="138" t="s">
        <v>79</v>
      </c>
      <c r="B33" s="136"/>
      <c r="C33" s="155">
        <v>24224234</v>
      </c>
      <c r="D33" s="155"/>
      <c r="E33" s="156">
        <v>14701128</v>
      </c>
      <c r="F33" s="60">
        <v>17101262</v>
      </c>
      <c r="G33" s="60">
        <v>242252</v>
      </c>
      <c r="H33" s="60">
        <v>377579</v>
      </c>
      <c r="I33" s="60">
        <v>810282</v>
      </c>
      <c r="J33" s="60">
        <v>1430113</v>
      </c>
      <c r="K33" s="60">
        <v>1170990</v>
      </c>
      <c r="L33" s="60">
        <v>692182</v>
      </c>
      <c r="M33" s="60">
        <v>850509</v>
      </c>
      <c r="N33" s="60">
        <v>2713681</v>
      </c>
      <c r="O33" s="60">
        <v>411559</v>
      </c>
      <c r="P33" s="60">
        <v>706731</v>
      </c>
      <c r="Q33" s="60">
        <v>272053</v>
      </c>
      <c r="R33" s="60">
        <v>1390343</v>
      </c>
      <c r="S33" s="60">
        <v>598349</v>
      </c>
      <c r="T33" s="60">
        <v>1225705</v>
      </c>
      <c r="U33" s="60">
        <v>504998</v>
      </c>
      <c r="V33" s="60">
        <v>2329052</v>
      </c>
      <c r="W33" s="60">
        <v>7863189</v>
      </c>
      <c r="X33" s="60">
        <v>14701126</v>
      </c>
      <c r="Y33" s="60">
        <v>-6837937</v>
      </c>
      <c r="Z33" s="140">
        <v>-46.51</v>
      </c>
      <c r="AA33" s="155">
        <v>17101262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16138160</v>
      </c>
      <c r="D35" s="155"/>
      <c r="E35" s="156">
        <v>36116080</v>
      </c>
      <c r="F35" s="60">
        <v>36657637</v>
      </c>
      <c r="G35" s="60">
        <v>1554477</v>
      </c>
      <c r="H35" s="60">
        <v>1744471</v>
      </c>
      <c r="I35" s="60">
        <v>1841780</v>
      </c>
      <c r="J35" s="60">
        <v>5140728</v>
      </c>
      <c r="K35" s="60">
        <v>2942209</v>
      </c>
      <c r="L35" s="60">
        <v>1939637</v>
      </c>
      <c r="M35" s="60">
        <v>3666695</v>
      </c>
      <c r="N35" s="60">
        <v>8548541</v>
      </c>
      <c r="O35" s="60">
        <v>2303060</v>
      </c>
      <c r="P35" s="60">
        <v>655878</v>
      </c>
      <c r="Q35" s="60">
        <v>1907624</v>
      </c>
      <c r="R35" s="60">
        <v>4866562</v>
      </c>
      <c r="S35" s="60">
        <v>32380525</v>
      </c>
      <c r="T35" s="60">
        <v>2383679</v>
      </c>
      <c r="U35" s="60">
        <v>4312033</v>
      </c>
      <c r="V35" s="60">
        <v>39076237</v>
      </c>
      <c r="W35" s="60">
        <v>57632068</v>
      </c>
      <c r="X35" s="60">
        <v>36116079</v>
      </c>
      <c r="Y35" s="60">
        <v>21515989</v>
      </c>
      <c r="Z35" s="140">
        <v>59.57</v>
      </c>
      <c r="AA35" s="155">
        <v>36657637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19462647</v>
      </c>
      <c r="F37" s="159">
        <v>13443548</v>
      </c>
      <c r="G37" s="159">
        <v>610286</v>
      </c>
      <c r="H37" s="159">
        <v>630573</v>
      </c>
      <c r="I37" s="159">
        <v>748853</v>
      </c>
      <c r="J37" s="159">
        <v>1989712</v>
      </c>
      <c r="K37" s="159">
        <v>1642116</v>
      </c>
      <c r="L37" s="159">
        <v>745710</v>
      </c>
      <c r="M37" s="159">
        <v>649208</v>
      </c>
      <c r="N37" s="159">
        <v>3037034</v>
      </c>
      <c r="O37" s="159">
        <v>795821</v>
      </c>
      <c r="P37" s="159">
        <v>643343</v>
      </c>
      <c r="Q37" s="159">
        <v>-112953</v>
      </c>
      <c r="R37" s="159">
        <v>1326211</v>
      </c>
      <c r="S37" s="159">
        <v>631073</v>
      </c>
      <c r="T37" s="159">
        <v>760996</v>
      </c>
      <c r="U37" s="159">
        <v>2388542</v>
      </c>
      <c r="V37" s="159">
        <v>3780611</v>
      </c>
      <c r="W37" s="159">
        <v>10133568</v>
      </c>
      <c r="X37" s="159">
        <v>19462648</v>
      </c>
      <c r="Y37" s="159">
        <v>-9329080</v>
      </c>
      <c r="Z37" s="141">
        <v>-47.93</v>
      </c>
      <c r="AA37" s="157">
        <v>13443548</v>
      </c>
    </row>
    <row r="38" spans="1:27" ht="13.5">
      <c r="A38" s="135" t="s">
        <v>84</v>
      </c>
      <c r="B38" s="142"/>
      <c r="C38" s="153">
        <f aca="true" t="shared" si="7" ref="C38:Y38">SUM(C39:C41)</f>
        <v>180143175</v>
      </c>
      <c r="D38" s="153">
        <f>SUM(D39:D41)</f>
        <v>0</v>
      </c>
      <c r="E38" s="154">
        <f t="shared" si="7"/>
        <v>226776369</v>
      </c>
      <c r="F38" s="100">
        <f t="shared" si="7"/>
        <v>177692236</v>
      </c>
      <c r="G38" s="100">
        <f t="shared" si="7"/>
        <v>3753250</v>
      </c>
      <c r="H38" s="100">
        <f t="shared" si="7"/>
        <v>9994083</v>
      </c>
      <c r="I38" s="100">
        <f t="shared" si="7"/>
        <v>3236759</v>
      </c>
      <c r="J38" s="100">
        <f t="shared" si="7"/>
        <v>16984092</v>
      </c>
      <c r="K38" s="100">
        <f t="shared" si="7"/>
        <v>13943772</v>
      </c>
      <c r="L38" s="100">
        <f t="shared" si="7"/>
        <v>7984834</v>
      </c>
      <c r="M38" s="100">
        <f t="shared" si="7"/>
        <v>11523108</v>
      </c>
      <c r="N38" s="100">
        <f t="shared" si="7"/>
        <v>33451714</v>
      </c>
      <c r="O38" s="100">
        <f t="shared" si="7"/>
        <v>4022259</v>
      </c>
      <c r="P38" s="100">
        <f t="shared" si="7"/>
        <v>8015874</v>
      </c>
      <c r="Q38" s="100">
        <f t="shared" si="7"/>
        <v>7641506</v>
      </c>
      <c r="R38" s="100">
        <f t="shared" si="7"/>
        <v>19679639</v>
      </c>
      <c r="S38" s="100">
        <f t="shared" si="7"/>
        <v>12015592</v>
      </c>
      <c r="T38" s="100">
        <f t="shared" si="7"/>
        <v>12456358</v>
      </c>
      <c r="U38" s="100">
        <f t="shared" si="7"/>
        <v>23122580</v>
      </c>
      <c r="V38" s="100">
        <f t="shared" si="7"/>
        <v>47594530</v>
      </c>
      <c r="W38" s="100">
        <f t="shared" si="7"/>
        <v>117709975</v>
      </c>
      <c r="X38" s="100">
        <f t="shared" si="7"/>
        <v>226776362</v>
      </c>
      <c r="Y38" s="100">
        <f t="shared" si="7"/>
        <v>-109066387</v>
      </c>
      <c r="Z38" s="137">
        <f>+IF(X38&lt;&gt;0,+(Y38/X38)*100,0)</f>
        <v>-48.09424846492599</v>
      </c>
      <c r="AA38" s="153">
        <f>SUM(AA39:AA41)</f>
        <v>177692236</v>
      </c>
    </row>
    <row r="39" spans="1:27" ht="13.5">
      <c r="A39" s="138" t="s">
        <v>85</v>
      </c>
      <c r="B39" s="136"/>
      <c r="C39" s="155">
        <v>178123100</v>
      </c>
      <c r="D39" s="155"/>
      <c r="E39" s="156">
        <v>225258772</v>
      </c>
      <c r="F39" s="60">
        <v>176247552</v>
      </c>
      <c r="G39" s="60">
        <v>3704152</v>
      </c>
      <c r="H39" s="60">
        <v>9942530</v>
      </c>
      <c r="I39" s="60">
        <v>3175167</v>
      </c>
      <c r="J39" s="60">
        <v>16821849</v>
      </c>
      <c r="K39" s="60">
        <v>13784369</v>
      </c>
      <c r="L39" s="60">
        <v>7854973</v>
      </c>
      <c r="M39" s="60">
        <v>11395463</v>
      </c>
      <c r="N39" s="60">
        <v>33034805</v>
      </c>
      <c r="O39" s="60">
        <v>3891079</v>
      </c>
      <c r="P39" s="60">
        <v>7882286</v>
      </c>
      <c r="Q39" s="60">
        <v>7589860</v>
      </c>
      <c r="R39" s="60">
        <v>19363225</v>
      </c>
      <c r="S39" s="60">
        <v>11886819</v>
      </c>
      <c r="T39" s="60">
        <v>12342141</v>
      </c>
      <c r="U39" s="60">
        <v>22945671</v>
      </c>
      <c r="V39" s="60">
        <v>47174631</v>
      </c>
      <c r="W39" s="60">
        <v>116394510</v>
      </c>
      <c r="X39" s="60">
        <v>225258770</v>
      </c>
      <c r="Y39" s="60">
        <v>-108864260</v>
      </c>
      <c r="Z39" s="140">
        <v>-48.33</v>
      </c>
      <c r="AA39" s="155">
        <v>176247552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2020075</v>
      </c>
      <c r="D41" s="155"/>
      <c r="E41" s="156">
        <v>1517597</v>
      </c>
      <c r="F41" s="60">
        <v>1444684</v>
      </c>
      <c r="G41" s="60">
        <v>49098</v>
      </c>
      <c r="H41" s="60">
        <v>51553</v>
      </c>
      <c r="I41" s="60">
        <v>61592</v>
      </c>
      <c r="J41" s="60">
        <v>162243</v>
      </c>
      <c r="K41" s="60">
        <v>159403</v>
      </c>
      <c r="L41" s="60">
        <v>129861</v>
      </c>
      <c r="M41" s="60">
        <v>127645</v>
      </c>
      <c r="N41" s="60">
        <v>416909</v>
      </c>
      <c r="O41" s="60">
        <v>131180</v>
      </c>
      <c r="P41" s="60">
        <v>133588</v>
      </c>
      <c r="Q41" s="60">
        <v>51646</v>
      </c>
      <c r="R41" s="60">
        <v>316414</v>
      </c>
      <c r="S41" s="60">
        <v>128773</v>
      </c>
      <c r="T41" s="60">
        <v>114217</v>
      </c>
      <c r="U41" s="60">
        <v>176909</v>
      </c>
      <c r="V41" s="60">
        <v>419899</v>
      </c>
      <c r="W41" s="60">
        <v>1315465</v>
      </c>
      <c r="X41" s="60">
        <v>1517592</v>
      </c>
      <c r="Y41" s="60">
        <v>-202127</v>
      </c>
      <c r="Z41" s="140">
        <v>-13.32</v>
      </c>
      <c r="AA41" s="155">
        <v>1444684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1861382</v>
      </c>
      <c r="D47" s="153"/>
      <c r="E47" s="154">
        <v>10521432</v>
      </c>
      <c r="F47" s="100">
        <v>6325170</v>
      </c>
      <c r="G47" s="100">
        <v>156619</v>
      </c>
      <c r="H47" s="100">
        <v>646761</v>
      </c>
      <c r="I47" s="100">
        <v>1020179</v>
      </c>
      <c r="J47" s="100">
        <v>1823559</v>
      </c>
      <c r="K47" s="100">
        <v>1678009</v>
      </c>
      <c r="L47" s="100">
        <v>283200</v>
      </c>
      <c r="M47" s="100">
        <v>221808</v>
      </c>
      <c r="N47" s="100">
        <v>2183017</v>
      </c>
      <c r="O47" s="100"/>
      <c r="P47" s="100"/>
      <c r="Q47" s="100">
        <v>280800</v>
      </c>
      <c r="R47" s="100">
        <v>280800</v>
      </c>
      <c r="S47" s="100">
        <v>540696</v>
      </c>
      <c r="T47" s="100">
        <v>541632</v>
      </c>
      <c r="U47" s="100">
        <v>140889</v>
      </c>
      <c r="V47" s="100">
        <v>1223217</v>
      </c>
      <c r="W47" s="100">
        <v>5510593</v>
      </c>
      <c r="X47" s="100">
        <v>10521432</v>
      </c>
      <c r="Y47" s="100">
        <v>-5010839</v>
      </c>
      <c r="Z47" s="137">
        <v>-47.63</v>
      </c>
      <c r="AA47" s="153">
        <v>6325170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335328008</v>
      </c>
      <c r="D48" s="168">
        <f>+D28+D32+D38+D42+D47</f>
        <v>0</v>
      </c>
      <c r="E48" s="169">
        <f t="shared" si="9"/>
        <v>452249827</v>
      </c>
      <c r="F48" s="73">
        <f t="shared" si="9"/>
        <v>428101924</v>
      </c>
      <c r="G48" s="73">
        <f t="shared" si="9"/>
        <v>13593635</v>
      </c>
      <c r="H48" s="73">
        <f t="shared" si="9"/>
        <v>21389163</v>
      </c>
      <c r="I48" s="73">
        <f t="shared" si="9"/>
        <v>17757313</v>
      </c>
      <c r="J48" s="73">
        <f t="shared" si="9"/>
        <v>52740111</v>
      </c>
      <c r="K48" s="73">
        <f t="shared" si="9"/>
        <v>34400352</v>
      </c>
      <c r="L48" s="73">
        <f t="shared" si="9"/>
        <v>21472167</v>
      </c>
      <c r="M48" s="73">
        <f t="shared" si="9"/>
        <v>28044776</v>
      </c>
      <c r="N48" s="73">
        <f t="shared" si="9"/>
        <v>83917295</v>
      </c>
      <c r="O48" s="73">
        <f t="shared" si="9"/>
        <v>17219119</v>
      </c>
      <c r="P48" s="73">
        <f t="shared" si="9"/>
        <v>18626590</v>
      </c>
      <c r="Q48" s="73">
        <f t="shared" si="9"/>
        <v>19183094</v>
      </c>
      <c r="R48" s="73">
        <f t="shared" si="9"/>
        <v>55028803</v>
      </c>
      <c r="S48" s="73">
        <f t="shared" si="9"/>
        <v>55031743</v>
      </c>
      <c r="T48" s="73">
        <f t="shared" si="9"/>
        <v>28007478</v>
      </c>
      <c r="U48" s="73">
        <f t="shared" si="9"/>
        <v>46595353</v>
      </c>
      <c r="V48" s="73">
        <f t="shared" si="9"/>
        <v>129634574</v>
      </c>
      <c r="W48" s="73">
        <f t="shared" si="9"/>
        <v>321320783</v>
      </c>
      <c r="X48" s="73">
        <f t="shared" si="9"/>
        <v>452249827</v>
      </c>
      <c r="Y48" s="73">
        <f t="shared" si="9"/>
        <v>-130929044</v>
      </c>
      <c r="Z48" s="170">
        <f>+IF(X48&lt;&gt;0,+(Y48/X48)*100,0)</f>
        <v>-28.950601234834743</v>
      </c>
      <c r="AA48" s="168">
        <f>+AA28+AA32+AA38+AA42+AA47</f>
        <v>428101924</v>
      </c>
    </row>
    <row r="49" spans="1:27" ht="13.5">
      <c r="A49" s="148" t="s">
        <v>49</v>
      </c>
      <c r="B49" s="149"/>
      <c r="C49" s="171">
        <f aca="true" t="shared" si="10" ref="C49:Y49">+C25-C48</f>
        <v>20612425</v>
      </c>
      <c r="D49" s="171">
        <f>+D25-D48</f>
        <v>0</v>
      </c>
      <c r="E49" s="172">
        <f t="shared" si="10"/>
        <v>-98802669</v>
      </c>
      <c r="F49" s="173">
        <f t="shared" si="10"/>
        <v>-65798516</v>
      </c>
      <c r="G49" s="173">
        <f t="shared" si="10"/>
        <v>127682447</v>
      </c>
      <c r="H49" s="173">
        <f t="shared" si="10"/>
        <v>-20042410</v>
      </c>
      <c r="I49" s="173">
        <f t="shared" si="10"/>
        <v>-15460802</v>
      </c>
      <c r="J49" s="173">
        <f t="shared" si="10"/>
        <v>92179235</v>
      </c>
      <c r="K49" s="173">
        <f t="shared" si="10"/>
        <v>-33088908</v>
      </c>
      <c r="L49" s="173">
        <f t="shared" si="10"/>
        <v>92298286</v>
      </c>
      <c r="M49" s="173">
        <f t="shared" si="10"/>
        <v>-27552953</v>
      </c>
      <c r="N49" s="173">
        <f t="shared" si="10"/>
        <v>31656425</v>
      </c>
      <c r="O49" s="173">
        <f t="shared" si="10"/>
        <v>-15040412</v>
      </c>
      <c r="P49" s="173">
        <f t="shared" si="10"/>
        <v>-13102771</v>
      </c>
      <c r="Q49" s="173">
        <f t="shared" si="10"/>
        <v>65400308</v>
      </c>
      <c r="R49" s="173">
        <f t="shared" si="10"/>
        <v>37257125</v>
      </c>
      <c r="S49" s="173">
        <f t="shared" si="10"/>
        <v>-54586343</v>
      </c>
      <c r="T49" s="173">
        <f t="shared" si="10"/>
        <v>-24471818</v>
      </c>
      <c r="U49" s="173">
        <f t="shared" si="10"/>
        <v>-41322475</v>
      </c>
      <c r="V49" s="173">
        <f t="shared" si="10"/>
        <v>-120380636</v>
      </c>
      <c r="W49" s="173">
        <f t="shared" si="10"/>
        <v>40712149</v>
      </c>
      <c r="X49" s="173">
        <f>IF(F25=F48,0,X25-X48)</f>
        <v>-98802665</v>
      </c>
      <c r="Y49" s="173">
        <f t="shared" si="10"/>
        <v>139514814</v>
      </c>
      <c r="Z49" s="174">
        <f>+IF(X49&lt;&gt;0,+(Y49/X49)*100,0)</f>
        <v>-141.20551707790474</v>
      </c>
      <c r="AA49" s="171">
        <f>+AA25-AA48</f>
        <v>-65798516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89466</v>
      </c>
      <c r="D12" s="155">
        <v>0</v>
      </c>
      <c r="E12" s="156">
        <v>120158</v>
      </c>
      <c r="F12" s="60">
        <v>120158</v>
      </c>
      <c r="G12" s="60">
        <v>0</v>
      </c>
      <c r="H12" s="60">
        <v>16419</v>
      </c>
      <c r="I12" s="60">
        <v>8210</v>
      </c>
      <c r="J12" s="60">
        <v>24629</v>
      </c>
      <c r="K12" s="60">
        <v>8210</v>
      </c>
      <c r="L12" s="60">
        <v>6335</v>
      </c>
      <c r="M12" s="60">
        <v>8210</v>
      </c>
      <c r="N12" s="60">
        <v>22755</v>
      </c>
      <c r="O12" s="60">
        <v>8210</v>
      </c>
      <c r="P12" s="60">
        <v>24629</v>
      </c>
      <c r="Q12" s="60">
        <v>24319</v>
      </c>
      <c r="R12" s="60">
        <v>57158</v>
      </c>
      <c r="S12" s="60">
        <v>12469</v>
      </c>
      <c r="T12" s="60">
        <v>16858</v>
      </c>
      <c r="U12" s="60">
        <v>27092</v>
      </c>
      <c r="V12" s="60">
        <v>56419</v>
      </c>
      <c r="W12" s="60">
        <v>160961</v>
      </c>
      <c r="X12" s="60">
        <v>120162</v>
      </c>
      <c r="Y12" s="60">
        <v>40799</v>
      </c>
      <c r="Z12" s="140">
        <v>33.95</v>
      </c>
      <c r="AA12" s="155">
        <v>120158</v>
      </c>
    </row>
    <row r="13" spans="1:27" ht="13.5">
      <c r="A13" s="181" t="s">
        <v>109</v>
      </c>
      <c r="B13" s="185"/>
      <c r="C13" s="155">
        <v>31083847</v>
      </c>
      <c r="D13" s="155">
        <v>0</v>
      </c>
      <c r="E13" s="156">
        <v>15756750</v>
      </c>
      <c r="F13" s="60">
        <v>20906750</v>
      </c>
      <c r="G13" s="60">
        <v>2261311</v>
      </c>
      <c r="H13" s="60">
        <v>388961</v>
      </c>
      <c r="I13" s="60">
        <v>1876181</v>
      </c>
      <c r="J13" s="60">
        <v>4526453</v>
      </c>
      <c r="K13" s="60">
        <v>997921</v>
      </c>
      <c r="L13" s="60">
        <v>4203429</v>
      </c>
      <c r="M13" s="60">
        <v>465922</v>
      </c>
      <c r="N13" s="60">
        <v>5667272</v>
      </c>
      <c r="O13" s="60">
        <v>1540216</v>
      </c>
      <c r="P13" s="60">
        <v>1240889</v>
      </c>
      <c r="Q13" s="60">
        <v>1428712</v>
      </c>
      <c r="R13" s="60">
        <v>4209817</v>
      </c>
      <c r="S13" s="60">
        <v>3033073</v>
      </c>
      <c r="T13" s="60">
        <v>1446911</v>
      </c>
      <c r="U13" s="60">
        <v>3557527</v>
      </c>
      <c r="V13" s="60">
        <v>8037511</v>
      </c>
      <c r="W13" s="60">
        <v>22441053</v>
      </c>
      <c r="X13" s="60">
        <v>15756750</v>
      </c>
      <c r="Y13" s="60">
        <v>6684303</v>
      </c>
      <c r="Z13" s="140">
        <v>42.42</v>
      </c>
      <c r="AA13" s="155">
        <v>20906750</v>
      </c>
    </row>
    <row r="14" spans="1:27" ht="13.5">
      <c r="A14" s="181" t="s">
        <v>110</v>
      </c>
      <c r="B14" s="185"/>
      <c r="C14" s="155">
        <v>1279615</v>
      </c>
      <c r="D14" s="155">
        <v>0</v>
      </c>
      <c r="E14" s="156">
        <v>0</v>
      </c>
      <c r="F14" s="60">
        <v>11250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11250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800000</v>
      </c>
      <c r="G16" s="60">
        <v>0</v>
      </c>
      <c r="H16" s="60">
        <v>0</v>
      </c>
      <c r="I16" s="60">
        <v>24500</v>
      </c>
      <c r="J16" s="60">
        <v>24500</v>
      </c>
      <c r="K16" s="60">
        <v>61000</v>
      </c>
      <c r="L16" s="60">
        <v>0</v>
      </c>
      <c r="M16" s="60">
        <v>59918</v>
      </c>
      <c r="N16" s="60">
        <v>120918</v>
      </c>
      <c r="O16" s="60">
        <v>592938</v>
      </c>
      <c r="P16" s="60">
        <v>39000</v>
      </c>
      <c r="Q16" s="60">
        <v>198907</v>
      </c>
      <c r="R16" s="60">
        <v>830845</v>
      </c>
      <c r="S16" s="60">
        <v>166294</v>
      </c>
      <c r="T16" s="60">
        <v>-255221</v>
      </c>
      <c r="U16" s="60">
        <v>212423</v>
      </c>
      <c r="V16" s="60">
        <v>123496</v>
      </c>
      <c r="W16" s="60">
        <v>1099759</v>
      </c>
      <c r="X16" s="60"/>
      <c r="Y16" s="60">
        <v>1099759</v>
      </c>
      <c r="Z16" s="140">
        <v>0</v>
      </c>
      <c r="AA16" s="155">
        <v>800000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48156</v>
      </c>
      <c r="U17" s="60">
        <v>26316</v>
      </c>
      <c r="V17" s="60">
        <v>74472</v>
      </c>
      <c r="W17" s="60">
        <v>74472</v>
      </c>
      <c r="X17" s="60"/>
      <c r="Y17" s="60">
        <v>74472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325966366</v>
      </c>
      <c r="D19" s="155">
        <v>0</v>
      </c>
      <c r="E19" s="156">
        <v>334683000</v>
      </c>
      <c r="F19" s="60">
        <v>337683000</v>
      </c>
      <c r="G19" s="60">
        <v>138934414</v>
      </c>
      <c r="H19" s="60">
        <v>912000</v>
      </c>
      <c r="I19" s="60">
        <v>362153</v>
      </c>
      <c r="J19" s="60">
        <v>140208567</v>
      </c>
      <c r="K19" s="60">
        <v>138187</v>
      </c>
      <c r="L19" s="60">
        <v>109576212</v>
      </c>
      <c r="M19" s="60">
        <v>-55127</v>
      </c>
      <c r="N19" s="60">
        <v>109659272</v>
      </c>
      <c r="O19" s="60">
        <v>-24236</v>
      </c>
      <c r="P19" s="60">
        <v>4201538</v>
      </c>
      <c r="Q19" s="60">
        <v>82880388</v>
      </c>
      <c r="R19" s="60">
        <v>87057690</v>
      </c>
      <c r="S19" s="60">
        <v>-2924637</v>
      </c>
      <c r="T19" s="60">
        <v>918525</v>
      </c>
      <c r="U19" s="60">
        <v>1298150</v>
      </c>
      <c r="V19" s="60">
        <v>-707962</v>
      </c>
      <c r="W19" s="60">
        <v>336217567</v>
      </c>
      <c r="X19" s="60">
        <v>334683000</v>
      </c>
      <c r="Y19" s="60">
        <v>1534567</v>
      </c>
      <c r="Z19" s="140">
        <v>0.46</v>
      </c>
      <c r="AA19" s="155">
        <v>337683000</v>
      </c>
    </row>
    <row r="20" spans="1:27" ht="13.5">
      <c r="A20" s="181" t="s">
        <v>35</v>
      </c>
      <c r="B20" s="185"/>
      <c r="C20" s="155">
        <v>3611113</v>
      </c>
      <c r="D20" s="155">
        <v>0</v>
      </c>
      <c r="E20" s="156">
        <v>877250</v>
      </c>
      <c r="F20" s="54">
        <v>772250</v>
      </c>
      <c r="G20" s="54">
        <v>80357</v>
      </c>
      <c r="H20" s="54">
        <v>29373</v>
      </c>
      <c r="I20" s="54">
        <v>25467</v>
      </c>
      <c r="J20" s="54">
        <v>135197</v>
      </c>
      <c r="K20" s="54">
        <v>106126</v>
      </c>
      <c r="L20" s="54">
        <v>-15523</v>
      </c>
      <c r="M20" s="54">
        <v>12900</v>
      </c>
      <c r="N20" s="54">
        <v>103503</v>
      </c>
      <c r="O20" s="54">
        <v>61579</v>
      </c>
      <c r="P20" s="54">
        <v>17763</v>
      </c>
      <c r="Q20" s="54">
        <v>51076</v>
      </c>
      <c r="R20" s="54">
        <v>130418</v>
      </c>
      <c r="S20" s="54">
        <v>158201</v>
      </c>
      <c r="T20" s="54">
        <v>108812</v>
      </c>
      <c r="U20" s="54">
        <v>151370</v>
      </c>
      <c r="V20" s="54">
        <v>418383</v>
      </c>
      <c r="W20" s="54">
        <v>787501</v>
      </c>
      <c r="X20" s="54">
        <v>877250</v>
      </c>
      <c r="Y20" s="54">
        <v>-89749</v>
      </c>
      <c r="Z20" s="184">
        <v>-10.23</v>
      </c>
      <c r="AA20" s="130">
        <v>772250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362030407</v>
      </c>
      <c r="D22" s="188">
        <f>SUM(D5:D21)</f>
        <v>0</v>
      </c>
      <c r="E22" s="189">
        <f t="shared" si="0"/>
        <v>351437158</v>
      </c>
      <c r="F22" s="190">
        <f t="shared" si="0"/>
        <v>360293408</v>
      </c>
      <c r="G22" s="190">
        <f t="shared" si="0"/>
        <v>141276082</v>
      </c>
      <c r="H22" s="190">
        <f t="shared" si="0"/>
        <v>1346753</v>
      </c>
      <c r="I22" s="190">
        <f t="shared" si="0"/>
        <v>2296511</v>
      </c>
      <c r="J22" s="190">
        <f t="shared" si="0"/>
        <v>144919346</v>
      </c>
      <c r="K22" s="190">
        <f t="shared" si="0"/>
        <v>1311444</v>
      </c>
      <c r="L22" s="190">
        <f t="shared" si="0"/>
        <v>113770453</v>
      </c>
      <c r="M22" s="190">
        <f t="shared" si="0"/>
        <v>491823</v>
      </c>
      <c r="N22" s="190">
        <f t="shared" si="0"/>
        <v>115573720</v>
      </c>
      <c r="O22" s="190">
        <f t="shared" si="0"/>
        <v>2178707</v>
      </c>
      <c r="P22" s="190">
        <f t="shared" si="0"/>
        <v>5523819</v>
      </c>
      <c r="Q22" s="190">
        <f t="shared" si="0"/>
        <v>84583402</v>
      </c>
      <c r="R22" s="190">
        <f t="shared" si="0"/>
        <v>92285928</v>
      </c>
      <c r="S22" s="190">
        <f t="shared" si="0"/>
        <v>445400</v>
      </c>
      <c r="T22" s="190">
        <f t="shared" si="0"/>
        <v>2284041</v>
      </c>
      <c r="U22" s="190">
        <f t="shared" si="0"/>
        <v>5272878</v>
      </c>
      <c r="V22" s="190">
        <f t="shared" si="0"/>
        <v>8002319</v>
      </c>
      <c r="W22" s="190">
        <f t="shared" si="0"/>
        <v>360781313</v>
      </c>
      <c r="X22" s="190">
        <f t="shared" si="0"/>
        <v>351437162</v>
      </c>
      <c r="Y22" s="190">
        <f t="shared" si="0"/>
        <v>9344151</v>
      </c>
      <c r="Z22" s="191">
        <f>+IF(X22&lt;&gt;0,+(Y22/X22)*100,0)</f>
        <v>2.6588397615161714</v>
      </c>
      <c r="AA22" s="188">
        <f>SUM(AA5:AA21)</f>
        <v>360293408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73261494</v>
      </c>
      <c r="D25" s="155">
        <v>0</v>
      </c>
      <c r="E25" s="156">
        <v>106985611</v>
      </c>
      <c r="F25" s="60">
        <v>109250470</v>
      </c>
      <c r="G25" s="60">
        <v>6305532</v>
      </c>
      <c r="H25" s="60">
        <v>6297288</v>
      </c>
      <c r="I25" s="60">
        <v>7454846</v>
      </c>
      <c r="J25" s="60">
        <v>20057666</v>
      </c>
      <c r="K25" s="60">
        <v>12642119</v>
      </c>
      <c r="L25" s="60">
        <v>6905683</v>
      </c>
      <c r="M25" s="60">
        <v>6756465</v>
      </c>
      <c r="N25" s="60">
        <v>26304267</v>
      </c>
      <c r="O25" s="60">
        <v>6990794</v>
      </c>
      <c r="P25" s="60">
        <v>6033074</v>
      </c>
      <c r="Q25" s="60">
        <v>2054047</v>
      </c>
      <c r="R25" s="60">
        <v>15077915</v>
      </c>
      <c r="S25" s="60">
        <v>7347555</v>
      </c>
      <c r="T25" s="60">
        <v>7051201</v>
      </c>
      <c r="U25" s="60">
        <v>9073265</v>
      </c>
      <c r="V25" s="60">
        <v>23472021</v>
      </c>
      <c r="W25" s="60">
        <v>84911869</v>
      </c>
      <c r="X25" s="60">
        <v>106985600</v>
      </c>
      <c r="Y25" s="60">
        <v>-22073731</v>
      </c>
      <c r="Z25" s="140">
        <v>-20.63</v>
      </c>
      <c r="AA25" s="155">
        <v>109250470</v>
      </c>
    </row>
    <row r="26" spans="1:27" ht="13.5">
      <c r="A26" s="183" t="s">
        <v>38</v>
      </c>
      <c r="B26" s="182"/>
      <c r="C26" s="155">
        <v>12691037</v>
      </c>
      <c r="D26" s="155">
        <v>0</v>
      </c>
      <c r="E26" s="156">
        <v>12915118</v>
      </c>
      <c r="F26" s="60">
        <v>13072568</v>
      </c>
      <c r="G26" s="60">
        <v>1034823</v>
      </c>
      <c r="H26" s="60">
        <v>1060086</v>
      </c>
      <c r="I26" s="60">
        <v>1031093</v>
      </c>
      <c r="J26" s="60">
        <v>3126002</v>
      </c>
      <c r="K26" s="60">
        <v>1028369</v>
      </c>
      <c r="L26" s="60">
        <v>1026505</v>
      </c>
      <c r="M26" s="60">
        <v>1136040</v>
      </c>
      <c r="N26" s="60">
        <v>3190914</v>
      </c>
      <c r="O26" s="60">
        <v>1303299</v>
      </c>
      <c r="P26" s="60">
        <v>0</v>
      </c>
      <c r="Q26" s="60">
        <v>1979352</v>
      </c>
      <c r="R26" s="60">
        <v>3282651</v>
      </c>
      <c r="S26" s="60">
        <v>1099165</v>
      </c>
      <c r="T26" s="60">
        <v>1087120</v>
      </c>
      <c r="U26" s="60">
        <v>1095778</v>
      </c>
      <c r="V26" s="60">
        <v>3282063</v>
      </c>
      <c r="W26" s="60">
        <v>12881630</v>
      </c>
      <c r="X26" s="60">
        <v>12915120</v>
      </c>
      <c r="Y26" s="60">
        <v>-33490</v>
      </c>
      <c r="Z26" s="140">
        <v>-0.26</v>
      </c>
      <c r="AA26" s="155">
        <v>13072568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7910269</v>
      </c>
      <c r="D28" s="155">
        <v>0</v>
      </c>
      <c r="E28" s="156">
        <v>9711377</v>
      </c>
      <c r="F28" s="60">
        <v>11342086</v>
      </c>
      <c r="G28" s="60">
        <v>764937</v>
      </c>
      <c r="H28" s="60">
        <v>763671</v>
      </c>
      <c r="I28" s="60">
        <v>735993</v>
      </c>
      <c r="J28" s="60">
        <v>2264601</v>
      </c>
      <c r="K28" s="60">
        <v>761043</v>
      </c>
      <c r="L28" s="60">
        <v>792134</v>
      </c>
      <c r="M28" s="60">
        <v>-4082</v>
      </c>
      <c r="N28" s="60">
        <v>1549095</v>
      </c>
      <c r="O28" s="60">
        <v>1578463</v>
      </c>
      <c r="P28" s="60">
        <v>686421</v>
      </c>
      <c r="Q28" s="60">
        <v>804908</v>
      </c>
      <c r="R28" s="60">
        <v>3069792</v>
      </c>
      <c r="S28" s="60">
        <v>697399</v>
      </c>
      <c r="T28" s="60">
        <v>1101957</v>
      </c>
      <c r="U28" s="60">
        <v>753772</v>
      </c>
      <c r="V28" s="60">
        <v>2553128</v>
      </c>
      <c r="W28" s="60">
        <v>9436616</v>
      </c>
      <c r="X28" s="60">
        <v>9711384</v>
      </c>
      <c r="Y28" s="60">
        <v>-274768</v>
      </c>
      <c r="Z28" s="140">
        <v>-2.83</v>
      </c>
      <c r="AA28" s="155">
        <v>11342086</v>
      </c>
    </row>
    <row r="29" spans="1:27" ht="13.5">
      <c r="A29" s="183" t="s">
        <v>40</v>
      </c>
      <c r="B29" s="182"/>
      <c r="C29" s="155">
        <v>4490939</v>
      </c>
      <c r="D29" s="155">
        <v>0</v>
      </c>
      <c r="E29" s="156">
        <v>1988533</v>
      </c>
      <c r="F29" s="60">
        <v>2024942</v>
      </c>
      <c r="G29" s="60">
        <v>0</v>
      </c>
      <c r="H29" s="60">
        <v>11105</v>
      </c>
      <c r="I29" s="60">
        <v>827349</v>
      </c>
      <c r="J29" s="60">
        <v>838454</v>
      </c>
      <c r="K29" s="60">
        <v>5171</v>
      </c>
      <c r="L29" s="60">
        <v>5018</v>
      </c>
      <c r="M29" s="60">
        <v>4864</v>
      </c>
      <c r="N29" s="60">
        <v>15053</v>
      </c>
      <c r="O29" s="60">
        <v>4705</v>
      </c>
      <c r="P29" s="60">
        <v>4550</v>
      </c>
      <c r="Q29" s="60">
        <v>735081</v>
      </c>
      <c r="R29" s="60">
        <v>744336</v>
      </c>
      <c r="S29" s="60">
        <v>4230</v>
      </c>
      <c r="T29" s="60">
        <v>4069</v>
      </c>
      <c r="U29" s="60">
        <v>4278</v>
      </c>
      <c r="V29" s="60">
        <v>12577</v>
      </c>
      <c r="W29" s="60">
        <v>1610420</v>
      </c>
      <c r="X29" s="60">
        <v>1988531</v>
      </c>
      <c r="Y29" s="60">
        <v>-378111</v>
      </c>
      <c r="Z29" s="140">
        <v>-19.01</v>
      </c>
      <c r="AA29" s="155">
        <v>2024942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8132246</v>
      </c>
      <c r="D32" s="155">
        <v>0</v>
      </c>
      <c r="E32" s="156">
        <v>39222397</v>
      </c>
      <c r="F32" s="60">
        <v>55450739</v>
      </c>
      <c r="G32" s="60">
        <v>1093241</v>
      </c>
      <c r="H32" s="60">
        <v>2354304</v>
      </c>
      <c r="I32" s="60">
        <v>1632441</v>
      </c>
      <c r="J32" s="60">
        <v>5079986</v>
      </c>
      <c r="K32" s="60">
        <v>2453595</v>
      </c>
      <c r="L32" s="60">
        <v>3627961</v>
      </c>
      <c r="M32" s="60">
        <v>5226926</v>
      </c>
      <c r="N32" s="60">
        <v>11308482</v>
      </c>
      <c r="O32" s="60">
        <v>2028694</v>
      </c>
      <c r="P32" s="60">
        <v>887953</v>
      </c>
      <c r="Q32" s="60">
        <v>2421570</v>
      </c>
      <c r="R32" s="60">
        <v>5338217</v>
      </c>
      <c r="S32" s="60">
        <v>1198684</v>
      </c>
      <c r="T32" s="60">
        <v>2614445</v>
      </c>
      <c r="U32" s="60">
        <v>3906896</v>
      </c>
      <c r="V32" s="60">
        <v>7720025</v>
      </c>
      <c r="W32" s="60">
        <v>29446710</v>
      </c>
      <c r="X32" s="60">
        <v>39222402</v>
      </c>
      <c r="Y32" s="60">
        <v>-9775692</v>
      </c>
      <c r="Z32" s="140">
        <v>-24.92</v>
      </c>
      <c r="AA32" s="155">
        <v>55450739</v>
      </c>
    </row>
    <row r="33" spans="1:27" ht="13.5">
      <c r="A33" s="183" t="s">
        <v>42</v>
      </c>
      <c r="B33" s="182"/>
      <c r="C33" s="155">
        <v>161930453</v>
      </c>
      <c r="D33" s="155">
        <v>0</v>
      </c>
      <c r="E33" s="156">
        <v>236205521</v>
      </c>
      <c r="F33" s="60">
        <v>182066865</v>
      </c>
      <c r="G33" s="60">
        <v>2636110</v>
      </c>
      <c r="H33" s="60">
        <v>8808936</v>
      </c>
      <c r="I33" s="60">
        <v>3410091</v>
      </c>
      <c r="J33" s="60">
        <v>14855137</v>
      </c>
      <c r="K33" s="60">
        <v>13868156</v>
      </c>
      <c r="L33" s="60">
        <v>7285243</v>
      </c>
      <c r="M33" s="60">
        <v>12189686</v>
      </c>
      <c r="N33" s="60">
        <v>33343085</v>
      </c>
      <c r="O33" s="60">
        <v>2891730</v>
      </c>
      <c r="P33" s="60">
        <v>9097287</v>
      </c>
      <c r="Q33" s="60">
        <v>7934215</v>
      </c>
      <c r="R33" s="60">
        <v>19923232</v>
      </c>
      <c r="S33" s="60">
        <v>15046313</v>
      </c>
      <c r="T33" s="60">
        <v>12425120</v>
      </c>
      <c r="U33" s="60">
        <v>27719584</v>
      </c>
      <c r="V33" s="60">
        <v>55191017</v>
      </c>
      <c r="W33" s="60">
        <v>123312471</v>
      </c>
      <c r="X33" s="60">
        <v>236205522</v>
      </c>
      <c r="Y33" s="60">
        <v>-112893051</v>
      </c>
      <c r="Z33" s="140">
        <v>-47.79</v>
      </c>
      <c r="AA33" s="155">
        <v>182066865</v>
      </c>
    </row>
    <row r="34" spans="1:27" ht="13.5">
      <c r="A34" s="183" t="s">
        <v>43</v>
      </c>
      <c r="B34" s="182"/>
      <c r="C34" s="155">
        <v>66881992</v>
      </c>
      <c r="D34" s="155">
        <v>0</v>
      </c>
      <c r="E34" s="156">
        <v>45221270</v>
      </c>
      <c r="F34" s="60">
        <v>54894254</v>
      </c>
      <c r="G34" s="60">
        <v>1758992</v>
      </c>
      <c r="H34" s="60">
        <v>2093773</v>
      </c>
      <c r="I34" s="60">
        <v>2665500</v>
      </c>
      <c r="J34" s="60">
        <v>6518265</v>
      </c>
      <c r="K34" s="60">
        <v>3641899</v>
      </c>
      <c r="L34" s="60">
        <v>1829623</v>
      </c>
      <c r="M34" s="60">
        <v>2734877</v>
      </c>
      <c r="N34" s="60">
        <v>8206399</v>
      </c>
      <c r="O34" s="60">
        <v>2421434</v>
      </c>
      <c r="P34" s="60">
        <v>1917305</v>
      </c>
      <c r="Q34" s="60">
        <v>3253921</v>
      </c>
      <c r="R34" s="60">
        <v>7592660</v>
      </c>
      <c r="S34" s="60">
        <v>29638397</v>
      </c>
      <c r="T34" s="60">
        <v>3723566</v>
      </c>
      <c r="U34" s="60">
        <v>3986580</v>
      </c>
      <c r="V34" s="60">
        <v>37348543</v>
      </c>
      <c r="W34" s="60">
        <v>59665867</v>
      </c>
      <c r="X34" s="60">
        <v>45221271</v>
      </c>
      <c r="Y34" s="60">
        <v>14444596</v>
      </c>
      <c r="Z34" s="140">
        <v>31.94</v>
      </c>
      <c r="AA34" s="155">
        <v>54894254</v>
      </c>
    </row>
    <row r="35" spans="1:27" ht="13.5">
      <c r="A35" s="181" t="s">
        <v>122</v>
      </c>
      <c r="B35" s="185"/>
      <c r="C35" s="155">
        <v>29578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55200</v>
      </c>
      <c r="V35" s="60">
        <v>55200</v>
      </c>
      <c r="W35" s="60">
        <v>55200</v>
      </c>
      <c r="X35" s="60"/>
      <c r="Y35" s="60">
        <v>55200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335328008</v>
      </c>
      <c r="D36" s="188">
        <f>SUM(D25:D35)</f>
        <v>0</v>
      </c>
      <c r="E36" s="189">
        <f t="shared" si="1"/>
        <v>452249827</v>
      </c>
      <c r="F36" s="190">
        <f t="shared" si="1"/>
        <v>428101924</v>
      </c>
      <c r="G36" s="190">
        <f t="shared" si="1"/>
        <v>13593635</v>
      </c>
      <c r="H36" s="190">
        <f t="shared" si="1"/>
        <v>21389163</v>
      </c>
      <c r="I36" s="190">
        <f t="shared" si="1"/>
        <v>17757313</v>
      </c>
      <c r="J36" s="190">
        <f t="shared" si="1"/>
        <v>52740111</v>
      </c>
      <c r="K36" s="190">
        <f t="shared" si="1"/>
        <v>34400352</v>
      </c>
      <c r="L36" s="190">
        <f t="shared" si="1"/>
        <v>21472167</v>
      </c>
      <c r="M36" s="190">
        <f t="shared" si="1"/>
        <v>28044776</v>
      </c>
      <c r="N36" s="190">
        <f t="shared" si="1"/>
        <v>83917295</v>
      </c>
      <c r="O36" s="190">
        <f t="shared" si="1"/>
        <v>17219119</v>
      </c>
      <c r="P36" s="190">
        <f t="shared" si="1"/>
        <v>18626590</v>
      </c>
      <c r="Q36" s="190">
        <f t="shared" si="1"/>
        <v>19183094</v>
      </c>
      <c r="R36" s="190">
        <f t="shared" si="1"/>
        <v>55028803</v>
      </c>
      <c r="S36" s="190">
        <f t="shared" si="1"/>
        <v>55031743</v>
      </c>
      <c r="T36" s="190">
        <f t="shared" si="1"/>
        <v>28007478</v>
      </c>
      <c r="U36" s="190">
        <f t="shared" si="1"/>
        <v>46595353</v>
      </c>
      <c r="V36" s="190">
        <f t="shared" si="1"/>
        <v>129634574</v>
      </c>
      <c r="W36" s="190">
        <f t="shared" si="1"/>
        <v>321320783</v>
      </c>
      <c r="X36" s="190">
        <f t="shared" si="1"/>
        <v>452249830</v>
      </c>
      <c r="Y36" s="190">
        <f t="shared" si="1"/>
        <v>-130929047</v>
      </c>
      <c r="Z36" s="191">
        <f>+IF(X36&lt;&gt;0,+(Y36/X36)*100,0)</f>
        <v>-28.95060170614105</v>
      </c>
      <c r="AA36" s="188">
        <f>SUM(AA25:AA35)</f>
        <v>428101924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26702399</v>
      </c>
      <c r="D38" s="199">
        <f>+D22-D36</f>
        <v>0</v>
      </c>
      <c r="E38" s="200">
        <f t="shared" si="2"/>
        <v>-100812669</v>
      </c>
      <c r="F38" s="106">
        <f t="shared" si="2"/>
        <v>-67808516</v>
      </c>
      <c r="G38" s="106">
        <f t="shared" si="2"/>
        <v>127682447</v>
      </c>
      <c r="H38" s="106">
        <f t="shared" si="2"/>
        <v>-20042410</v>
      </c>
      <c r="I38" s="106">
        <f t="shared" si="2"/>
        <v>-15460802</v>
      </c>
      <c r="J38" s="106">
        <f t="shared" si="2"/>
        <v>92179235</v>
      </c>
      <c r="K38" s="106">
        <f t="shared" si="2"/>
        <v>-33088908</v>
      </c>
      <c r="L38" s="106">
        <f t="shared" si="2"/>
        <v>92298286</v>
      </c>
      <c r="M38" s="106">
        <f t="shared" si="2"/>
        <v>-27552953</v>
      </c>
      <c r="N38" s="106">
        <f t="shared" si="2"/>
        <v>31656425</v>
      </c>
      <c r="O38" s="106">
        <f t="shared" si="2"/>
        <v>-15040412</v>
      </c>
      <c r="P38" s="106">
        <f t="shared" si="2"/>
        <v>-13102771</v>
      </c>
      <c r="Q38" s="106">
        <f t="shared" si="2"/>
        <v>65400308</v>
      </c>
      <c r="R38" s="106">
        <f t="shared" si="2"/>
        <v>37257125</v>
      </c>
      <c r="S38" s="106">
        <f t="shared" si="2"/>
        <v>-54586343</v>
      </c>
      <c r="T38" s="106">
        <f t="shared" si="2"/>
        <v>-25723437</v>
      </c>
      <c r="U38" s="106">
        <f t="shared" si="2"/>
        <v>-41322475</v>
      </c>
      <c r="V38" s="106">
        <f t="shared" si="2"/>
        <v>-121632255</v>
      </c>
      <c r="W38" s="106">
        <f t="shared" si="2"/>
        <v>39460530</v>
      </c>
      <c r="X38" s="106">
        <f>IF(F22=F36,0,X22-X36)</f>
        <v>-100812668</v>
      </c>
      <c r="Y38" s="106">
        <f t="shared" si="2"/>
        <v>140273198</v>
      </c>
      <c r="Z38" s="201">
        <f>+IF(X38&lt;&gt;0,+(Y38/X38)*100,0)</f>
        <v>-139.1424319808697</v>
      </c>
      <c r="AA38" s="199">
        <f>+AA22-AA36</f>
        <v>-67808516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2010000</v>
      </c>
      <c r="F39" s="60">
        <v>2010000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1251619</v>
      </c>
      <c r="U39" s="60">
        <v>0</v>
      </c>
      <c r="V39" s="60">
        <v>1251619</v>
      </c>
      <c r="W39" s="60">
        <v>1251619</v>
      </c>
      <c r="X39" s="60">
        <v>2010000</v>
      </c>
      <c r="Y39" s="60">
        <v>-758381</v>
      </c>
      <c r="Z39" s="140">
        <v>-37.73</v>
      </c>
      <c r="AA39" s="155">
        <v>2010000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-6089974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20612425</v>
      </c>
      <c r="D42" s="206">
        <f>SUM(D38:D41)</f>
        <v>0</v>
      </c>
      <c r="E42" s="207">
        <f t="shared" si="3"/>
        <v>-98802669</v>
      </c>
      <c r="F42" s="88">
        <f t="shared" si="3"/>
        <v>-65798516</v>
      </c>
      <c r="G42" s="88">
        <f t="shared" si="3"/>
        <v>127682447</v>
      </c>
      <c r="H42" s="88">
        <f t="shared" si="3"/>
        <v>-20042410</v>
      </c>
      <c r="I42" s="88">
        <f t="shared" si="3"/>
        <v>-15460802</v>
      </c>
      <c r="J42" s="88">
        <f t="shared" si="3"/>
        <v>92179235</v>
      </c>
      <c r="K42" s="88">
        <f t="shared" si="3"/>
        <v>-33088908</v>
      </c>
      <c r="L42" s="88">
        <f t="shared" si="3"/>
        <v>92298286</v>
      </c>
      <c r="M42" s="88">
        <f t="shared" si="3"/>
        <v>-27552953</v>
      </c>
      <c r="N42" s="88">
        <f t="shared" si="3"/>
        <v>31656425</v>
      </c>
      <c r="O42" s="88">
        <f t="shared" si="3"/>
        <v>-15040412</v>
      </c>
      <c r="P42" s="88">
        <f t="shared" si="3"/>
        <v>-13102771</v>
      </c>
      <c r="Q42" s="88">
        <f t="shared" si="3"/>
        <v>65400308</v>
      </c>
      <c r="R42" s="88">
        <f t="shared" si="3"/>
        <v>37257125</v>
      </c>
      <c r="S42" s="88">
        <f t="shared" si="3"/>
        <v>-54586343</v>
      </c>
      <c r="T42" s="88">
        <f t="shared" si="3"/>
        <v>-24471818</v>
      </c>
      <c r="U42" s="88">
        <f t="shared" si="3"/>
        <v>-41322475</v>
      </c>
      <c r="V42" s="88">
        <f t="shared" si="3"/>
        <v>-120380636</v>
      </c>
      <c r="W42" s="88">
        <f t="shared" si="3"/>
        <v>40712149</v>
      </c>
      <c r="X42" s="88">
        <f t="shared" si="3"/>
        <v>-98802668</v>
      </c>
      <c r="Y42" s="88">
        <f t="shared" si="3"/>
        <v>139514817</v>
      </c>
      <c r="Z42" s="208">
        <f>+IF(X42&lt;&gt;0,+(Y42/X42)*100,0)</f>
        <v>-141.20551582675884</v>
      </c>
      <c r="AA42" s="206">
        <f>SUM(AA38:AA41)</f>
        <v>-65798516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20612425</v>
      </c>
      <c r="D44" s="210">
        <f>+D42-D43</f>
        <v>0</v>
      </c>
      <c r="E44" s="211">
        <f t="shared" si="4"/>
        <v>-98802669</v>
      </c>
      <c r="F44" s="77">
        <f t="shared" si="4"/>
        <v>-65798516</v>
      </c>
      <c r="G44" s="77">
        <f t="shared" si="4"/>
        <v>127682447</v>
      </c>
      <c r="H44" s="77">
        <f t="shared" si="4"/>
        <v>-20042410</v>
      </c>
      <c r="I44" s="77">
        <f t="shared" si="4"/>
        <v>-15460802</v>
      </c>
      <c r="J44" s="77">
        <f t="shared" si="4"/>
        <v>92179235</v>
      </c>
      <c r="K44" s="77">
        <f t="shared" si="4"/>
        <v>-33088908</v>
      </c>
      <c r="L44" s="77">
        <f t="shared" si="4"/>
        <v>92298286</v>
      </c>
      <c r="M44" s="77">
        <f t="shared" si="4"/>
        <v>-27552953</v>
      </c>
      <c r="N44" s="77">
        <f t="shared" si="4"/>
        <v>31656425</v>
      </c>
      <c r="O44" s="77">
        <f t="shared" si="4"/>
        <v>-15040412</v>
      </c>
      <c r="P44" s="77">
        <f t="shared" si="4"/>
        <v>-13102771</v>
      </c>
      <c r="Q44" s="77">
        <f t="shared" si="4"/>
        <v>65400308</v>
      </c>
      <c r="R44" s="77">
        <f t="shared" si="4"/>
        <v>37257125</v>
      </c>
      <c r="S44" s="77">
        <f t="shared" si="4"/>
        <v>-54586343</v>
      </c>
      <c r="T44" s="77">
        <f t="shared" si="4"/>
        <v>-24471818</v>
      </c>
      <c r="U44" s="77">
        <f t="shared" si="4"/>
        <v>-41322475</v>
      </c>
      <c r="V44" s="77">
        <f t="shared" si="4"/>
        <v>-120380636</v>
      </c>
      <c r="W44" s="77">
        <f t="shared" si="4"/>
        <v>40712149</v>
      </c>
      <c r="X44" s="77">
        <f t="shared" si="4"/>
        <v>-98802668</v>
      </c>
      <c r="Y44" s="77">
        <f t="shared" si="4"/>
        <v>139514817</v>
      </c>
      <c r="Z44" s="212">
        <f>+IF(X44&lt;&gt;0,+(Y44/X44)*100,0)</f>
        <v>-141.20551582675884</v>
      </c>
      <c r="AA44" s="210">
        <f>+AA42-AA43</f>
        <v>-65798516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20612425</v>
      </c>
      <c r="D46" s="206">
        <f>SUM(D44:D45)</f>
        <v>0</v>
      </c>
      <c r="E46" s="207">
        <f t="shared" si="5"/>
        <v>-98802669</v>
      </c>
      <c r="F46" s="88">
        <f t="shared" si="5"/>
        <v>-65798516</v>
      </c>
      <c r="G46" s="88">
        <f t="shared" si="5"/>
        <v>127682447</v>
      </c>
      <c r="H46" s="88">
        <f t="shared" si="5"/>
        <v>-20042410</v>
      </c>
      <c r="I46" s="88">
        <f t="shared" si="5"/>
        <v>-15460802</v>
      </c>
      <c r="J46" s="88">
        <f t="shared" si="5"/>
        <v>92179235</v>
      </c>
      <c r="K46" s="88">
        <f t="shared" si="5"/>
        <v>-33088908</v>
      </c>
      <c r="L46" s="88">
        <f t="shared" si="5"/>
        <v>92298286</v>
      </c>
      <c r="M46" s="88">
        <f t="shared" si="5"/>
        <v>-27552953</v>
      </c>
      <c r="N46" s="88">
        <f t="shared" si="5"/>
        <v>31656425</v>
      </c>
      <c r="O46" s="88">
        <f t="shared" si="5"/>
        <v>-15040412</v>
      </c>
      <c r="P46" s="88">
        <f t="shared" si="5"/>
        <v>-13102771</v>
      </c>
      <c r="Q46" s="88">
        <f t="shared" si="5"/>
        <v>65400308</v>
      </c>
      <c r="R46" s="88">
        <f t="shared" si="5"/>
        <v>37257125</v>
      </c>
      <c r="S46" s="88">
        <f t="shared" si="5"/>
        <v>-54586343</v>
      </c>
      <c r="T46" s="88">
        <f t="shared" si="5"/>
        <v>-24471818</v>
      </c>
      <c r="U46" s="88">
        <f t="shared" si="5"/>
        <v>-41322475</v>
      </c>
      <c r="V46" s="88">
        <f t="shared" si="5"/>
        <v>-120380636</v>
      </c>
      <c r="W46" s="88">
        <f t="shared" si="5"/>
        <v>40712149</v>
      </c>
      <c r="X46" s="88">
        <f t="shared" si="5"/>
        <v>-98802668</v>
      </c>
      <c r="Y46" s="88">
        <f t="shared" si="5"/>
        <v>139514817</v>
      </c>
      <c r="Z46" s="208">
        <f>+IF(X46&lt;&gt;0,+(Y46/X46)*100,0)</f>
        <v>-141.20551582675884</v>
      </c>
      <c r="AA46" s="206">
        <f>SUM(AA44:AA45)</f>
        <v>-65798516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20612425</v>
      </c>
      <c r="D48" s="217">
        <f>SUM(D46:D47)</f>
        <v>0</v>
      </c>
      <c r="E48" s="218">
        <f t="shared" si="6"/>
        <v>-98802669</v>
      </c>
      <c r="F48" s="219">
        <f t="shared" si="6"/>
        <v>-65798516</v>
      </c>
      <c r="G48" s="219">
        <f t="shared" si="6"/>
        <v>127682447</v>
      </c>
      <c r="H48" s="220">
        <f t="shared" si="6"/>
        <v>-20042410</v>
      </c>
      <c r="I48" s="220">
        <f t="shared" si="6"/>
        <v>-15460802</v>
      </c>
      <c r="J48" s="220">
        <f t="shared" si="6"/>
        <v>92179235</v>
      </c>
      <c r="K48" s="220">
        <f t="shared" si="6"/>
        <v>-33088908</v>
      </c>
      <c r="L48" s="220">
        <f t="shared" si="6"/>
        <v>92298286</v>
      </c>
      <c r="M48" s="219">
        <f t="shared" si="6"/>
        <v>-27552953</v>
      </c>
      <c r="N48" s="219">
        <f t="shared" si="6"/>
        <v>31656425</v>
      </c>
      <c r="O48" s="220">
        <f t="shared" si="6"/>
        <v>-15040412</v>
      </c>
      <c r="P48" s="220">
        <f t="shared" si="6"/>
        <v>-13102771</v>
      </c>
      <c r="Q48" s="220">
        <f t="shared" si="6"/>
        <v>65400308</v>
      </c>
      <c r="R48" s="220">
        <f t="shared" si="6"/>
        <v>37257125</v>
      </c>
      <c r="S48" s="220">
        <f t="shared" si="6"/>
        <v>-54586343</v>
      </c>
      <c r="T48" s="219">
        <f t="shared" si="6"/>
        <v>-24471818</v>
      </c>
      <c r="U48" s="219">
        <f t="shared" si="6"/>
        <v>-41322475</v>
      </c>
      <c r="V48" s="220">
        <f t="shared" si="6"/>
        <v>-120380636</v>
      </c>
      <c r="W48" s="220">
        <f t="shared" si="6"/>
        <v>40712149</v>
      </c>
      <c r="X48" s="220">
        <f t="shared" si="6"/>
        <v>-98802668</v>
      </c>
      <c r="Y48" s="220">
        <f t="shared" si="6"/>
        <v>139514817</v>
      </c>
      <c r="Z48" s="221">
        <f>+IF(X48&lt;&gt;0,+(Y48/X48)*100,0)</f>
        <v>-141.20551582675884</v>
      </c>
      <c r="AA48" s="222">
        <f>SUM(AA46:AA47)</f>
        <v>-65798516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3638578</v>
      </c>
      <c r="D5" s="153">
        <f>SUM(D6:D8)</f>
        <v>0</v>
      </c>
      <c r="E5" s="154">
        <f t="shared" si="0"/>
        <v>58186817</v>
      </c>
      <c r="F5" s="100">
        <f t="shared" si="0"/>
        <v>24257350</v>
      </c>
      <c r="G5" s="100">
        <f t="shared" si="0"/>
        <v>0</v>
      </c>
      <c r="H5" s="100">
        <f t="shared" si="0"/>
        <v>147055</v>
      </c>
      <c r="I5" s="100">
        <f t="shared" si="0"/>
        <v>98120</v>
      </c>
      <c r="J5" s="100">
        <f t="shared" si="0"/>
        <v>245175</v>
      </c>
      <c r="K5" s="100">
        <f t="shared" si="0"/>
        <v>348031</v>
      </c>
      <c r="L5" s="100">
        <f t="shared" si="0"/>
        <v>0</v>
      </c>
      <c r="M5" s="100">
        <f t="shared" si="0"/>
        <v>68630</v>
      </c>
      <c r="N5" s="100">
        <f t="shared" si="0"/>
        <v>416661</v>
      </c>
      <c r="O5" s="100">
        <f t="shared" si="0"/>
        <v>394300</v>
      </c>
      <c r="P5" s="100">
        <f t="shared" si="0"/>
        <v>4900203</v>
      </c>
      <c r="Q5" s="100">
        <f t="shared" si="0"/>
        <v>4345690</v>
      </c>
      <c r="R5" s="100">
        <f t="shared" si="0"/>
        <v>9640193</v>
      </c>
      <c r="S5" s="100">
        <f t="shared" si="0"/>
        <v>3028316</v>
      </c>
      <c r="T5" s="100">
        <f t="shared" si="0"/>
        <v>-59247</v>
      </c>
      <c r="U5" s="100">
        <f t="shared" si="0"/>
        <v>3476627</v>
      </c>
      <c r="V5" s="100">
        <f t="shared" si="0"/>
        <v>6445696</v>
      </c>
      <c r="W5" s="100">
        <f t="shared" si="0"/>
        <v>16747725</v>
      </c>
      <c r="X5" s="100">
        <f t="shared" si="0"/>
        <v>28028502</v>
      </c>
      <c r="Y5" s="100">
        <f t="shared" si="0"/>
        <v>-11280777</v>
      </c>
      <c r="Z5" s="137">
        <f>+IF(X5&lt;&gt;0,+(Y5/X5)*100,0)</f>
        <v>-40.247520184988836</v>
      </c>
      <c r="AA5" s="153">
        <f>SUM(AA6:AA8)</f>
        <v>24257350</v>
      </c>
    </row>
    <row r="6" spans="1:27" ht="13.5">
      <c r="A6" s="138" t="s">
        <v>75</v>
      </c>
      <c r="B6" s="136"/>
      <c r="C6" s="155">
        <v>2002420</v>
      </c>
      <c r="D6" s="155"/>
      <c r="E6" s="156"/>
      <c r="F6" s="60">
        <v>4250000</v>
      </c>
      <c r="G6" s="60"/>
      <c r="H6" s="60"/>
      <c r="I6" s="60">
        <v>98120</v>
      </c>
      <c r="J6" s="60">
        <v>98120</v>
      </c>
      <c r="K6" s="60">
        <v>87567</v>
      </c>
      <c r="L6" s="60"/>
      <c r="M6" s="60">
        <v>-240</v>
      </c>
      <c r="N6" s="60">
        <v>87327</v>
      </c>
      <c r="O6" s="60"/>
      <c r="P6" s="60">
        <v>485000</v>
      </c>
      <c r="Q6" s="60">
        <v>397240</v>
      </c>
      <c r="R6" s="60">
        <v>882240</v>
      </c>
      <c r="S6" s="60">
        <v>5683456</v>
      </c>
      <c r="T6" s="60">
        <v>-43880</v>
      </c>
      <c r="U6" s="60">
        <v>857697</v>
      </c>
      <c r="V6" s="60">
        <v>6497273</v>
      </c>
      <c r="W6" s="60">
        <v>7564960</v>
      </c>
      <c r="X6" s="60">
        <v>4250000</v>
      </c>
      <c r="Y6" s="60">
        <v>3314960</v>
      </c>
      <c r="Z6" s="140">
        <v>78</v>
      </c>
      <c r="AA6" s="62">
        <v>4250000</v>
      </c>
    </row>
    <row r="7" spans="1:27" ht="13.5">
      <c r="A7" s="138" t="s">
        <v>76</v>
      </c>
      <c r="B7" s="136"/>
      <c r="C7" s="157">
        <v>168008</v>
      </c>
      <c r="D7" s="157"/>
      <c r="E7" s="158">
        <v>58186817</v>
      </c>
      <c r="F7" s="159">
        <v>80000</v>
      </c>
      <c r="G7" s="159"/>
      <c r="H7" s="159"/>
      <c r="I7" s="159"/>
      <c r="J7" s="159"/>
      <c r="K7" s="159"/>
      <c r="L7" s="159"/>
      <c r="M7" s="159">
        <v>35743</v>
      </c>
      <c r="N7" s="159">
        <v>35743</v>
      </c>
      <c r="O7" s="159">
        <v>394300</v>
      </c>
      <c r="P7" s="159"/>
      <c r="Q7" s="159">
        <v>-394300</v>
      </c>
      <c r="R7" s="159"/>
      <c r="S7" s="159"/>
      <c r="T7" s="159"/>
      <c r="U7" s="159"/>
      <c r="V7" s="159"/>
      <c r="W7" s="159">
        <v>35743</v>
      </c>
      <c r="X7" s="159">
        <v>701148</v>
      </c>
      <c r="Y7" s="159">
        <v>-665405</v>
      </c>
      <c r="Z7" s="141">
        <v>-94.9</v>
      </c>
      <c r="AA7" s="225">
        <v>80000</v>
      </c>
    </row>
    <row r="8" spans="1:27" ht="13.5">
      <c r="A8" s="138" t="s">
        <v>77</v>
      </c>
      <c r="B8" s="136"/>
      <c r="C8" s="155">
        <v>1468150</v>
      </c>
      <c r="D8" s="155"/>
      <c r="E8" s="156"/>
      <c r="F8" s="60">
        <v>19927350</v>
      </c>
      <c r="G8" s="60"/>
      <c r="H8" s="60">
        <v>147055</v>
      </c>
      <c r="I8" s="60"/>
      <c r="J8" s="60">
        <v>147055</v>
      </c>
      <c r="K8" s="60">
        <v>260464</v>
      </c>
      <c r="L8" s="60"/>
      <c r="M8" s="60">
        <v>33127</v>
      </c>
      <c r="N8" s="60">
        <v>293591</v>
      </c>
      <c r="O8" s="60"/>
      <c r="P8" s="60">
        <v>4415203</v>
      </c>
      <c r="Q8" s="60">
        <v>4342750</v>
      </c>
      <c r="R8" s="60">
        <v>8757953</v>
      </c>
      <c r="S8" s="60">
        <v>-2655140</v>
      </c>
      <c r="T8" s="60">
        <v>-15367</v>
      </c>
      <c r="U8" s="60">
        <v>2618930</v>
      </c>
      <c r="V8" s="60">
        <v>-51577</v>
      </c>
      <c r="W8" s="60">
        <v>9147022</v>
      </c>
      <c r="X8" s="60">
        <v>23077354</v>
      </c>
      <c r="Y8" s="60">
        <v>-13930332</v>
      </c>
      <c r="Z8" s="140">
        <v>-60.36</v>
      </c>
      <c r="AA8" s="62">
        <v>19927350</v>
      </c>
    </row>
    <row r="9" spans="1:27" ht="13.5">
      <c r="A9" s="135" t="s">
        <v>78</v>
      </c>
      <c r="B9" s="136"/>
      <c r="C9" s="153">
        <f aca="true" t="shared" si="1" ref="C9:Y9">SUM(C10:C14)</f>
        <v>21361823</v>
      </c>
      <c r="D9" s="153">
        <f>SUM(D10:D14)</f>
        <v>0</v>
      </c>
      <c r="E9" s="154">
        <f t="shared" si="1"/>
        <v>0</v>
      </c>
      <c r="F9" s="100">
        <f t="shared" si="1"/>
        <v>31900376</v>
      </c>
      <c r="G9" s="100">
        <f t="shared" si="1"/>
        <v>2182773</v>
      </c>
      <c r="H9" s="100">
        <f t="shared" si="1"/>
        <v>0</v>
      </c>
      <c r="I9" s="100">
        <f t="shared" si="1"/>
        <v>0</v>
      </c>
      <c r="J9" s="100">
        <f t="shared" si="1"/>
        <v>2182773</v>
      </c>
      <c r="K9" s="100">
        <f t="shared" si="1"/>
        <v>675025</v>
      </c>
      <c r="L9" s="100">
        <f t="shared" si="1"/>
        <v>0</v>
      </c>
      <c r="M9" s="100">
        <f t="shared" si="1"/>
        <v>2458200</v>
      </c>
      <c r="N9" s="100">
        <f t="shared" si="1"/>
        <v>3133225</v>
      </c>
      <c r="O9" s="100">
        <f t="shared" si="1"/>
        <v>2137472</v>
      </c>
      <c r="P9" s="100">
        <f t="shared" si="1"/>
        <v>1139792</v>
      </c>
      <c r="Q9" s="100">
        <f t="shared" si="1"/>
        <v>-346211</v>
      </c>
      <c r="R9" s="100">
        <f t="shared" si="1"/>
        <v>2931053</v>
      </c>
      <c r="S9" s="100">
        <f t="shared" si="1"/>
        <v>-2791887</v>
      </c>
      <c r="T9" s="100">
        <f t="shared" si="1"/>
        <v>10298327</v>
      </c>
      <c r="U9" s="100">
        <f t="shared" si="1"/>
        <v>6197838</v>
      </c>
      <c r="V9" s="100">
        <f t="shared" si="1"/>
        <v>13704278</v>
      </c>
      <c r="W9" s="100">
        <f t="shared" si="1"/>
        <v>21951329</v>
      </c>
      <c r="X9" s="100">
        <f t="shared" si="1"/>
        <v>30036584</v>
      </c>
      <c r="Y9" s="100">
        <f t="shared" si="1"/>
        <v>-8085255</v>
      </c>
      <c r="Z9" s="137">
        <f>+IF(X9&lt;&gt;0,+(Y9/X9)*100,0)</f>
        <v>-26.91802436655247</v>
      </c>
      <c r="AA9" s="102">
        <f>SUM(AA10:AA14)</f>
        <v>31900376</v>
      </c>
    </row>
    <row r="10" spans="1:27" ht="13.5">
      <c r="A10" s="138" t="s">
        <v>79</v>
      </c>
      <c r="B10" s="136"/>
      <c r="C10" s="155">
        <v>1440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>
        <v>3600</v>
      </c>
      <c r="Q10" s="60"/>
      <c r="R10" s="60">
        <v>3600</v>
      </c>
      <c r="S10" s="60"/>
      <c r="T10" s="60"/>
      <c r="U10" s="60"/>
      <c r="V10" s="60"/>
      <c r="W10" s="60">
        <v>3600</v>
      </c>
      <c r="X10" s="60"/>
      <c r="Y10" s="60">
        <v>3600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21330754</v>
      </c>
      <c r="D12" s="155"/>
      <c r="E12" s="156"/>
      <c r="F12" s="60">
        <v>30058986</v>
      </c>
      <c r="G12" s="60">
        <v>2182773</v>
      </c>
      <c r="H12" s="60"/>
      <c r="I12" s="60"/>
      <c r="J12" s="60">
        <v>2182773</v>
      </c>
      <c r="K12" s="60">
        <v>675025</v>
      </c>
      <c r="L12" s="60"/>
      <c r="M12" s="60">
        <v>2458200</v>
      </c>
      <c r="N12" s="60">
        <v>3133225</v>
      </c>
      <c r="O12" s="60">
        <v>2010672</v>
      </c>
      <c r="P12" s="60">
        <v>1009392</v>
      </c>
      <c r="Q12" s="60">
        <v>-865801</v>
      </c>
      <c r="R12" s="60">
        <v>2154263</v>
      </c>
      <c r="S12" s="60">
        <v>-2791887</v>
      </c>
      <c r="T12" s="60">
        <v>9986427</v>
      </c>
      <c r="U12" s="60">
        <v>6197838</v>
      </c>
      <c r="V12" s="60">
        <v>13392378</v>
      </c>
      <c r="W12" s="60">
        <v>20862639</v>
      </c>
      <c r="X12" s="60">
        <v>29736584</v>
      </c>
      <c r="Y12" s="60">
        <v>-8873945</v>
      </c>
      <c r="Z12" s="140">
        <v>-29.84</v>
      </c>
      <c r="AA12" s="62">
        <v>30058986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29629</v>
      </c>
      <c r="D14" s="157"/>
      <c r="E14" s="158"/>
      <c r="F14" s="159">
        <v>1841390</v>
      </c>
      <c r="G14" s="159"/>
      <c r="H14" s="159"/>
      <c r="I14" s="159"/>
      <c r="J14" s="159"/>
      <c r="K14" s="159"/>
      <c r="L14" s="159"/>
      <c r="M14" s="159"/>
      <c r="N14" s="159"/>
      <c r="O14" s="159">
        <v>126800</v>
      </c>
      <c r="P14" s="159">
        <v>126800</v>
      </c>
      <c r="Q14" s="159">
        <v>519590</v>
      </c>
      <c r="R14" s="159">
        <v>773190</v>
      </c>
      <c r="S14" s="159"/>
      <c r="T14" s="159">
        <v>311900</v>
      </c>
      <c r="U14" s="159"/>
      <c r="V14" s="159">
        <v>311900</v>
      </c>
      <c r="W14" s="159">
        <v>1085090</v>
      </c>
      <c r="X14" s="159">
        <v>300000</v>
      </c>
      <c r="Y14" s="159">
        <v>785090</v>
      </c>
      <c r="Z14" s="141">
        <v>261.7</v>
      </c>
      <c r="AA14" s="225">
        <v>1841390</v>
      </c>
    </row>
    <row r="15" spans="1:27" ht="13.5">
      <c r="A15" s="135" t="s">
        <v>84</v>
      </c>
      <c r="B15" s="142"/>
      <c r="C15" s="153">
        <f aca="true" t="shared" si="2" ref="C15:Y15">SUM(C16:C18)</f>
        <v>123595</v>
      </c>
      <c r="D15" s="153">
        <f>SUM(D16:D18)</f>
        <v>0</v>
      </c>
      <c r="E15" s="154">
        <f t="shared" si="2"/>
        <v>0</v>
      </c>
      <c r="F15" s="100">
        <f t="shared" si="2"/>
        <v>330465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67147</v>
      </c>
      <c r="M15" s="100">
        <f t="shared" si="2"/>
        <v>-101529</v>
      </c>
      <c r="N15" s="100">
        <f t="shared" si="2"/>
        <v>-34382</v>
      </c>
      <c r="O15" s="100">
        <f t="shared" si="2"/>
        <v>0</v>
      </c>
      <c r="P15" s="100">
        <f t="shared" si="2"/>
        <v>47711</v>
      </c>
      <c r="Q15" s="100">
        <f t="shared" si="2"/>
        <v>216011</v>
      </c>
      <c r="R15" s="100">
        <f t="shared" si="2"/>
        <v>263722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229340</v>
      </c>
      <c r="X15" s="100">
        <f t="shared" si="2"/>
        <v>121735</v>
      </c>
      <c r="Y15" s="100">
        <f t="shared" si="2"/>
        <v>107605</v>
      </c>
      <c r="Z15" s="137">
        <f>+IF(X15&lt;&gt;0,+(Y15/X15)*100,0)</f>
        <v>88.39282047069455</v>
      </c>
      <c r="AA15" s="102">
        <f>SUM(AA16:AA18)</f>
        <v>330465</v>
      </c>
    </row>
    <row r="16" spans="1:27" ht="13.5">
      <c r="A16" s="138" t="s">
        <v>85</v>
      </c>
      <c r="B16" s="136"/>
      <c r="C16" s="155">
        <v>123595</v>
      </c>
      <c r="D16" s="155"/>
      <c r="E16" s="156"/>
      <c r="F16" s="60">
        <v>330465</v>
      </c>
      <c r="G16" s="60"/>
      <c r="H16" s="60"/>
      <c r="I16" s="60"/>
      <c r="J16" s="60"/>
      <c r="K16" s="60"/>
      <c r="L16" s="60">
        <v>67147</v>
      </c>
      <c r="M16" s="60">
        <v>-101529</v>
      </c>
      <c r="N16" s="60">
        <v>-34382</v>
      </c>
      <c r="O16" s="60"/>
      <c r="P16" s="60">
        <v>47711</v>
      </c>
      <c r="Q16" s="60">
        <v>216011</v>
      </c>
      <c r="R16" s="60">
        <v>263722</v>
      </c>
      <c r="S16" s="60"/>
      <c r="T16" s="60"/>
      <c r="U16" s="60"/>
      <c r="V16" s="60"/>
      <c r="W16" s="60">
        <v>229340</v>
      </c>
      <c r="X16" s="60">
        <v>121735</v>
      </c>
      <c r="Y16" s="60">
        <v>107605</v>
      </c>
      <c r="Z16" s="140">
        <v>88.39</v>
      </c>
      <c r="AA16" s="62">
        <v>330465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25123996</v>
      </c>
      <c r="D25" s="217">
        <f>+D5+D9+D15+D19+D24</f>
        <v>0</v>
      </c>
      <c r="E25" s="230">
        <f t="shared" si="4"/>
        <v>58186817</v>
      </c>
      <c r="F25" s="219">
        <f t="shared" si="4"/>
        <v>56488191</v>
      </c>
      <c r="G25" s="219">
        <f t="shared" si="4"/>
        <v>2182773</v>
      </c>
      <c r="H25" s="219">
        <f t="shared" si="4"/>
        <v>147055</v>
      </c>
      <c r="I25" s="219">
        <f t="shared" si="4"/>
        <v>98120</v>
      </c>
      <c r="J25" s="219">
        <f t="shared" si="4"/>
        <v>2427948</v>
      </c>
      <c r="K25" s="219">
        <f t="shared" si="4"/>
        <v>1023056</v>
      </c>
      <c r="L25" s="219">
        <f t="shared" si="4"/>
        <v>67147</v>
      </c>
      <c r="M25" s="219">
        <f t="shared" si="4"/>
        <v>2425301</v>
      </c>
      <c r="N25" s="219">
        <f t="shared" si="4"/>
        <v>3515504</v>
      </c>
      <c r="O25" s="219">
        <f t="shared" si="4"/>
        <v>2531772</v>
      </c>
      <c r="P25" s="219">
        <f t="shared" si="4"/>
        <v>6087706</v>
      </c>
      <c r="Q25" s="219">
        <f t="shared" si="4"/>
        <v>4215490</v>
      </c>
      <c r="R25" s="219">
        <f t="shared" si="4"/>
        <v>12834968</v>
      </c>
      <c r="S25" s="219">
        <f t="shared" si="4"/>
        <v>236429</v>
      </c>
      <c r="T25" s="219">
        <f t="shared" si="4"/>
        <v>10239080</v>
      </c>
      <c r="U25" s="219">
        <f t="shared" si="4"/>
        <v>9674465</v>
      </c>
      <c r="V25" s="219">
        <f t="shared" si="4"/>
        <v>20149974</v>
      </c>
      <c r="W25" s="219">
        <f t="shared" si="4"/>
        <v>38928394</v>
      </c>
      <c r="X25" s="219">
        <f t="shared" si="4"/>
        <v>58186821</v>
      </c>
      <c r="Y25" s="219">
        <f t="shared" si="4"/>
        <v>-19258427</v>
      </c>
      <c r="Z25" s="231">
        <f>+IF(X25&lt;&gt;0,+(Y25/X25)*100,0)</f>
        <v>-33.097575480193356</v>
      </c>
      <c r="AA25" s="232">
        <f>+AA5+AA9+AA15+AA19+AA24</f>
        <v>56488191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526774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787686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23809536</v>
      </c>
      <c r="D35" s="155"/>
      <c r="E35" s="156">
        <v>58186817</v>
      </c>
      <c r="F35" s="60">
        <v>56488191</v>
      </c>
      <c r="G35" s="60">
        <v>2182773</v>
      </c>
      <c r="H35" s="60">
        <v>147055</v>
      </c>
      <c r="I35" s="60">
        <v>98120</v>
      </c>
      <c r="J35" s="60">
        <v>2427948</v>
      </c>
      <c r="K35" s="60">
        <v>1023056</v>
      </c>
      <c r="L35" s="60">
        <v>67147</v>
      </c>
      <c r="M35" s="60">
        <v>2425301</v>
      </c>
      <c r="N35" s="60">
        <v>3515504</v>
      </c>
      <c r="O35" s="60">
        <v>2531772</v>
      </c>
      <c r="P35" s="60">
        <v>6087706</v>
      </c>
      <c r="Q35" s="60">
        <v>4215490</v>
      </c>
      <c r="R35" s="60">
        <v>12834968</v>
      </c>
      <c r="S35" s="60">
        <v>236429</v>
      </c>
      <c r="T35" s="60">
        <v>10239080</v>
      </c>
      <c r="U35" s="60">
        <v>9674465</v>
      </c>
      <c r="V35" s="60">
        <v>20149974</v>
      </c>
      <c r="W35" s="60">
        <v>38928394</v>
      </c>
      <c r="X35" s="60">
        <v>58186821</v>
      </c>
      <c r="Y35" s="60">
        <v>-19258427</v>
      </c>
      <c r="Z35" s="140">
        <v>-33.1</v>
      </c>
      <c r="AA35" s="62">
        <v>56488191</v>
      </c>
    </row>
    <row r="36" spans="1:27" ht="13.5">
      <c r="A36" s="238" t="s">
        <v>139</v>
      </c>
      <c r="B36" s="149"/>
      <c r="C36" s="222">
        <f aca="true" t="shared" si="6" ref="C36:Y36">SUM(C32:C35)</f>
        <v>25123996</v>
      </c>
      <c r="D36" s="222">
        <f>SUM(D32:D35)</f>
        <v>0</v>
      </c>
      <c r="E36" s="218">
        <f t="shared" si="6"/>
        <v>58186817</v>
      </c>
      <c r="F36" s="220">
        <f t="shared" si="6"/>
        <v>56488191</v>
      </c>
      <c r="G36" s="220">
        <f t="shared" si="6"/>
        <v>2182773</v>
      </c>
      <c r="H36" s="220">
        <f t="shared" si="6"/>
        <v>147055</v>
      </c>
      <c r="I36" s="220">
        <f t="shared" si="6"/>
        <v>98120</v>
      </c>
      <c r="J36" s="220">
        <f t="shared" si="6"/>
        <v>2427948</v>
      </c>
      <c r="K36" s="220">
        <f t="shared" si="6"/>
        <v>1023056</v>
      </c>
      <c r="L36" s="220">
        <f t="shared" si="6"/>
        <v>67147</v>
      </c>
      <c r="M36" s="220">
        <f t="shared" si="6"/>
        <v>2425301</v>
      </c>
      <c r="N36" s="220">
        <f t="shared" si="6"/>
        <v>3515504</v>
      </c>
      <c r="O36" s="220">
        <f t="shared" si="6"/>
        <v>2531772</v>
      </c>
      <c r="P36" s="220">
        <f t="shared" si="6"/>
        <v>6087706</v>
      </c>
      <c r="Q36" s="220">
        <f t="shared" si="6"/>
        <v>4215490</v>
      </c>
      <c r="R36" s="220">
        <f t="shared" si="6"/>
        <v>12834968</v>
      </c>
      <c r="S36" s="220">
        <f t="shared" si="6"/>
        <v>236429</v>
      </c>
      <c r="T36" s="220">
        <f t="shared" si="6"/>
        <v>10239080</v>
      </c>
      <c r="U36" s="220">
        <f t="shared" si="6"/>
        <v>9674465</v>
      </c>
      <c r="V36" s="220">
        <f t="shared" si="6"/>
        <v>20149974</v>
      </c>
      <c r="W36" s="220">
        <f t="shared" si="6"/>
        <v>38928394</v>
      </c>
      <c r="X36" s="220">
        <f t="shared" si="6"/>
        <v>58186821</v>
      </c>
      <c r="Y36" s="220">
        <f t="shared" si="6"/>
        <v>-19258427</v>
      </c>
      <c r="Z36" s="221">
        <f>+IF(X36&lt;&gt;0,+(Y36/X36)*100,0)</f>
        <v>-33.097575480193356</v>
      </c>
      <c r="AA36" s="239">
        <f>SUM(AA32:AA35)</f>
        <v>56488191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432379507</v>
      </c>
      <c r="D6" s="155"/>
      <c r="E6" s="59">
        <v>10212592</v>
      </c>
      <c r="F6" s="60">
        <v>10212592</v>
      </c>
      <c r="G6" s="60">
        <v>4890599</v>
      </c>
      <c r="H6" s="60">
        <v>446559313</v>
      </c>
      <c r="I6" s="60">
        <v>437733712</v>
      </c>
      <c r="J6" s="60">
        <v>437733712</v>
      </c>
      <c r="K6" s="60">
        <v>4811750</v>
      </c>
      <c r="L6" s="60">
        <v>111653084</v>
      </c>
      <c r="M6" s="60">
        <v>11593479</v>
      </c>
      <c r="N6" s="60">
        <v>11593479</v>
      </c>
      <c r="O6" s="60">
        <v>6277009</v>
      </c>
      <c r="P6" s="60">
        <v>5955903</v>
      </c>
      <c r="Q6" s="60">
        <v>2518639</v>
      </c>
      <c r="R6" s="60">
        <v>2518639</v>
      </c>
      <c r="S6" s="60">
        <v>7845116</v>
      </c>
      <c r="T6" s="60">
        <v>4849476</v>
      </c>
      <c r="U6" s="60">
        <v>4243640</v>
      </c>
      <c r="V6" s="60">
        <v>4243640</v>
      </c>
      <c r="W6" s="60">
        <v>4243640</v>
      </c>
      <c r="X6" s="60">
        <v>10212592</v>
      </c>
      <c r="Y6" s="60">
        <v>-5968952</v>
      </c>
      <c r="Z6" s="140">
        <v>-58.45</v>
      </c>
      <c r="AA6" s="62">
        <v>10212592</v>
      </c>
    </row>
    <row r="7" spans="1:27" ht="13.5">
      <c r="A7" s="249" t="s">
        <v>144</v>
      </c>
      <c r="B7" s="182"/>
      <c r="C7" s="155">
        <v>36657036</v>
      </c>
      <c r="D7" s="155"/>
      <c r="E7" s="59">
        <v>288064937</v>
      </c>
      <c r="F7" s="60">
        <v>288064937</v>
      </c>
      <c r="G7" s="60">
        <v>579065089</v>
      </c>
      <c r="H7" s="60">
        <v>123828726</v>
      </c>
      <c r="I7" s="60">
        <v>117000000</v>
      </c>
      <c r="J7" s="60">
        <v>117000000</v>
      </c>
      <c r="K7" s="60">
        <v>522873536</v>
      </c>
      <c r="L7" s="60">
        <v>509048744</v>
      </c>
      <c r="M7" s="60">
        <v>578048744</v>
      </c>
      <c r="N7" s="60">
        <v>578048744</v>
      </c>
      <c r="O7" s="60">
        <v>563048744</v>
      </c>
      <c r="P7" s="60">
        <v>543567411</v>
      </c>
      <c r="Q7" s="60">
        <v>603567411</v>
      </c>
      <c r="R7" s="60">
        <v>603567411</v>
      </c>
      <c r="S7" s="60">
        <v>563567411</v>
      </c>
      <c r="T7" s="60">
        <v>539123480</v>
      </c>
      <c r="U7" s="60">
        <v>483151183</v>
      </c>
      <c r="V7" s="60">
        <v>483151183</v>
      </c>
      <c r="W7" s="60">
        <v>483151183</v>
      </c>
      <c r="X7" s="60">
        <v>288064937</v>
      </c>
      <c r="Y7" s="60">
        <v>195086246</v>
      </c>
      <c r="Z7" s="140">
        <v>67.72</v>
      </c>
      <c r="AA7" s="62">
        <v>288064937</v>
      </c>
    </row>
    <row r="8" spans="1:27" ht="13.5">
      <c r="A8" s="249" t="s">
        <v>145</v>
      </c>
      <c r="B8" s="182"/>
      <c r="C8" s="155"/>
      <c r="D8" s="155"/>
      <c r="E8" s="59"/>
      <c r="F8" s="60"/>
      <c r="G8" s="60">
        <v>138494</v>
      </c>
      <c r="H8" s="60">
        <v>14008</v>
      </c>
      <c r="I8" s="60">
        <v>13119</v>
      </c>
      <c r="J8" s="60">
        <v>13119</v>
      </c>
      <c r="K8" s="60">
        <v>13378</v>
      </c>
      <c r="L8" s="60">
        <v>13378</v>
      </c>
      <c r="M8" s="60">
        <v>22738</v>
      </c>
      <c r="N8" s="60">
        <v>22738</v>
      </c>
      <c r="O8" s="60">
        <v>32097</v>
      </c>
      <c r="P8" s="60">
        <v>22738</v>
      </c>
      <c r="Q8" s="60">
        <v>158684</v>
      </c>
      <c r="R8" s="60">
        <v>158684</v>
      </c>
      <c r="S8" s="60">
        <v>184650</v>
      </c>
      <c r="T8" s="60">
        <v>216665</v>
      </c>
      <c r="U8" s="60">
        <v>101397</v>
      </c>
      <c r="V8" s="60">
        <v>101397</v>
      </c>
      <c r="W8" s="60">
        <v>101397</v>
      </c>
      <c r="X8" s="60"/>
      <c r="Y8" s="60">
        <v>101397</v>
      </c>
      <c r="Z8" s="140"/>
      <c r="AA8" s="62"/>
    </row>
    <row r="9" spans="1:27" ht="13.5">
      <c r="A9" s="249" t="s">
        <v>146</v>
      </c>
      <c r="B9" s="182"/>
      <c r="C9" s="155">
        <v>15814938</v>
      </c>
      <c r="D9" s="155"/>
      <c r="E9" s="59">
        <v>17872310</v>
      </c>
      <c r="F9" s="60">
        <v>16805789</v>
      </c>
      <c r="G9" s="60">
        <v>17020782</v>
      </c>
      <c r="H9" s="60">
        <v>12132099</v>
      </c>
      <c r="I9" s="60">
        <v>9699699</v>
      </c>
      <c r="J9" s="60">
        <v>9699699</v>
      </c>
      <c r="K9" s="60">
        <v>9977889</v>
      </c>
      <c r="L9" s="60">
        <v>8843350</v>
      </c>
      <c r="M9" s="60">
        <v>10005841</v>
      </c>
      <c r="N9" s="60">
        <v>10005841</v>
      </c>
      <c r="O9" s="60">
        <v>11416829</v>
      </c>
      <c r="P9" s="60">
        <v>11801501</v>
      </c>
      <c r="Q9" s="60">
        <v>13324678</v>
      </c>
      <c r="R9" s="60">
        <v>13324678</v>
      </c>
      <c r="S9" s="60">
        <v>16544372</v>
      </c>
      <c r="T9" s="60">
        <v>18595220</v>
      </c>
      <c r="U9" s="60">
        <v>23735819</v>
      </c>
      <c r="V9" s="60">
        <v>23735819</v>
      </c>
      <c r="W9" s="60">
        <v>23735819</v>
      </c>
      <c r="X9" s="60">
        <v>16805789</v>
      </c>
      <c r="Y9" s="60">
        <v>6930030</v>
      </c>
      <c r="Z9" s="140">
        <v>41.24</v>
      </c>
      <c r="AA9" s="62">
        <v>16805789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122128873</v>
      </c>
      <c r="D11" s="155"/>
      <c r="E11" s="59">
        <v>154507124</v>
      </c>
      <c r="F11" s="60">
        <v>154507124</v>
      </c>
      <c r="G11" s="60">
        <v>122128873</v>
      </c>
      <c r="H11" s="60">
        <v>122128873</v>
      </c>
      <c r="I11" s="60">
        <v>122128873</v>
      </c>
      <c r="J11" s="60">
        <v>122128873</v>
      </c>
      <c r="K11" s="60">
        <v>122128873</v>
      </c>
      <c r="L11" s="60">
        <v>122128873</v>
      </c>
      <c r="M11" s="60">
        <v>122128873</v>
      </c>
      <c r="N11" s="60">
        <v>122128873</v>
      </c>
      <c r="O11" s="60">
        <v>122128873</v>
      </c>
      <c r="P11" s="60">
        <v>122128873</v>
      </c>
      <c r="Q11" s="60">
        <v>122128873</v>
      </c>
      <c r="R11" s="60">
        <v>122128873</v>
      </c>
      <c r="S11" s="60">
        <v>122128873</v>
      </c>
      <c r="T11" s="60">
        <v>122128873</v>
      </c>
      <c r="U11" s="60">
        <v>122128873</v>
      </c>
      <c r="V11" s="60">
        <v>122128873</v>
      </c>
      <c r="W11" s="60">
        <v>122128873</v>
      </c>
      <c r="X11" s="60">
        <v>154507124</v>
      </c>
      <c r="Y11" s="60">
        <v>-32378251</v>
      </c>
      <c r="Z11" s="140">
        <v>-20.96</v>
      </c>
      <c r="AA11" s="62">
        <v>154507124</v>
      </c>
    </row>
    <row r="12" spans="1:27" ht="13.5">
      <c r="A12" s="250" t="s">
        <v>56</v>
      </c>
      <c r="B12" s="251"/>
      <c r="C12" s="168">
        <f aca="true" t="shared" si="0" ref="C12:Y12">SUM(C6:C11)</f>
        <v>606980354</v>
      </c>
      <c r="D12" s="168">
        <f>SUM(D6:D11)</f>
        <v>0</v>
      </c>
      <c r="E12" s="72">
        <f t="shared" si="0"/>
        <v>470656963</v>
      </c>
      <c r="F12" s="73">
        <f t="shared" si="0"/>
        <v>469590442</v>
      </c>
      <c r="G12" s="73">
        <f t="shared" si="0"/>
        <v>723243837</v>
      </c>
      <c r="H12" s="73">
        <f t="shared" si="0"/>
        <v>704663019</v>
      </c>
      <c r="I12" s="73">
        <f t="shared" si="0"/>
        <v>686575403</v>
      </c>
      <c r="J12" s="73">
        <f t="shared" si="0"/>
        <v>686575403</v>
      </c>
      <c r="K12" s="73">
        <f t="shared" si="0"/>
        <v>659805426</v>
      </c>
      <c r="L12" s="73">
        <f t="shared" si="0"/>
        <v>751687429</v>
      </c>
      <c r="M12" s="73">
        <f t="shared" si="0"/>
        <v>721799675</v>
      </c>
      <c r="N12" s="73">
        <f t="shared" si="0"/>
        <v>721799675</v>
      </c>
      <c r="O12" s="73">
        <f t="shared" si="0"/>
        <v>702903552</v>
      </c>
      <c r="P12" s="73">
        <f t="shared" si="0"/>
        <v>683476426</v>
      </c>
      <c r="Q12" s="73">
        <f t="shared" si="0"/>
        <v>741698285</v>
      </c>
      <c r="R12" s="73">
        <f t="shared" si="0"/>
        <v>741698285</v>
      </c>
      <c r="S12" s="73">
        <f t="shared" si="0"/>
        <v>710270422</v>
      </c>
      <c r="T12" s="73">
        <f t="shared" si="0"/>
        <v>684913714</v>
      </c>
      <c r="U12" s="73">
        <f t="shared" si="0"/>
        <v>633360912</v>
      </c>
      <c r="V12" s="73">
        <f t="shared" si="0"/>
        <v>633360912</v>
      </c>
      <c r="W12" s="73">
        <f t="shared" si="0"/>
        <v>633360912</v>
      </c>
      <c r="X12" s="73">
        <f t="shared" si="0"/>
        <v>469590442</v>
      </c>
      <c r="Y12" s="73">
        <f t="shared" si="0"/>
        <v>163770470</v>
      </c>
      <c r="Z12" s="170">
        <f>+IF(X12&lt;&gt;0,+(Y12/X12)*100,0)</f>
        <v>34.8751710751387</v>
      </c>
      <c r="AA12" s="74">
        <f>SUM(AA6:AA11)</f>
        <v>469590442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>
        <v>38000000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38000000</v>
      </c>
      <c r="Y16" s="159">
        <v>-38000000</v>
      </c>
      <c r="Z16" s="141">
        <v>-100</v>
      </c>
      <c r="AA16" s="225">
        <v>38000000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115735661</v>
      </c>
      <c r="D19" s="155"/>
      <c r="E19" s="59">
        <v>161726478</v>
      </c>
      <c r="F19" s="60">
        <v>158397149</v>
      </c>
      <c r="G19" s="60">
        <v>117081265</v>
      </c>
      <c r="H19" s="60">
        <v>116605878</v>
      </c>
      <c r="I19" s="60">
        <v>115887498</v>
      </c>
      <c r="J19" s="60">
        <v>115887498</v>
      </c>
      <c r="K19" s="60">
        <v>116161327</v>
      </c>
      <c r="L19" s="60">
        <v>115362799</v>
      </c>
      <c r="M19" s="60">
        <v>117897706</v>
      </c>
      <c r="N19" s="60">
        <v>117897706</v>
      </c>
      <c r="O19" s="60">
        <v>121567632</v>
      </c>
      <c r="P19" s="60">
        <v>121784764</v>
      </c>
      <c r="Q19" s="60">
        <v>120686463</v>
      </c>
      <c r="R19" s="60">
        <v>120686463</v>
      </c>
      <c r="S19" s="60">
        <v>172272433</v>
      </c>
      <c r="T19" s="60">
        <v>98845815</v>
      </c>
      <c r="U19" s="60">
        <v>109669506</v>
      </c>
      <c r="V19" s="60">
        <v>109669506</v>
      </c>
      <c r="W19" s="60">
        <v>109669506</v>
      </c>
      <c r="X19" s="60">
        <v>158397149</v>
      </c>
      <c r="Y19" s="60">
        <v>-48727643</v>
      </c>
      <c r="Z19" s="140">
        <v>-30.76</v>
      </c>
      <c r="AA19" s="62">
        <v>158397149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>
        <v>20850</v>
      </c>
      <c r="N21" s="60">
        <v>20850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756591</v>
      </c>
      <c r="D22" s="155"/>
      <c r="E22" s="59">
        <v>661868</v>
      </c>
      <c r="F22" s="60">
        <v>661868</v>
      </c>
      <c r="G22" s="60">
        <v>744344</v>
      </c>
      <c r="H22" s="60">
        <v>734883</v>
      </c>
      <c r="I22" s="60">
        <v>727391</v>
      </c>
      <c r="J22" s="60">
        <v>727391</v>
      </c>
      <c r="K22" s="60">
        <v>719651</v>
      </c>
      <c r="L22" s="60">
        <v>666102</v>
      </c>
      <c r="M22" s="60">
        <v>666102</v>
      </c>
      <c r="N22" s="60">
        <v>666102</v>
      </c>
      <c r="O22" s="60">
        <v>1008906</v>
      </c>
      <c r="P22" s="60">
        <v>608316</v>
      </c>
      <c r="Q22" s="60">
        <v>1575317</v>
      </c>
      <c r="R22" s="60">
        <v>1575317</v>
      </c>
      <c r="S22" s="60">
        <v>1575317</v>
      </c>
      <c r="T22" s="60">
        <v>1584292</v>
      </c>
      <c r="U22" s="60">
        <v>595578</v>
      </c>
      <c r="V22" s="60">
        <v>595578</v>
      </c>
      <c r="W22" s="60">
        <v>595578</v>
      </c>
      <c r="X22" s="60">
        <v>661868</v>
      </c>
      <c r="Y22" s="60">
        <v>-66290</v>
      </c>
      <c r="Z22" s="140">
        <v>-10.02</v>
      </c>
      <c r="AA22" s="62">
        <v>661868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116492252</v>
      </c>
      <c r="D24" s="168">
        <f>SUM(D15:D23)</f>
        <v>0</v>
      </c>
      <c r="E24" s="76">
        <f t="shared" si="1"/>
        <v>162388346</v>
      </c>
      <c r="F24" s="77">
        <f t="shared" si="1"/>
        <v>197059017</v>
      </c>
      <c r="G24" s="77">
        <f t="shared" si="1"/>
        <v>117825609</v>
      </c>
      <c r="H24" s="77">
        <f t="shared" si="1"/>
        <v>117340761</v>
      </c>
      <c r="I24" s="77">
        <f t="shared" si="1"/>
        <v>116614889</v>
      </c>
      <c r="J24" s="77">
        <f t="shared" si="1"/>
        <v>116614889</v>
      </c>
      <c r="K24" s="77">
        <f t="shared" si="1"/>
        <v>116880978</v>
      </c>
      <c r="L24" s="77">
        <f t="shared" si="1"/>
        <v>116028901</v>
      </c>
      <c r="M24" s="77">
        <f t="shared" si="1"/>
        <v>118584658</v>
      </c>
      <c r="N24" s="77">
        <f t="shared" si="1"/>
        <v>118584658</v>
      </c>
      <c r="O24" s="77">
        <f t="shared" si="1"/>
        <v>122576538</v>
      </c>
      <c r="P24" s="77">
        <f t="shared" si="1"/>
        <v>122393080</v>
      </c>
      <c r="Q24" s="77">
        <f t="shared" si="1"/>
        <v>122261780</v>
      </c>
      <c r="R24" s="77">
        <f t="shared" si="1"/>
        <v>122261780</v>
      </c>
      <c r="S24" s="77">
        <f t="shared" si="1"/>
        <v>173847750</v>
      </c>
      <c r="T24" s="77">
        <f t="shared" si="1"/>
        <v>100430107</v>
      </c>
      <c r="U24" s="77">
        <f t="shared" si="1"/>
        <v>110265084</v>
      </c>
      <c r="V24" s="77">
        <f t="shared" si="1"/>
        <v>110265084</v>
      </c>
      <c r="W24" s="77">
        <f t="shared" si="1"/>
        <v>110265084</v>
      </c>
      <c r="X24" s="77">
        <f t="shared" si="1"/>
        <v>197059017</v>
      </c>
      <c r="Y24" s="77">
        <f t="shared" si="1"/>
        <v>-86793933</v>
      </c>
      <c r="Z24" s="212">
        <f>+IF(X24&lt;&gt;0,+(Y24/X24)*100,0)</f>
        <v>-44.044639175278135</v>
      </c>
      <c r="AA24" s="79">
        <f>SUM(AA15:AA23)</f>
        <v>197059017</v>
      </c>
    </row>
    <row r="25" spans="1:27" ht="13.5">
      <c r="A25" s="250" t="s">
        <v>159</v>
      </c>
      <c r="B25" s="251"/>
      <c r="C25" s="168">
        <f aca="true" t="shared" si="2" ref="C25:Y25">+C12+C24</f>
        <v>723472606</v>
      </c>
      <c r="D25" s="168">
        <f>+D12+D24</f>
        <v>0</v>
      </c>
      <c r="E25" s="72">
        <f t="shared" si="2"/>
        <v>633045309</v>
      </c>
      <c r="F25" s="73">
        <f t="shared" si="2"/>
        <v>666649459</v>
      </c>
      <c r="G25" s="73">
        <f t="shared" si="2"/>
        <v>841069446</v>
      </c>
      <c r="H25" s="73">
        <f t="shared" si="2"/>
        <v>822003780</v>
      </c>
      <c r="I25" s="73">
        <f t="shared" si="2"/>
        <v>803190292</v>
      </c>
      <c r="J25" s="73">
        <f t="shared" si="2"/>
        <v>803190292</v>
      </c>
      <c r="K25" s="73">
        <f t="shared" si="2"/>
        <v>776686404</v>
      </c>
      <c r="L25" s="73">
        <f t="shared" si="2"/>
        <v>867716330</v>
      </c>
      <c r="M25" s="73">
        <f t="shared" si="2"/>
        <v>840384333</v>
      </c>
      <c r="N25" s="73">
        <f t="shared" si="2"/>
        <v>840384333</v>
      </c>
      <c r="O25" s="73">
        <f t="shared" si="2"/>
        <v>825480090</v>
      </c>
      <c r="P25" s="73">
        <f t="shared" si="2"/>
        <v>805869506</v>
      </c>
      <c r="Q25" s="73">
        <f t="shared" si="2"/>
        <v>863960065</v>
      </c>
      <c r="R25" s="73">
        <f t="shared" si="2"/>
        <v>863960065</v>
      </c>
      <c r="S25" s="73">
        <f t="shared" si="2"/>
        <v>884118172</v>
      </c>
      <c r="T25" s="73">
        <f t="shared" si="2"/>
        <v>785343821</v>
      </c>
      <c r="U25" s="73">
        <f t="shared" si="2"/>
        <v>743625996</v>
      </c>
      <c r="V25" s="73">
        <f t="shared" si="2"/>
        <v>743625996</v>
      </c>
      <c r="W25" s="73">
        <f t="shared" si="2"/>
        <v>743625996</v>
      </c>
      <c r="X25" s="73">
        <f t="shared" si="2"/>
        <v>666649459</v>
      </c>
      <c r="Y25" s="73">
        <f t="shared" si="2"/>
        <v>76976537</v>
      </c>
      <c r="Z25" s="170">
        <f>+IF(X25&lt;&gt;0,+(Y25/X25)*100,0)</f>
        <v>11.546778589675567</v>
      </c>
      <c r="AA25" s="74">
        <f>+AA12+AA24</f>
        <v>666649459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3738173</v>
      </c>
      <c r="D30" s="155"/>
      <c r="E30" s="59">
        <v>3426036</v>
      </c>
      <c r="F30" s="60">
        <v>3426036</v>
      </c>
      <c r="G30" s="60">
        <v>3329406</v>
      </c>
      <c r="H30" s="60">
        <v>3290231</v>
      </c>
      <c r="I30" s="60">
        <v>1737333</v>
      </c>
      <c r="J30" s="60">
        <v>1737333</v>
      </c>
      <c r="K30" s="60">
        <v>1719976</v>
      </c>
      <c r="L30" s="60">
        <v>1699856</v>
      </c>
      <c r="M30" s="60">
        <v>1679579</v>
      </c>
      <c r="N30" s="60">
        <v>1679579</v>
      </c>
      <c r="O30" s="60">
        <v>1647084</v>
      </c>
      <c r="P30" s="60">
        <v>1626494</v>
      </c>
      <c r="Q30" s="60">
        <v>63211</v>
      </c>
      <c r="R30" s="60">
        <v>63211</v>
      </c>
      <c r="S30" s="60">
        <v>42302</v>
      </c>
      <c r="T30" s="60">
        <v>21231</v>
      </c>
      <c r="U30" s="60"/>
      <c r="V30" s="60"/>
      <c r="W30" s="60"/>
      <c r="X30" s="60">
        <v>3426036</v>
      </c>
      <c r="Y30" s="60">
        <v>-3426036</v>
      </c>
      <c r="Z30" s="140">
        <v>-100</v>
      </c>
      <c r="AA30" s="62">
        <v>3426036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44425105</v>
      </c>
      <c r="D32" s="155"/>
      <c r="E32" s="59">
        <v>73279972</v>
      </c>
      <c r="F32" s="60">
        <v>73279972</v>
      </c>
      <c r="G32" s="60">
        <v>36273133</v>
      </c>
      <c r="H32" s="60">
        <v>36355779</v>
      </c>
      <c r="I32" s="60">
        <v>34594085</v>
      </c>
      <c r="J32" s="60">
        <v>34594085</v>
      </c>
      <c r="K32" s="60">
        <v>41187617</v>
      </c>
      <c r="L32" s="60">
        <v>39931531</v>
      </c>
      <c r="M32" s="60">
        <v>40176079</v>
      </c>
      <c r="N32" s="60">
        <v>40176079</v>
      </c>
      <c r="O32" s="60">
        <v>39262999</v>
      </c>
      <c r="P32" s="60">
        <v>32758095</v>
      </c>
      <c r="Q32" s="60">
        <v>28096535</v>
      </c>
      <c r="R32" s="60">
        <v>28096535</v>
      </c>
      <c r="S32" s="60">
        <v>30385519</v>
      </c>
      <c r="T32" s="60">
        <v>28722424</v>
      </c>
      <c r="U32" s="60">
        <v>27610504</v>
      </c>
      <c r="V32" s="60">
        <v>27610504</v>
      </c>
      <c r="W32" s="60">
        <v>27610504</v>
      </c>
      <c r="X32" s="60">
        <v>73279972</v>
      </c>
      <c r="Y32" s="60">
        <v>-45669468</v>
      </c>
      <c r="Z32" s="140">
        <v>-62.32</v>
      </c>
      <c r="AA32" s="62">
        <v>73279972</v>
      </c>
    </row>
    <row r="33" spans="1:27" ht="13.5">
      <c r="A33" s="249" t="s">
        <v>165</v>
      </c>
      <c r="B33" s="182"/>
      <c r="C33" s="155">
        <v>173679</v>
      </c>
      <c r="D33" s="155"/>
      <c r="E33" s="59"/>
      <c r="F33" s="60"/>
      <c r="G33" s="60">
        <v>173679</v>
      </c>
      <c r="H33" s="60">
        <v>163227</v>
      </c>
      <c r="I33" s="60">
        <v>163227</v>
      </c>
      <c r="J33" s="60">
        <v>163227</v>
      </c>
      <c r="K33" s="60">
        <v>163227</v>
      </c>
      <c r="L33" s="60">
        <v>163227</v>
      </c>
      <c r="M33" s="60">
        <v>163227</v>
      </c>
      <c r="N33" s="60">
        <v>163227</v>
      </c>
      <c r="O33" s="60">
        <v>163227</v>
      </c>
      <c r="P33" s="60">
        <v>163227</v>
      </c>
      <c r="Q33" s="60">
        <v>163227</v>
      </c>
      <c r="R33" s="60">
        <v>163227</v>
      </c>
      <c r="S33" s="60">
        <v>163227</v>
      </c>
      <c r="T33" s="60">
        <v>163227</v>
      </c>
      <c r="U33" s="60">
        <v>139269</v>
      </c>
      <c r="V33" s="60">
        <v>139269</v>
      </c>
      <c r="W33" s="60">
        <v>139269</v>
      </c>
      <c r="X33" s="60"/>
      <c r="Y33" s="60">
        <v>139269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48336957</v>
      </c>
      <c r="D34" s="168">
        <f>SUM(D29:D33)</f>
        <v>0</v>
      </c>
      <c r="E34" s="72">
        <f t="shared" si="3"/>
        <v>76706008</v>
      </c>
      <c r="F34" s="73">
        <f t="shared" si="3"/>
        <v>76706008</v>
      </c>
      <c r="G34" s="73">
        <f t="shared" si="3"/>
        <v>39776218</v>
      </c>
      <c r="H34" s="73">
        <f t="shared" si="3"/>
        <v>39809237</v>
      </c>
      <c r="I34" s="73">
        <f t="shared" si="3"/>
        <v>36494645</v>
      </c>
      <c r="J34" s="73">
        <f t="shared" si="3"/>
        <v>36494645</v>
      </c>
      <c r="K34" s="73">
        <f t="shared" si="3"/>
        <v>43070820</v>
      </c>
      <c r="L34" s="73">
        <f t="shared" si="3"/>
        <v>41794614</v>
      </c>
      <c r="M34" s="73">
        <f t="shared" si="3"/>
        <v>42018885</v>
      </c>
      <c r="N34" s="73">
        <f t="shared" si="3"/>
        <v>42018885</v>
      </c>
      <c r="O34" s="73">
        <f t="shared" si="3"/>
        <v>41073310</v>
      </c>
      <c r="P34" s="73">
        <f t="shared" si="3"/>
        <v>34547816</v>
      </c>
      <c r="Q34" s="73">
        <f t="shared" si="3"/>
        <v>28322973</v>
      </c>
      <c r="R34" s="73">
        <f t="shared" si="3"/>
        <v>28322973</v>
      </c>
      <c r="S34" s="73">
        <f t="shared" si="3"/>
        <v>30591048</v>
      </c>
      <c r="T34" s="73">
        <f t="shared" si="3"/>
        <v>28906882</v>
      </c>
      <c r="U34" s="73">
        <f t="shared" si="3"/>
        <v>27749773</v>
      </c>
      <c r="V34" s="73">
        <f t="shared" si="3"/>
        <v>27749773</v>
      </c>
      <c r="W34" s="73">
        <f t="shared" si="3"/>
        <v>27749773</v>
      </c>
      <c r="X34" s="73">
        <f t="shared" si="3"/>
        <v>76706008</v>
      </c>
      <c r="Y34" s="73">
        <f t="shared" si="3"/>
        <v>-48956235</v>
      </c>
      <c r="Z34" s="170">
        <f>+IF(X34&lt;&gt;0,+(Y34/X34)*100,0)</f>
        <v>-63.82320795523605</v>
      </c>
      <c r="AA34" s="74">
        <f>SUM(AA29:AA33)</f>
        <v>76706008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11283441</v>
      </c>
      <c r="D37" s="155"/>
      <c r="E37" s="59">
        <v>11240484</v>
      </c>
      <c r="F37" s="60">
        <v>11240484</v>
      </c>
      <c r="G37" s="60">
        <v>11692208</v>
      </c>
      <c r="H37" s="60">
        <v>11692208</v>
      </c>
      <c r="I37" s="60">
        <v>11682756</v>
      </c>
      <c r="J37" s="60">
        <v>11682756</v>
      </c>
      <c r="K37" s="60">
        <v>11682756</v>
      </c>
      <c r="L37" s="60">
        <v>11682756</v>
      </c>
      <c r="M37" s="60">
        <v>11682756</v>
      </c>
      <c r="N37" s="60">
        <v>11682756</v>
      </c>
      <c r="O37" s="60">
        <v>11692208</v>
      </c>
      <c r="P37" s="60">
        <v>11692208</v>
      </c>
      <c r="Q37" s="60">
        <v>11692208</v>
      </c>
      <c r="R37" s="60">
        <v>11692208</v>
      </c>
      <c r="S37" s="60">
        <v>11692208</v>
      </c>
      <c r="T37" s="60">
        <v>11692208</v>
      </c>
      <c r="U37" s="60">
        <v>11283441</v>
      </c>
      <c r="V37" s="60">
        <v>11283441</v>
      </c>
      <c r="W37" s="60">
        <v>11283441</v>
      </c>
      <c r="X37" s="60">
        <v>11240484</v>
      </c>
      <c r="Y37" s="60">
        <v>42957</v>
      </c>
      <c r="Z37" s="140">
        <v>0.38</v>
      </c>
      <c r="AA37" s="62">
        <v>11240484</v>
      </c>
    </row>
    <row r="38" spans="1:27" ht="13.5">
      <c r="A38" s="249" t="s">
        <v>165</v>
      </c>
      <c r="B38" s="182"/>
      <c r="C38" s="155">
        <v>14752457</v>
      </c>
      <c r="D38" s="155"/>
      <c r="E38" s="59">
        <v>15294580</v>
      </c>
      <c r="F38" s="60">
        <v>15894580</v>
      </c>
      <c r="G38" s="60">
        <v>13678409</v>
      </c>
      <c r="H38" s="60">
        <v>13687248</v>
      </c>
      <c r="I38" s="60">
        <v>13694214</v>
      </c>
      <c r="J38" s="60">
        <v>13694214</v>
      </c>
      <c r="K38" s="60">
        <v>13698991</v>
      </c>
      <c r="L38" s="60">
        <v>13706828</v>
      </c>
      <c r="M38" s="60">
        <v>13707609</v>
      </c>
      <c r="N38" s="60">
        <v>13707609</v>
      </c>
      <c r="O38" s="60">
        <v>13719548</v>
      </c>
      <c r="P38" s="60">
        <v>13710546</v>
      </c>
      <c r="Q38" s="60">
        <v>13712676</v>
      </c>
      <c r="R38" s="60">
        <v>13712676</v>
      </c>
      <c r="S38" s="60">
        <v>13576827</v>
      </c>
      <c r="T38" s="60">
        <v>13570678</v>
      </c>
      <c r="U38" s="60">
        <v>14689824</v>
      </c>
      <c r="V38" s="60">
        <v>14689824</v>
      </c>
      <c r="W38" s="60">
        <v>14689824</v>
      </c>
      <c r="X38" s="60">
        <v>15894580</v>
      </c>
      <c r="Y38" s="60">
        <v>-1204756</v>
      </c>
      <c r="Z38" s="140">
        <v>-7.58</v>
      </c>
      <c r="AA38" s="62">
        <v>15894580</v>
      </c>
    </row>
    <row r="39" spans="1:27" ht="13.5">
      <c r="A39" s="250" t="s">
        <v>59</v>
      </c>
      <c r="B39" s="253"/>
      <c r="C39" s="168">
        <f aca="true" t="shared" si="4" ref="C39:Y39">SUM(C37:C38)</f>
        <v>26035898</v>
      </c>
      <c r="D39" s="168">
        <f>SUM(D37:D38)</f>
        <v>0</v>
      </c>
      <c r="E39" s="76">
        <f t="shared" si="4"/>
        <v>26535064</v>
      </c>
      <c r="F39" s="77">
        <f t="shared" si="4"/>
        <v>27135064</v>
      </c>
      <c r="G39" s="77">
        <f t="shared" si="4"/>
        <v>25370617</v>
      </c>
      <c r="H39" s="77">
        <f t="shared" si="4"/>
        <v>25379456</v>
      </c>
      <c r="I39" s="77">
        <f t="shared" si="4"/>
        <v>25376970</v>
      </c>
      <c r="J39" s="77">
        <f t="shared" si="4"/>
        <v>25376970</v>
      </c>
      <c r="K39" s="77">
        <f t="shared" si="4"/>
        <v>25381747</v>
      </c>
      <c r="L39" s="77">
        <f t="shared" si="4"/>
        <v>25389584</v>
      </c>
      <c r="M39" s="77">
        <f t="shared" si="4"/>
        <v>25390365</v>
      </c>
      <c r="N39" s="77">
        <f t="shared" si="4"/>
        <v>25390365</v>
      </c>
      <c r="O39" s="77">
        <f t="shared" si="4"/>
        <v>25411756</v>
      </c>
      <c r="P39" s="77">
        <f t="shared" si="4"/>
        <v>25402754</v>
      </c>
      <c r="Q39" s="77">
        <f t="shared" si="4"/>
        <v>25404884</v>
      </c>
      <c r="R39" s="77">
        <f t="shared" si="4"/>
        <v>25404884</v>
      </c>
      <c r="S39" s="77">
        <f t="shared" si="4"/>
        <v>25269035</v>
      </c>
      <c r="T39" s="77">
        <f t="shared" si="4"/>
        <v>25262886</v>
      </c>
      <c r="U39" s="77">
        <f t="shared" si="4"/>
        <v>25973265</v>
      </c>
      <c r="V39" s="77">
        <f t="shared" si="4"/>
        <v>25973265</v>
      </c>
      <c r="W39" s="77">
        <f t="shared" si="4"/>
        <v>25973265</v>
      </c>
      <c r="X39" s="77">
        <f t="shared" si="4"/>
        <v>27135064</v>
      </c>
      <c r="Y39" s="77">
        <f t="shared" si="4"/>
        <v>-1161799</v>
      </c>
      <c r="Z39" s="212">
        <f>+IF(X39&lt;&gt;0,+(Y39/X39)*100,0)</f>
        <v>-4.28154140340336</v>
      </c>
      <c r="AA39" s="79">
        <f>SUM(AA37:AA38)</f>
        <v>27135064</v>
      </c>
    </row>
    <row r="40" spans="1:27" ht="13.5">
      <c r="A40" s="250" t="s">
        <v>167</v>
      </c>
      <c r="B40" s="251"/>
      <c r="C40" s="168">
        <f aca="true" t="shared" si="5" ref="C40:Y40">+C34+C39</f>
        <v>74372855</v>
      </c>
      <c r="D40" s="168">
        <f>+D34+D39</f>
        <v>0</v>
      </c>
      <c r="E40" s="72">
        <f t="shared" si="5"/>
        <v>103241072</v>
      </c>
      <c r="F40" s="73">
        <f t="shared" si="5"/>
        <v>103841072</v>
      </c>
      <c r="G40" s="73">
        <f t="shared" si="5"/>
        <v>65146835</v>
      </c>
      <c r="H40" s="73">
        <f t="shared" si="5"/>
        <v>65188693</v>
      </c>
      <c r="I40" s="73">
        <f t="shared" si="5"/>
        <v>61871615</v>
      </c>
      <c r="J40" s="73">
        <f t="shared" si="5"/>
        <v>61871615</v>
      </c>
      <c r="K40" s="73">
        <f t="shared" si="5"/>
        <v>68452567</v>
      </c>
      <c r="L40" s="73">
        <f t="shared" si="5"/>
        <v>67184198</v>
      </c>
      <c r="M40" s="73">
        <f t="shared" si="5"/>
        <v>67409250</v>
      </c>
      <c r="N40" s="73">
        <f t="shared" si="5"/>
        <v>67409250</v>
      </c>
      <c r="O40" s="73">
        <f t="shared" si="5"/>
        <v>66485066</v>
      </c>
      <c r="P40" s="73">
        <f t="shared" si="5"/>
        <v>59950570</v>
      </c>
      <c r="Q40" s="73">
        <f t="shared" si="5"/>
        <v>53727857</v>
      </c>
      <c r="R40" s="73">
        <f t="shared" si="5"/>
        <v>53727857</v>
      </c>
      <c r="S40" s="73">
        <f t="shared" si="5"/>
        <v>55860083</v>
      </c>
      <c r="T40" s="73">
        <f t="shared" si="5"/>
        <v>54169768</v>
      </c>
      <c r="U40" s="73">
        <f t="shared" si="5"/>
        <v>53723038</v>
      </c>
      <c r="V40" s="73">
        <f t="shared" si="5"/>
        <v>53723038</v>
      </c>
      <c r="W40" s="73">
        <f t="shared" si="5"/>
        <v>53723038</v>
      </c>
      <c r="X40" s="73">
        <f t="shared" si="5"/>
        <v>103841072</v>
      </c>
      <c r="Y40" s="73">
        <f t="shared" si="5"/>
        <v>-50118034</v>
      </c>
      <c r="Z40" s="170">
        <f>+IF(X40&lt;&gt;0,+(Y40/X40)*100,0)</f>
        <v>-48.264172388359015</v>
      </c>
      <c r="AA40" s="74">
        <f>+AA34+AA39</f>
        <v>103841072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649099751</v>
      </c>
      <c r="D42" s="257">
        <f>+D25-D40</f>
        <v>0</v>
      </c>
      <c r="E42" s="258">
        <f t="shared" si="6"/>
        <v>529804237</v>
      </c>
      <c r="F42" s="259">
        <f t="shared" si="6"/>
        <v>562808387</v>
      </c>
      <c r="G42" s="259">
        <f t="shared" si="6"/>
        <v>775922611</v>
      </c>
      <c r="H42" s="259">
        <f t="shared" si="6"/>
        <v>756815087</v>
      </c>
      <c r="I42" s="259">
        <f t="shared" si="6"/>
        <v>741318677</v>
      </c>
      <c r="J42" s="259">
        <f t="shared" si="6"/>
        <v>741318677</v>
      </c>
      <c r="K42" s="259">
        <f t="shared" si="6"/>
        <v>708233837</v>
      </c>
      <c r="L42" s="259">
        <f t="shared" si="6"/>
        <v>800532132</v>
      </c>
      <c r="M42" s="259">
        <f t="shared" si="6"/>
        <v>772975083</v>
      </c>
      <c r="N42" s="259">
        <f t="shared" si="6"/>
        <v>772975083</v>
      </c>
      <c r="O42" s="259">
        <f t="shared" si="6"/>
        <v>758995024</v>
      </c>
      <c r="P42" s="259">
        <f t="shared" si="6"/>
        <v>745918936</v>
      </c>
      <c r="Q42" s="259">
        <f t="shared" si="6"/>
        <v>810232208</v>
      </c>
      <c r="R42" s="259">
        <f t="shared" si="6"/>
        <v>810232208</v>
      </c>
      <c r="S42" s="259">
        <f t="shared" si="6"/>
        <v>828258089</v>
      </c>
      <c r="T42" s="259">
        <f t="shared" si="6"/>
        <v>731174053</v>
      </c>
      <c r="U42" s="259">
        <f t="shared" si="6"/>
        <v>689902958</v>
      </c>
      <c r="V42" s="259">
        <f t="shared" si="6"/>
        <v>689902958</v>
      </c>
      <c r="W42" s="259">
        <f t="shared" si="6"/>
        <v>689902958</v>
      </c>
      <c r="X42" s="259">
        <f t="shared" si="6"/>
        <v>562808387</v>
      </c>
      <c r="Y42" s="259">
        <f t="shared" si="6"/>
        <v>127094571</v>
      </c>
      <c r="Z42" s="260">
        <f>+IF(X42&lt;&gt;0,+(Y42/X42)*100,0)</f>
        <v>22.582209848980092</v>
      </c>
      <c r="AA42" s="261">
        <f>+AA25-AA40</f>
        <v>562808387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649099751</v>
      </c>
      <c r="D45" s="155"/>
      <c r="E45" s="59">
        <v>529804238</v>
      </c>
      <c r="F45" s="60">
        <v>562808388</v>
      </c>
      <c r="G45" s="60">
        <v>775922611</v>
      </c>
      <c r="H45" s="60">
        <v>756815087</v>
      </c>
      <c r="I45" s="60">
        <v>741318677</v>
      </c>
      <c r="J45" s="60">
        <v>741318677</v>
      </c>
      <c r="K45" s="60">
        <v>708233837</v>
      </c>
      <c r="L45" s="60">
        <v>800532132</v>
      </c>
      <c r="M45" s="60">
        <v>772975083</v>
      </c>
      <c r="N45" s="60">
        <v>772975083</v>
      </c>
      <c r="O45" s="60">
        <v>758995024</v>
      </c>
      <c r="P45" s="60">
        <v>745918936</v>
      </c>
      <c r="Q45" s="60">
        <v>810232208</v>
      </c>
      <c r="R45" s="60">
        <v>810232208</v>
      </c>
      <c r="S45" s="60">
        <v>828258088</v>
      </c>
      <c r="T45" s="60">
        <v>731174053</v>
      </c>
      <c r="U45" s="60">
        <v>689902958</v>
      </c>
      <c r="V45" s="60">
        <v>689902958</v>
      </c>
      <c r="W45" s="60">
        <v>689902958</v>
      </c>
      <c r="X45" s="60">
        <v>562808388</v>
      </c>
      <c r="Y45" s="60">
        <v>127094570</v>
      </c>
      <c r="Z45" s="139">
        <v>22.58</v>
      </c>
      <c r="AA45" s="62">
        <v>562808388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649099751</v>
      </c>
      <c r="D48" s="217">
        <f>SUM(D45:D47)</f>
        <v>0</v>
      </c>
      <c r="E48" s="264">
        <f t="shared" si="7"/>
        <v>529804238</v>
      </c>
      <c r="F48" s="219">
        <f t="shared" si="7"/>
        <v>562808388</v>
      </c>
      <c r="G48" s="219">
        <f t="shared" si="7"/>
        <v>775922611</v>
      </c>
      <c r="H48" s="219">
        <f t="shared" si="7"/>
        <v>756815087</v>
      </c>
      <c r="I48" s="219">
        <f t="shared" si="7"/>
        <v>741318677</v>
      </c>
      <c r="J48" s="219">
        <f t="shared" si="7"/>
        <v>741318677</v>
      </c>
      <c r="K48" s="219">
        <f t="shared" si="7"/>
        <v>708233837</v>
      </c>
      <c r="L48" s="219">
        <f t="shared" si="7"/>
        <v>800532132</v>
      </c>
      <c r="M48" s="219">
        <f t="shared" si="7"/>
        <v>772975083</v>
      </c>
      <c r="N48" s="219">
        <f t="shared" si="7"/>
        <v>772975083</v>
      </c>
      <c r="O48" s="219">
        <f t="shared" si="7"/>
        <v>758995024</v>
      </c>
      <c r="P48" s="219">
        <f t="shared" si="7"/>
        <v>745918936</v>
      </c>
      <c r="Q48" s="219">
        <f t="shared" si="7"/>
        <v>810232208</v>
      </c>
      <c r="R48" s="219">
        <f t="shared" si="7"/>
        <v>810232208</v>
      </c>
      <c r="S48" s="219">
        <f t="shared" si="7"/>
        <v>828258088</v>
      </c>
      <c r="T48" s="219">
        <f t="shared" si="7"/>
        <v>731174053</v>
      </c>
      <c r="U48" s="219">
        <f t="shared" si="7"/>
        <v>689902958</v>
      </c>
      <c r="V48" s="219">
        <f t="shared" si="7"/>
        <v>689902958</v>
      </c>
      <c r="W48" s="219">
        <f t="shared" si="7"/>
        <v>689902958</v>
      </c>
      <c r="X48" s="219">
        <f t="shared" si="7"/>
        <v>562808388</v>
      </c>
      <c r="Y48" s="219">
        <f t="shared" si="7"/>
        <v>127094570</v>
      </c>
      <c r="Z48" s="265">
        <f>+IF(X48&lt;&gt;0,+(Y48/X48)*100,0)</f>
        <v>22.582209631175576</v>
      </c>
      <c r="AA48" s="232">
        <f>SUM(AA45:AA47)</f>
        <v>562808388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10806254</v>
      </c>
      <c r="D8" s="155"/>
      <c r="E8" s="59">
        <v>997412</v>
      </c>
      <c r="F8" s="60">
        <v>1692408</v>
      </c>
      <c r="G8" s="60">
        <v>-636207</v>
      </c>
      <c r="H8" s="60">
        <v>4960730</v>
      </c>
      <c r="I8" s="60">
        <v>2532703</v>
      </c>
      <c r="J8" s="60">
        <v>6857226</v>
      </c>
      <c r="K8" s="60">
        <v>-97340</v>
      </c>
      <c r="L8" s="60">
        <v>-9188</v>
      </c>
      <c r="M8" s="60">
        <v>25602</v>
      </c>
      <c r="N8" s="60">
        <v>-80926</v>
      </c>
      <c r="O8" s="60">
        <v>662727</v>
      </c>
      <c r="P8" s="60">
        <v>56210</v>
      </c>
      <c r="Q8" s="60">
        <v>-3203832</v>
      </c>
      <c r="R8" s="60">
        <v>-2484895</v>
      </c>
      <c r="S8" s="60">
        <v>110210</v>
      </c>
      <c r="T8" s="60">
        <v>95031</v>
      </c>
      <c r="U8" s="60">
        <v>-5566726</v>
      </c>
      <c r="V8" s="60">
        <v>-5361485</v>
      </c>
      <c r="W8" s="60">
        <v>-1070080</v>
      </c>
      <c r="X8" s="60">
        <v>1692408</v>
      </c>
      <c r="Y8" s="60">
        <v>-2762488</v>
      </c>
      <c r="Z8" s="140">
        <v>-163.23</v>
      </c>
      <c r="AA8" s="62">
        <v>1692408</v>
      </c>
    </row>
    <row r="9" spans="1:27" ht="13.5">
      <c r="A9" s="249" t="s">
        <v>179</v>
      </c>
      <c r="B9" s="182"/>
      <c r="C9" s="155">
        <v>331659157</v>
      </c>
      <c r="D9" s="155"/>
      <c r="E9" s="59">
        <v>334683000</v>
      </c>
      <c r="F9" s="60">
        <v>337683000</v>
      </c>
      <c r="G9" s="60">
        <v>138926000</v>
      </c>
      <c r="H9" s="60">
        <v>912000</v>
      </c>
      <c r="I9" s="60">
        <v>320916</v>
      </c>
      <c r="J9" s="60">
        <v>140158916</v>
      </c>
      <c r="K9" s="60">
        <v>132414</v>
      </c>
      <c r="L9" s="60">
        <v>109576212</v>
      </c>
      <c r="M9" s="60">
        <v>296</v>
      </c>
      <c r="N9" s="60">
        <v>109708922</v>
      </c>
      <c r="O9" s="60">
        <v>-24236</v>
      </c>
      <c r="P9" s="60">
        <v>934000</v>
      </c>
      <c r="Q9" s="60">
        <v>86147927</v>
      </c>
      <c r="R9" s="60">
        <v>87057691</v>
      </c>
      <c r="S9" s="60">
        <v>250000</v>
      </c>
      <c r="T9" s="60">
        <v>250000</v>
      </c>
      <c r="U9" s="60">
        <v>-4516437</v>
      </c>
      <c r="V9" s="60">
        <v>-4016437</v>
      </c>
      <c r="W9" s="60">
        <v>332909092</v>
      </c>
      <c r="X9" s="60">
        <v>337683000</v>
      </c>
      <c r="Y9" s="60">
        <v>-4773908</v>
      </c>
      <c r="Z9" s="140">
        <v>-1.41</v>
      </c>
      <c r="AA9" s="62">
        <v>337683000</v>
      </c>
    </row>
    <row r="10" spans="1:27" ht="13.5">
      <c r="A10" s="249" t="s">
        <v>180</v>
      </c>
      <c r="B10" s="182"/>
      <c r="C10" s="155"/>
      <c r="D10" s="155"/>
      <c r="E10" s="59">
        <v>2010000</v>
      </c>
      <c r="F10" s="60">
        <v>2010000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2010000</v>
      </c>
      <c r="V10" s="60">
        <v>2010000</v>
      </c>
      <c r="W10" s="60">
        <v>2010000</v>
      </c>
      <c r="X10" s="60">
        <v>2010000</v>
      </c>
      <c r="Y10" s="60"/>
      <c r="Z10" s="140"/>
      <c r="AA10" s="62">
        <v>2010000</v>
      </c>
    </row>
    <row r="11" spans="1:27" ht="13.5">
      <c r="A11" s="249" t="s">
        <v>181</v>
      </c>
      <c r="B11" s="182"/>
      <c r="C11" s="155">
        <v>32363462</v>
      </c>
      <c r="D11" s="155"/>
      <c r="E11" s="59">
        <v>15756750</v>
      </c>
      <c r="F11" s="60">
        <v>20918000</v>
      </c>
      <c r="G11" s="60">
        <v>2261311</v>
      </c>
      <c r="H11" s="60">
        <v>388961</v>
      </c>
      <c r="I11" s="60">
        <v>1876181</v>
      </c>
      <c r="J11" s="60">
        <v>4526453</v>
      </c>
      <c r="K11" s="60">
        <v>997921</v>
      </c>
      <c r="L11" s="60">
        <v>4203429</v>
      </c>
      <c r="M11" s="60">
        <v>465922</v>
      </c>
      <c r="N11" s="60">
        <v>5667272</v>
      </c>
      <c r="O11" s="60">
        <v>1540216</v>
      </c>
      <c r="P11" s="60">
        <v>1326000</v>
      </c>
      <c r="Q11" s="60">
        <v>1354823</v>
      </c>
      <c r="R11" s="60">
        <v>4221039</v>
      </c>
      <c r="S11" s="60">
        <v>1435000</v>
      </c>
      <c r="T11" s="60">
        <v>1380000</v>
      </c>
      <c r="U11" s="60">
        <v>5303334</v>
      </c>
      <c r="V11" s="60">
        <v>8118334</v>
      </c>
      <c r="W11" s="60">
        <v>22533098</v>
      </c>
      <c r="X11" s="60">
        <v>20918000</v>
      </c>
      <c r="Y11" s="60">
        <v>1615098</v>
      </c>
      <c r="Z11" s="140">
        <v>7.72</v>
      </c>
      <c r="AA11" s="62">
        <v>20918000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-166728904</v>
      </c>
      <c r="D14" s="155"/>
      <c r="E14" s="59">
        <v>-204344393</v>
      </c>
      <c r="F14" s="60">
        <v>-405343559</v>
      </c>
      <c r="G14" s="60">
        <v>-20813077</v>
      </c>
      <c r="H14" s="60">
        <v>-10779461</v>
      </c>
      <c r="I14" s="60">
        <v>-14573942</v>
      </c>
      <c r="J14" s="60">
        <v>-46166480</v>
      </c>
      <c r="K14" s="60">
        <v>-13163604</v>
      </c>
      <c r="L14" s="60">
        <v>-13510676</v>
      </c>
      <c r="M14" s="60">
        <v>-16781453</v>
      </c>
      <c r="N14" s="60">
        <v>-43455733</v>
      </c>
      <c r="O14" s="60">
        <v>-19025998</v>
      </c>
      <c r="P14" s="60">
        <v>-9151442</v>
      </c>
      <c r="Q14" s="60">
        <v>-15106330</v>
      </c>
      <c r="R14" s="60">
        <v>-43283770</v>
      </c>
      <c r="S14" s="60">
        <v>-27414972</v>
      </c>
      <c r="T14" s="60">
        <v>-15482799</v>
      </c>
      <c r="U14" s="60">
        <v>-29513595</v>
      </c>
      <c r="V14" s="60">
        <v>-72411366</v>
      </c>
      <c r="W14" s="60">
        <v>-205317349</v>
      </c>
      <c r="X14" s="60">
        <v>-405343559</v>
      </c>
      <c r="Y14" s="60">
        <v>200026210</v>
      </c>
      <c r="Z14" s="140">
        <v>-49.35</v>
      </c>
      <c r="AA14" s="62">
        <v>-405343559</v>
      </c>
    </row>
    <row r="15" spans="1:27" ht="13.5">
      <c r="A15" s="249" t="s">
        <v>40</v>
      </c>
      <c r="B15" s="182"/>
      <c r="C15" s="155">
        <v>-4490939</v>
      </c>
      <c r="D15" s="155"/>
      <c r="E15" s="59">
        <v>-1988531</v>
      </c>
      <c r="F15" s="60"/>
      <c r="G15" s="60"/>
      <c r="H15" s="60">
        <v>-11105</v>
      </c>
      <c r="I15" s="60">
        <v>-827349</v>
      </c>
      <c r="J15" s="60">
        <v>-838454</v>
      </c>
      <c r="K15" s="60">
        <v>-5171</v>
      </c>
      <c r="L15" s="60">
        <v>-5018</v>
      </c>
      <c r="M15" s="60">
        <v>-4864</v>
      </c>
      <c r="N15" s="60">
        <v>-15053</v>
      </c>
      <c r="O15" s="60">
        <v>-4705</v>
      </c>
      <c r="P15" s="60">
        <v>-4555</v>
      </c>
      <c r="Q15" s="60">
        <v>-735080</v>
      </c>
      <c r="R15" s="60">
        <v>-744340</v>
      </c>
      <c r="S15" s="60"/>
      <c r="T15" s="60"/>
      <c r="U15" s="60"/>
      <c r="V15" s="60"/>
      <c r="W15" s="60">
        <v>-1597847</v>
      </c>
      <c r="X15" s="60"/>
      <c r="Y15" s="60">
        <v>-1597847</v>
      </c>
      <c r="Z15" s="140"/>
      <c r="AA15" s="62"/>
    </row>
    <row r="16" spans="1:27" ht="13.5">
      <c r="A16" s="249" t="s">
        <v>42</v>
      </c>
      <c r="B16" s="182"/>
      <c r="C16" s="155">
        <v>-126082740</v>
      </c>
      <c r="D16" s="155"/>
      <c r="E16" s="59">
        <v>-236205522</v>
      </c>
      <c r="F16" s="60"/>
      <c r="G16" s="60">
        <v>-2636110</v>
      </c>
      <c r="H16" s="60">
        <v>-8808936</v>
      </c>
      <c r="I16" s="60">
        <v>-3410091</v>
      </c>
      <c r="J16" s="60">
        <v>-14855137</v>
      </c>
      <c r="K16" s="60">
        <v>-13868156</v>
      </c>
      <c r="L16" s="60">
        <v>-7285243</v>
      </c>
      <c r="M16" s="60">
        <v>-12189686</v>
      </c>
      <c r="N16" s="60">
        <v>-33343085</v>
      </c>
      <c r="O16" s="60">
        <v>-2891730</v>
      </c>
      <c r="P16" s="60">
        <v>-9097286</v>
      </c>
      <c r="Q16" s="60">
        <v>-7934214</v>
      </c>
      <c r="R16" s="60">
        <v>-19923230</v>
      </c>
      <c r="S16" s="60">
        <v>-5860162</v>
      </c>
      <c r="T16" s="60">
        <v>-3157219</v>
      </c>
      <c r="U16" s="60">
        <v>-17357948</v>
      </c>
      <c r="V16" s="60">
        <v>-26375329</v>
      </c>
      <c r="W16" s="60">
        <v>-94496781</v>
      </c>
      <c r="X16" s="60"/>
      <c r="Y16" s="60">
        <v>-94496781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77526290</v>
      </c>
      <c r="D17" s="168">
        <f t="shared" si="0"/>
        <v>0</v>
      </c>
      <c r="E17" s="72">
        <f t="shared" si="0"/>
        <v>-89091284</v>
      </c>
      <c r="F17" s="73">
        <f t="shared" si="0"/>
        <v>-43040151</v>
      </c>
      <c r="G17" s="73">
        <f t="shared" si="0"/>
        <v>117101917</v>
      </c>
      <c r="H17" s="73">
        <f t="shared" si="0"/>
        <v>-13337811</v>
      </c>
      <c r="I17" s="73">
        <f t="shared" si="0"/>
        <v>-14081582</v>
      </c>
      <c r="J17" s="73">
        <f t="shared" si="0"/>
        <v>89682524</v>
      </c>
      <c r="K17" s="73">
        <f t="shared" si="0"/>
        <v>-26003936</v>
      </c>
      <c r="L17" s="73">
        <f t="shared" si="0"/>
        <v>92969516</v>
      </c>
      <c r="M17" s="73">
        <f t="shared" si="0"/>
        <v>-28484183</v>
      </c>
      <c r="N17" s="73">
        <f t="shared" si="0"/>
        <v>38481397</v>
      </c>
      <c r="O17" s="73">
        <f t="shared" si="0"/>
        <v>-19743726</v>
      </c>
      <c r="P17" s="73">
        <f t="shared" si="0"/>
        <v>-15937073</v>
      </c>
      <c r="Q17" s="73">
        <f t="shared" si="0"/>
        <v>60523294</v>
      </c>
      <c r="R17" s="73">
        <f t="shared" si="0"/>
        <v>24842495</v>
      </c>
      <c r="S17" s="73">
        <f t="shared" si="0"/>
        <v>-31479924</v>
      </c>
      <c r="T17" s="73">
        <f t="shared" si="0"/>
        <v>-16914987</v>
      </c>
      <c r="U17" s="73">
        <f t="shared" si="0"/>
        <v>-49641372</v>
      </c>
      <c r="V17" s="73">
        <f t="shared" si="0"/>
        <v>-98036283</v>
      </c>
      <c r="W17" s="73">
        <f t="shared" si="0"/>
        <v>54970133</v>
      </c>
      <c r="X17" s="73">
        <f t="shared" si="0"/>
        <v>-43040151</v>
      </c>
      <c r="Y17" s="73">
        <f t="shared" si="0"/>
        <v>98010284</v>
      </c>
      <c r="Z17" s="170">
        <f>+IF(X17&lt;&gt;0,+(Y17/X17)*100,0)</f>
        <v>-227.71826241966485</v>
      </c>
      <c r="AA17" s="74">
        <f>SUM(AA6:AA16)</f>
        <v>-43040151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109291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33756425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>
        <v>-38000000</v>
      </c>
      <c r="G24" s="60"/>
      <c r="H24" s="60"/>
      <c r="I24" s="60"/>
      <c r="J24" s="60"/>
      <c r="K24" s="60"/>
      <c r="L24" s="60"/>
      <c r="M24" s="60">
        <v>36656425</v>
      </c>
      <c r="N24" s="60">
        <v>36656425</v>
      </c>
      <c r="O24" s="60"/>
      <c r="P24" s="60"/>
      <c r="Q24" s="60">
        <v>-36656425</v>
      </c>
      <c r="R24" s="60">
        <v>-36656425</v>
      </c>
      <c r="S24" s="60"/>
      <c r="T24" s="60"/>
      <c r="U24" s="60">
        <v>36656711</v>
      </c>
      <c r="V24" s="60">
        <v>36656711</v>
      </c>
      <c r="W24" s="60">
        <v>36656711</v>
      </c>
      <c r="X24" s="60">
        <v>-38000000</v>
      </c>
      <c r="Y24" s="60">
        <v>74656711</v>
      </c>
      <c r="Z24" s="140">
        <v>-196.47</v>
      </c>
      <c r="AA24" s="62">
        <v>-38000000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-24597222</v>
      </c>
      <c r="D26" s="155"/>
      <c r="E26" s="59">
        <v>-58186821</v>
      </c>
      <c r="F26" s="60">
        <v>-56488191</v>
      </c>
      <c r="G26" s="60">
        <v>-2182773</v>
      </c>
      <c r="H26" s="60">
        <v>-190935</v>
      </c>
      <c r="I26" s="60">
        <v>-14197</v>
      </c>
      <c r="J26" s="60">
        <v>-2387905</v>
      </c>
      <c r="K26" s="60">
        <v>-1023056</v>
      </c>
      <c r="L26" s="60">
        <v>67147</v>
      </c>
      <c r="M26" s="60">
        <v>-2555758</v>
      </c>
      <c r="N26" s="60">
        <v>-3511667</v>
      </c>
      <c r="O26" s="60">
        <v>-2531771</v>
      </c>
      <c r="P26" s="60">
        <v>-3579863</v>
      </c>
      <c r="Q26" s="60">
        <v>-679509</v>
      </c>
      <c r="R26" s="60">
        <v>-6791143</v>
      </c>
      <c r="S26" s="60">
        <v>-5446928</v>
      </c>
      <c r="T26" s="60">
        <v>-10239081</v>
      </c>
      <c r="U26" s="60">
        <v>-10551672</v>
      </c>
      <c r="V26" s="60">
        <v>-26237681</v>
      </c>
      <c r="W26" s="60">
        <v>-38928396</v>
      </c>
      <c r="X26" s="60">
        <v>-56488191</v>
      </c>
      <c r="Y26" s="60">
        <v>17559795</v>
      </c>
      <c r="Z26" s="140">
        <v>-31.09</v>
      </c>
      <c r="AA26" s="62">
        <v>-56488191</v>
      </c>
    </row>
    <row r="27" spans="1:27" ht="13.5">
      <c r="A27" s="250" t="s">
        <v>192</v>
      </c>
      <c r="B27" s="251"/>
      <c r="C27" s="168">
        <f aca="true" t="shared" si="1" ref="C27:Y27">SUM(C21:C26)</f>
        <v>9268494</v>
      </c>
      <c r="D27" s="168">
        <f>SUM(D21:D26)</f>
        <v>0</v>
      </c>
      <c r="E27" s="72">
        <f t="shared" si="1"/>
        <v>-58186821</v>
      </c>
      <c r="F27" s="73">
        <f t="shared" si="1"/>
        <v>-94488191</v>
      </c>
      <c r="G27" s="73">
        <f t="shared" si="1"/>
        <v>-2182773</v>
      </c>
      <c r="H27" s="73">
        <f t="shared" si="1"/>
        <v>-190935</v>
      </c>
      <c r="I27" s="73">
        <f t="shared" si="1"/>
        <v>-14197</v>
      </c>
      <c r="J27" s="73">
        <f t="shared" si="1"/>
        <v>-2387905</v>
      </c>
      <c r="K27" s="73">
        <f t="shared" si="1"/>
        <v>-1023056</v>
      </c>
      <c r="L27" s="73">
        <f t="shared" si="1"/>
        <v>67147</v>
      </c>
      <c r="M27" s="73">
        <f t="shared" si="1"/>
        <v>34100667</v>
      </c>
      <c r="N27" s="73">
        <f t="shared" si="1"/>
        <v>33144758</v>
      </c>
      <c r="O27" s="73">
        <f t="shared" si="1"/>
        <v>-2531771</v>
      </c>
      <c r="P27" s="73">
        <f t="shared" si="1"/>
        <v>-3579863</v>
      </c>
      <c r="Q27" s="73">
        <f t="shared" si="1"/>
        <v>-37335934</v>
      </c>
      <c r="R27" s="73">
        <f t="shared" si="1"/>
        <v>-43447568</v>
      </c>
      <c r="S27" s="73">
        <f t="shared" si="1"/>
        <v>-5446928</v>
      </c>
      <c r="T27" s="73">
        <f t="shared" si="1"/>
        <v>-10239081</v>
      </c>
      <c r="U27" s="73">
        <f t="shared" si="1"/>
        <v>26105039</v>
      </c>
      <c r="V27" s="73">
        <f t="shared" si="1"/>
        <v>10419030</v>
      </c>
      <c r="W27" s="73">
        <f t="shared" si="1"/>
        <v>-2271685</v>
      </c>
      <c r="X27" s="73">
        <f t="shared" si="1"/>
        <v>-94488191</v>
      </c>
      <c r="Y27" s="73">
        <f t="shared" si="1"/>
        <v>92216506</v>
      </c>
      <c r="Z27" s="170">
        <f>+IF(X27&lt;&gt;0,+(Y27/X27)*100,0)</f>
        <v>-97.59580009315661</v>
      </c>
      <c r="AA27" s="74">
        <f>SUM(AA21:AA26)</f>
        <v>-94488191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-3426036</v>
      </c>
      <c r="F32" s="60">
        <v>3426036</v>
      </c>
      <c r="G32" s="60"/>
      <c r="H32" s="60">
        <v>-39175</v>
      </c>
      <c r="I32" s="60">
        <v>-1552898</v>
      </c>
      <c r="J32" s="60">
        <v>-1592073</v>
      </c>
      <c r="K32" s="60">
        <v>-17357</v>
      </c>
      <c r="L32" s="60">
        <v>-20120</v>
      </c>
      <c r="M32" s="60">
        <v>-20277</v>
      </c>
      <c r="N32" s="60">
        <v>-57754</v>
      </c>
      <c r="O32" s="60">
        <v>-32495</v>
      </c>
      <c r="P32" s="60">
        <v>-285503</v>
      </c>
      <c r="Q32" s="60">
        <v>1967825</v>
      </c>
      <c r="R32" s="60">
        <v>1649827</v>
      </c>
      <c r="S32" s="60">
        <v>2253328</v>
      </c>
      <c r="T32" s="60">
        <v>-285503</v>
      </c>
      <c r="U32" s="60">
        <v>285503</v>
      </c>
      <c r="V32" s="60">
        <v>2253328</v>
      </c>
      <c r="W32" s="60">
        <v>2253328</v>
      </c>
      <c r="X32" s="60">
        <v>3426036</v>
      </c>
      <c r="Y32" s="60">
        <v>-1172708</v>
      </c>
      <c r="Z32" s="140">
        <v>-34.23</v>
      </c>
      <c r="AA32" s="62">
        <v>3426036</v>
      </c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-19540750</v>
      </c>
      <c r="D35" s="155"/>
      <c r="E35" s="59">
        <v>-3426036</v>
      </c>
      <c r="F35" s="60"/>
      <c r="G35" s="60"/>
      <c r="H35" s="60"/>
      <c r="I35" s="60">
        <v>-9452</v>
      </c>
      <c r="J35" s="60">
        <v>-9452</v>
      </c>
      <c r="K35" s="60"/>
      <c r="L35" s="60"/>
      <c r="M35" s="60"/>
      <c r="N35" s="60"/>
      <c r="O35" s="60">
        <v>9452</v>
      </c>
      <c r="P35" s="60"/>
      <c r="Q35" s="60">
        <v>-3266195</v>
      </c>
      <c r="R35" s="60">
        <v>-3256743</v>
      </c>
      <c r="S35" s="60"/>
      <c r="T35" s="60"/>
      <c r="U35" s="60">
        <v>3329406</v>
      </c>
      <c r="V35" s="60">
        <v>3329406</v>
      </c>
      <c r="W35" s="60">
        <v>63211</v>
      </c>
      <c r="X35" s="60"/>
      <c r="Y35" s="60">
        <v>63211</v>
      </c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-19540750</v>
      </c>
      <c r="D36" s="168">
        <f>SUM(D31:D35)</f>
        <v>0</v>
      </c>
      <c r="E36" s="72">
        <f t="shared" si="2"/>
        <v>-6852072</v>
      </c>
      <c r="F36" s="73">
        <f t="shared" si="2"/>
        <v>3426036</v>
      </c>
      <c r="G36" s="73">
        <f t="shared" si="2"/>
        <v>0</v>
      </c>
      <c r="H36" s="73">
        <f t="shared" si="2"/>
        <v>-39175</v>
      </c>
      <c r="I36" s="73">
        <f t="shared" si="2"/>
        <v>-1562350</v>
      </c>
      <c r="J36" s="73">
        <f t="shared" si="2"/>
        <v>-1601525</v>
      </c>
      <c r="K36" s="73">
        <f t="shared" si="2"/>
        <v>-17357</v>
      </c>
      <c r="L36" s="73">
        <f t="shared" si="2"/>
        <v>-20120</v>
      </c>
      <c r="M36" s="73">
        <f t="shared" si="2"/>
        <v>-20277</v>
      </c>
      <c r="N36" s="73">
        <f t="shared" si="2"/>
        <v>-57754</v>
      </c>
      <c r="O36" s="73">
        <f t="shared" si="2"/>
        <v>-23043</v>
      </c>
      <c r="P36" s="73">
        <f t="shared" si="2"/>
        <v>-285503</v>
      </c>
      <c r="Q36" s="73">
        <f t="shared" si="2"/>
        <v>-1298370</v>
      </c>
      <c r="R36" s="73">
        <f t="shared" si="2"/>
        <v>-1606916</v>
      </c>
      <c r="S36" s="73">
        <f t="shared" si="2"/>
        <v>2253328</v>
      </c>
      <c r="T36" s="73">
        <f t="shared" si="2"/>
        <v>-285503</v>
      </c>
      <c r="U36" s="73">
        <f t="shared" si="2"/>
        <v>3614909</v>
      </c>
      <c r="V36" s="73">
        <f t="shared" si="2"/>
        <v>5582734</v>
      </c>
      <c r="W36" s="73">
        <f t="shared" si="2"/>
        <v>2316539</v>
      </c>
      <c r="X36" s="73">
        <f t="shared" si="2"/>
        <v>3426036</v>
      </c>
      <c r="Y36" s="73">
        <f t="shared" si="2"/>
        <v>-1109497</v>
      </c>
      <c r="Z36" s="170">
        <f>+IF(X36&lt;&gt;0,+(Y36/X36)*100,0)</f>
        <v>-32.38427733975942</v>
      </c>
      <c r="AA36" s="74">
        <f>SUM(AA31:AA35)</f>
        <v>3426036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67254034</v>
      </c>
      <c r="D38" s="153">
        <f>+D17+D27+D36</f>
        <v>0</v>
      </c>
      <c r="E38" s="99">
        <f t="shared" si="3"/>
        <v>-154130177</v>
      </c>
      <c r="F38" s="100">
        <f t="shared" si="3"/>
        <v>-134102306</v>
      </c>
      <c r="G38" s="100">
        <f t="shared" si="3"/>
        <v>114919144</v>
      </c>
      <c r="H38" s="100">
        <f t="shared" si="3"/>
        <v>-13567921</v>
      </c>
      <c r="I38" s="100">
        <f t="shared" si="3"/>
        <v>-15658129</v>
      </c>
      <c r="J38" s="100">
        <f t="shared" si="3"/>
        <v>85693094</v>
      </c>
      <c r="K38" s="100">
        <f t="shared" si="3"/>
        <v>-27044349</v>
      </c>
      <c r="L38" s="100">
        <f t="shared" si="3"/>
        <v>93016543</v>
      </c>
      <c r="M38" s="100">
        <f t="shared" si="3"/>
        <v>5596207</v>
      </c>
      <c r="N38" s="100">
        <f t="shared" si="3"/>
        <v>71568401</v>
      </c>
      <c r="O38" s="100">
        <f t="shared" si="3"/>
        <v>-22298540</v>
      </c>
      <c r="P38" s="100">
        <f t="shared" si="3"/>
        <v>-19802439</v>
      </c>
      <c r="Q38" s="100">
        <f t="shared" si="3"/>
        <v>21888990</v>
      </c>
      <c r="R38" s="100">
        <f t="shared" si="3"/>
        <v>-20211989</v>
      </c>
      <c r="S38" s="100">
        <f t="shared" si="3"/>
        <v>-34673524</v>
      </c>
      <c r="T38" s="100">
        <f t="shared" si="3"/>
        <v>-27439571</v>
      </c>
      <c r="U38" s="100">
        <f t="shared" si="3"/>
        <v>-19921424</v>
      </c>
      <c r="V38" s="100">
        <f t="shared" si="3"/>
        <v>-82034519</v>
      </c>
      <c r="W38" s="100">
        <f t="shared" si="3"/>
        <v>55014987</v>
      </c>
      <c r="X38" s="100">
        <f t="shared" si="3"/>
        <v>-134102306</v>
      </c>
      <c r="Y38" s="100">
        <f t="shared" si="3"/>
        <v>189117293</v>
      </c>
      <c r="Z38" s="137">
        <f>+IF(X38&lt;&gt;0,+(Y38/X38)*100,0)</f>
        <v>-141.02463905430528</v>
      </c>
      <c r="AA38" s="102">
        <f>+AA17+AA27+AA36</f>
        <v>-134102306</v>
      </c>
    </row>
    <row r="39" spans="1:27" ht="13.5">
      <c r="A39" s="249" t="s">
        <v>200</v>
      </c>
      <c r="B39" s="182"/>
      <c r="C39" s="153">
        <v>401782836</v>
      </c>
      <c r="D39" s="153"/>
      <c r="E39" s="99">
        <v>401782836</v>
      </c>
      <c r="F39" s="100">
        <v>432379836</v>
      </c>
      <c r="G39" s="100">
        <v>432379836</v>
      </c>
      <c r="H39" s="100">
        <v>547298980</v>
      </c>
      <c r="I39" s="100">
        <v>533731059</v>
      </c>
      <c r="J39" s="100">
        <v>432379836</v>
      </c>
      <c r="K39" s="100">
        <v>518072930</v>
      </c>
      <c r="L39" s="100">
        <v>491028581</v>
      </c>
      <c r="M39" s="100">
        <v>584045124</v>
      </c>
      <c r="N39" s="100">
        <v>518072930</v>
      </c>
      <c r="O39" s="100">
        <v>589641331</v>
      </c>
      <c r="P39" s="100">
        <v>567342791</v>
      </c>
      <c r="Q39" s="100">
        <v>547540352</v>
      </c>
      <c r="R39" s="100">
        <v>589641331</v>
      </c>
      <c r="S39" s="100">
        <v>569429342</v>
      </c>
      <c r="T39" s="100">
        <v>534755818</v>
      </c>
      <c r="U39" s="100">
        <v>507316247</v>
      </c>
      <c r="V39" s="100">
        <v>569429342</v>
      </c>
      <c r="W39" s="100">
        <v>432379836</v>
      </c>
      <c r="X39" s="100">
        <v>432379836</v>
      </c>
      <c r="Y39" s="100"/>
      <c r="Z39" s="137"/>
      <c r="AA39" s="102">
        <v>432379836</v>
      </c>
    </row>
    <row r="40" spans="1:27" ht="13.5">
      <c r="A40" s="269" t="s">
        <v>201</v>
      </c>
      <c r="B40" s="256"/>
      <c r="C40" s="257">
        <v>469036870</v>
      </c>
      <c r="D40" s="257"/>
      <c r="E40" s="258">
        <v>247652660</v>
      </c>
      <c r="F40" s="259">
        <v>298277530</v>
      </c>
      <c r="G40" s="259">
        <v>547298980</v>
      </c>
      <c r="H40" s="259">
        <v>533731059</v>
      </c>
      <c r="I40" s="259">
        <v>518072930</v>
      </c>
      <c r="J40" s="259">
        <v>518072930</v>
      </c>
      <c r="K40" s="259">
        <v>491028581</v>
      </c>
      <c r="L40" s="259">
        <v>584045124</v>
      </c>
      <c r="M40" s="259">
        <v>589641331</v>
      </c>
      <c r="N40" s="259">
        <v>589641331</v>
      </c>
      <c r="O40" s="259">
        <v>567342791</v>
      </c>
      <c r="P40" s="259">
        <v>547540352</v>
      </c>
      <c r="Q40" s="259">
        <v>569429342</v>
      </c>
      <c r="R40" s="259">
        <v>567342791</v>
      </c>
      <c r="S40" s="259">
        <v>534755818</v>
      </c>
      <c r="T40" s="259">
        <v>507316247</v>
      </c>
      <c r="U40" s="259">
        <v>487394823</v>
      </c>
      <c r="V40" s="259">
        <v>487394823</v>
      </c>
      <c r="W40" s="259">
        <v>487394823</v>
      </c>
      <c r="X40" s="259">
        <v>298277530</v>
      </c>
      <c r="Y40" s="259">
        <v>189117293</v>
      </c>
      <c r="Z40" s="260">
        <v>63.4</v>
      </c>
      <c r="AA40" s="261">
        <v>298277530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25123996</v>
      </c>
      <c r="D5" s="200">
        <f t="shared" si="0"/>
        <v>0</v>
      </c>
      <c r="E5" s="106">
        <f t="shared" si="0"/>
        <v>58186817</v>
      </c>
      <c r="F5" s="106">
        <f t="shared" si="0"/>
        <v>56488191</v>
      </c>
      <c r="G5" s="106">
        <f t="shared" si="0"/>
        <v>2182773</v>
      </c>
      <c r="H5" s="106">
        <f t="shared" si="0"/>
        <v>147055</v>
      </c>
      <c r="I5" s="106">
        <f t="shared" si="0"/>
        <v>98120</v>
      </c>
      <c r="J5" s="106">
        <f t="shared" si="0"/>
        <v>2427948</v>
      </c>
      <c r="K5" s="106">
        <f t="shared" si="0"/>
        <v>1023056</v>
      </c>
      <c r="L5" s="106">
        <f t="shared" si="0"/>
        <v>67147</v>
      </c>
      <c r="M5" s="106">
        <f t="shared" si="0"/>
        <v>2425301</v>
      </c>
      <c r="N5" s="106">
        <f t="shared" si="0"/>
        <v>3515504</v>
      </c>
      <c r="O5" s="106">
        <f t="shared" si="0"/>
        <v>2531772</v>
      </c>
      <c r="P5" s="106">
        <f t="shared" si="0"/>
        <v>6087706</v>
      </c>
      <c r="Q5" s="106">
        <f t="shared" si="0"/>
        <v>4215490</v>
      </c>
      <c r="R5" s="106">
        <f t="shared" si="0"/>
        <v>12834968</v>
      </c>
      <c r="S5" s="106">
        <f t="shared" si="0"/>
        <v>236429</v>
      </c>
      <c r="T5" s="106">
        <f t="shared" si="0"/>
        <v>10239080</v>
      </c>
      <c r="U5" s="106">
        <f t="shared" si="0"/>
        <v>9674465</v>
      </c>
      <c r="V5" s="106">
        <f t="shared" si="0"/>
        <v>20149974</v>
      </c>
      <c r="W5" s="106">
        <f t="shared" si="0"/>
        <v>38928394</v>
      </c>
      <c r="X5" s="106">
        <f t="shared" si="0"/>
        <v>56488191</v>
      </c>
      <c r="Y5" s="106">
        <f t="shared" si="0"/>
        <v>-17559797</v>
      </c>
      <c r="Z5" s="201">
        <f>+IF(X5&lt;&gt;0,+(Y5/X5)*100,0)</f>
        <v>-31.085783929600435</v>
      </c>
      <c r="AA5" s="199">
        <f>SUM(AA11:AA18)</f>
        <v>56488191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186491</v>
      </c>
      <c r="U6" s="60"/>
      <c r="V6" s="60">
        <v>186491</v>
      </c>
      <c r="W6" s="60">
        <v>186491</v>
      </c>
      <c r="X6" s="60"/>
      <c r="Y6" s="60">
        <v>186491</v>
      </c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>
        <v>995615</v>
      </c>
      <c r="U7" s="60"/>
      <c r="V7" s="60">
        <v>995615</v>
      </c>
      <c r="W7" s="60">
        <v>995615</v>
      </c>
      <c r="X7" s="60"/>
      <c r="Y7" s="60">
        <v>995615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1182106</v>
      </c>
      <c r="U11" s="295">
        <f t="shared" si="1"/>
        <v>0</v>
      </c>
      <c r="V11" s="295">
        <f t="shared" si="1"/>
        <v>1182106</v>
      </c>
      <c r="W11" s="295">
        <f t="shared" si="1"/>
        <v>1182106</v>
      </c>
      <c r="X11" s="295">
        <f t="shared" si="1"/>
        <v>0</v>
      </c>
      <c r="Y11" s="295">
        <f t="shared" si="1"/>
        <v>1182106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>
        <v>43880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25080116</v>
      </c>
      <c r="D15" s="156"/>
      <c r="E15" s="60">
        <v>57424949</v>
      </c>
      <c r="F15" s="60">
        <v>55968191</v>
      </c>
      <c r="G15" s="60">
        <v>2182773</v>
      </c>
      <c r="H15" s="60">
        <v>147055</v>
      </c>
      <c r="I15" s="60">
        <v>98120</v>
      </c>
      <c r="J15" s="60">
        <v>2427948</v>
      </c>
      <c r="K15" s="60">
        <v>1023056</v>
      </c>
      <c r="L15" s="60">
        <v>67147</v>
      </c>
      <c r="M15" s="60">
        <v>2404451</v>
      </c>
      <c r="N15" s="60">
        <v>3494654</v>
      </c>
      <c r="O15" s="60">
        <v>2137472</v>
      </c>
      <c r="P15" s="60">
        <v>6087706</v>
      </c>
      <c r="Q15" s="60">
        <v>4215490</v>
      </c>
      <c r="R15" s="60">
        <v>12440668</v>
      </c>
      <c r="S15" s="60">
        <v>236429</v>
      </c>
      <c r="T15" s="60">
        <v>9056974</v>
      </c>
      <c r="U15" s="60">
        <v>9674465</v>
      </c>
      <c r="V15" s="60">
        <v>18967868</v>
      </c>
      <c r="W15" s="60">
        <v>37331138</v>
      </c>
      <c r="X15" s="60">
        <v>55968191</v>
      </c>
      <c r="Y15" s="60">
        <v>-18637053</v>
      </c>
      <c r="Z15" s="140">
        <v>-33.3</v>
      </c>
      <c r="AA15" s="155">
        <v>55968191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>
        <v>100000</v>
      </c>
      <c r="F17" s="60"/>
      <c r="G17" s="60"/>
      <c r="H17" s="60"/>
      <c r="I17" s="60"/>
      <c r="J17" s="60"/>
      <c r="K17" s="60"/>
      <c r="L17" s="60"/>
      <c r="M17" s="60">
        <v>20850</v>
      </c>
      <c r="N17" s="60">
        <v>20850</v>
      </c>
      <c r="O17" s="60"/>
      <c r="P17" s="60"/>
      <c r="Q17" s="60"/>
      <c r="R17" s="60"/>
      <c r="S17" s="60"/>
      <c r="T17" s="60"/>
      <c r="U17" s="60"/>
      <c r="V17" s="60"/>
      <c r="W17" s="60">
        <v>20850</v>
      </c>
      <c r="X17" s="60"/>
      <c r="Y17" s="60">
        <v>20850</v>
      </c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661868</v>
      </c>
      <c r="F18" s="82">
        <v>520000</v>
      </c>
      <c r="G18" s="82"/>
      <c r="H18" s="82"/>
      <c r="I18" s="82"/>
      <c r="J18" s="82"/>
      <c r="K18" s="82"/>
      <c r="L18" s="82"/>
      <c r="M18" s="82"/>
      <c r="N18" s="82"/>
      <c r="O18" s="82">
        <v>394300</v>
      </c>
      <c r="P18" s="82"/>
      <c r="Q18" s="82"/>
      <c r="R18" s="82">
        <v>394300</v>
      </c>
      <c r="S18" s="82"/>
      <c r="T18" s="82"/>
      <c r="U18" s="82"/>
      <c r="V18" s="82"/>
      <c r="W18" s="82">
        <v>394300</v>
      </c>
      <c r="X18" s="82">
        <v>520000</v>
      </c>
      <c r="Y18" s="82">
        <v>-125700</v>
      </c>
      <c r="Z18" s="270">
        <v>-24.17</v>
      </c>
      <c r="AA18" s="278">
        <v>520000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186491</v>
      </c>
      <c r="U36" s="60">
        <f t="shared" si="4"/>
        <v>0</v>
      </c>
      <c r="V36" s="60">
        <f t="shared" si="4"/>
        <v>186491</v>
      </c>
      <c r="W36" s="60">
        <f t="shared" si="4"/>
        <v>186491</v>
      </c>
      <c r="X36" s="60">
        <f t="shared" si="4"/>
        <v>0</v>
      </c>
      <c r="Y36" s="60">
        <f t="shared" si="4"/>
        <v>186491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995615</v>
      </c>
      <c r="U37" s="60">
        <f t="shared" si="4"/>
        <v>0</v>
      </c>
      <c r="V37" s="60">
        <f t="shared" si="4"/>
        <v>995615</v>
      </c>
      <c r="W37" s="60">
        <f t="shared" si="4"/>
        <v>995615</v>
      </c>
      <c r="X37" s="60">
        <f t="shared" si="4"/>
        <v>0</v>
      </c>
      <c r="Y37" s="60">
        <f t="shared" si="4"/>
        <v>995615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1182106</v>
      </c>
      <c r="U41" s="295">
        <f t="shared" si="6"/>
        <v>0</v>
      </c>
      <c r="V41" s="295">
        <f t="shared" si="6"/>
        <v>1182106</v>
      </c>
      <c r="W41" s="295">
        <f t="shared" si="6"/>
        <v>1182106</v>
      </c>
      <c r="X41" s="295">
        <f t="shared" si="6"/>
        <v>0</v>
      </c>
      <c r="Y41" s="295">
        <f t="shared" si="6"/>
        <v>1182106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43880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25080116</v>
      </c>
      <c r="D45" s="129">
        <f t="shared" si="7"/>
        <v>0</v>
      </c>
      <c r="E45" s="54">
        <f t="shared" si="7"/>
        <v>57424949</v>
      </c>
      <c r="F45" s="54">
        <f t="shared" si="7"/>
        <v>55968191</v>
      </c>
      <c r="G45" s="54">
        <f t="shared" si="7"/>
        <v>2182773</v>
      </c>
      <c r="H45" s="54">
        <f t="shared" si="7"/>
        <v>147055</v>
      </c>
      <c r="I45" s="54">
        <f t="shared" si="7"/>
        <v>98120</v>
      </c>
      <c r="J45" s="54">
        <f t="shared" si="7"/>
        <v>2427948</v>
      </c>
      <c r="K45" s="54">
        <f t="shared" si="7"/>
        <v>1023056</v>
      </c>
      <c r="L45" s="54">
        <f t="shared" si="7"/>
        <v>67147</v>
      </c>
      <c r="M45" s="54">
        <f t="shared" si="7"/>
        <v>2404451</v>
      </c>
      <c r="N45" s="54">
        <f t="shared" si="7"/>
        <v>3494654</v>
      </c>
      <c r="O45" s="54">
        <f t="shared" si="7"/>
        <v>2137472</v>
      </c>
      <c r="P45" s="54">
        <f t="shared" si="7"/>
        <v>6087706</v>
      </c>
      <c r="Q45" s="54">
        <f t="shared" si="7"/>
        <v>4215490</v>
      </c>
      <c r="R45" s="54">
        <f t="shared" si="7"/>
        <v>12440668</v>
      </c>
      <c r="S45" s="54">
        <f t="shared" si="7"/>
        <v>236429</v>
      </c>
      <c r="T45" s="54">
        <f t="shared" si="7"/>
        <v>9056974</v>
      </c>
      <c r="U45" s="54">
        <f t="shared" si="7"/>
        <v>9674465</v>
      </c>
      <c r="V45" s="54">
        <f t="shared" si="7"/>
        <v>18967868</v>
      </c>
      <c r="W45" s="54">
        <f t="shared" si="7"/>
        <v>37331138</v>
      </c>
      <c r="X45" s="54">
        <f t="shared" si="7"/>
        <v>55968191</v>
      </c>
      <c r="Y45" s="54">
        <f t="shared" si="7"/>
        <v>-18637053</v>
      </c>
      <c r="Z45" s="184">
        <f t="shared" si="5"/>
        <v>-33.29936642047266</v>
      </c>
      <c r="AA45" s="130">
        <f t="shared" si="8"/>
        <v>55968191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100000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20850</v>
      </c>
      <c r="N47" s="54">
        <f t="shared" si="7"/>
        <v>20850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20850</v>
      </c>
      <c r="X47" s="54">
        <f t="shared" si="7"/>
        <v>0</v>
      </c>
      <c r="Y47" s="54">
        <f t="shared" si="7"/>
        <v>20850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661868</v>
      </c>
      <c r="F48" s="54">
        <f t="shared" si="7"/>
        <v>520000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394300</v>
      </c>
      <c r="P48" s="54">
        <f t="shared" si="7"/>
        <v>0</v>
      </c>
      <c r="Q48" s="54">
        <f t="shared" si="7"/>
        <v>0</v>
      </c>
      <c r="R48" s="54">
        <f t="shared" si="7"/>
        <v>394300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394300</v>
      </c>
      <c r="X48" s="54">
        <f t="shared" si="7"/>
        <v>520000</v>
      </c>
      <c r="Y48" s="54">
        <f t="shared" si="7"/>
        <v>-125700</v>
      </c>
      <c r="Z48" s="184">
        <f t="shared" si="5"/>
        <v>-24.173076923076923</v>
      </c>
      <c r="AA48" s="130">
        <f t="shared" si="8"/>
        <v>520000</v>
      </c>
    </row>
    <row r="49" spans="1:27" ht="13.5">
      <c r="A49" s="308" t="s">
        <v>220</v>
      </c>
      <c r="B49" s="149"/>
      <c r="C49" s="239">
        <f aca="true" t="shared" si="9" ref="C49:Y49">SUM(C41:C48)</f>
        <v>25123996</v>
      </c>
      <c r="D49" s="218">
        <f t="shared" si="9"/>
        <v>0</v>
      </c>
      <c r="E49" s="220">
        <f t="shared" si="9"/>
        <v>58186817</v>
      </c>
      <c r="F49" s="220">
        <f t="shared" si="9"/>
        <v>56488191</v>
      </c>
      <c r="G49" s="220">
        <f t="shared" si="9"/>
        <v>2182773</v>
      </c>
      <c r="H49" s="220">
        <f t="shared" si="9"/>
        <v>147055</v>
      </c>
      <c r="I49" s="220">
        <f t="shared" si="9"/>
        <v>98120</v>
      </c>
      <c r="J49" s="220">
        <f t="shared" si="9"/>
        <v>2427948</v>
      </c>
      <c r="K49" s="220">
        <f t="shared" si="9"/>
        <v>1023056</v>
      </c>
      <c r="L49" s="220">
        <f t="shared" si="9"/>
        <v>67147</v>
      </c>
      <c r="M49" s="220">
        <f t="shared" si="9"/>
        <v>2425301</v>
      </c>
      <c r="N49" s="220">
        <f t="shared" si="9"/>
        <v>3515504</v>
      </c>
      <c r="O49" s="220">
        <f t="shared" si="9"/>
        <v>2531772</v>
      </c>
      <c r="P49" s="220">
        <f t="shared" si="9"/>
        <v>6087706</v>
      </c>
      <c r="Q49" s="220">
        <f t="shared" si="9"/>
        <v>4215490</v>
      </c>
      <c r="R49" s="220">
        <f t="shared" si="9"/>
        <v>12834968</v>
      </c>
      <c r="S49" s="220">
        <f t="shared" si="9"/>
        <v>236429</v>
      </c>
      <c r="T49" s="220">
        <f t="shared" si="9"/>
        <v>10239080</v>
      </c>
      <c r="U49" s="220">
        <f t="shared" si="9"/>
        <v>9674465</v>
      </c>
      <c r="V49" s="220">
        <f t="shared" si="9"/>
        <v>20149974</v>
      </c>
      <c r="W49" s="220">
        <f t="shared" si="9"/>
        <v>38928394</v>
      </c>
      <c r="X49" s="220">
        <f t="shared" si="9"/>
        <v>56488191</v>
      </c>
      <c r="Y49" s="220">
        <f t="shared" si="9"/>
        <v>-17559797</v>
      </c>
      <c r="Z49" s="221">
        <f t="shared" si="5"/>
        <v>-31.085783929600435</v>
      </c>
      <c r="AA49" s="222">
        <f>SUM(AA41:AA48)</f>
        <v>56488191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8266464</v>
      </c>
      <c r="F51" s="54">
        <f t="shared" si="10"/>
        <v>12619058</v>
      </c>
      <c r="G51" s="54">
        <f t="shared" si="10"/>
        <v>223340</v>
      </c>
      <c r="H51" s="54">
        <f t="shared" si="10"/>
        <v>921170</v>
      </c>
      <c r="I51" s="54">
        <f t="shared" si="10"/>
        <v>823807</v>
      </c>
      <c r="J51" s="54">
        <f t="shared" si="10"/>
        <v>1968317</v>
      </c>
      <c r="K51" s="54">
        <f t="shared" si="10"/>
        <v>0</v>
      </c>
      <c r="L51" s="54">
        <f t="shared" si="10"/>
        <v>-665754</v>
      </c>
      <c r="M51" s="54">
        <f t="shared" si="10"/>
        <v>1138755</v>
      </c>
      <c r="N51" s="54">
        <f t="shared" si="10"/>
        <v>473001</v>
      </c>
      <c r="O51" s="54">
        <f t="shared" si="10"/>
        <v>745272</v>
      </c>
      <c r="P51" s="54">
        <f t="shared" si="10"/>
        <v>745272</v>
      </c>
      <c r="Q51" s="54">
        <f t="shared" si="10"/>
        <v>1199047</v>
      </c>
      <c r="R51" s="54">
        <f t="shared" si="10"/>
        <v>2689591</v>
      </c>
      <c r="S51" s="54">
        <f t="shared" si="10"/>
        <v>-743500</v>
      </c>
      <c r="T51" s="54">
        <f t="shared" si="10"/>
        <v>428458</v>
      </c>
      <c r="U51" s="54">
        <f t="shared" si="10"/>
        <v>489297</v>
      </c>
      <c r="V51" s="54">
        <f t="shared" si="10"/>
        <v>174255</v>
      </c>
      <c r="W51" s="54">
        <f t="shared" si="10"/>
        <v>5305164</v>
      </c>
      <c r="X51" s="54">
        <f t="shared" si="10"/>
        <v>12619058</v>
      </c>
      <c r="Y51" s="54">
        <f t="shared" si="10"/>
        <v>-7313894</v>
      </c>
      <c r="Z51" s="184">
        <f>+IF(X51&lt;&gt;0,+(Y51/X51)*100,0)</f>
        <v>-57.95911232042835</v>
      </c>
      <c r="AA51" s="130">
        <f>SUM(AA57:AA61)</f>
        <v>12619058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>
        <v>138197</v>
      </c>
      <c r="J58" s="60">
        <v>138197</v>
      </c>
      <c r="K58" s="60"/>
      <c r="L58" s="60"/>
      <c r="M58" s="60"/>
      <c r="N58" s="60"/>
      <c r="O58" s="60"/>
      <c r="P58" s="60"/>
      <c r="Q58" s="60"/>
      <c r="R58" s="60"/>
      <c r="S58" s="60"/>
      <c r="T58" s="60">
        <v>224431</v>
      </c>
      <c r="U58" s="60"/>
      <c r="V58" s="60">
        <v>224431</v>
      </c>
      <c r="W58" s="60">
        <v>362628</v>
      </c>
      <c r="X58" s="60"/>
      <c r="Y58" s="60">
        <v>362628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8266464</v>
      </c>
      <c r="F61" s="60">
        <v>12619058</v>
      </c>
      <c r="G61" s="60">
        <v>223340</v>
      </c>
      <c r="H61" s="60">
        <v>921170</v>
      </c>
      <c r="I61" s="60">
        <v>685610</v>
      </c>
      <c r="J61" s="60">
        <v>1830120</v>
      </c>
      <c r="K61" s="60"/>
      <c r="L61" s="60">
        <v>-665754</v>
      </c>
      <c r="M61" s="60">
        <v>1138755</v>
      </c>
      <c r="N61" s="60">
        <v>473001</v>
      </c>
      <c r="O61" s="60">
        <v>745272</v>
      </c>
      <c r="P61" s="60">
        <v>745272</v>
      </c>
      <c r="Q61" s="60">
        <v>1199047</v>
      </c>
      <c r="R61" s="60">
        <v>2689591</v>
      </c>
      <c r="S61" s="60">
        <v>-743500</v>
      </c>
      <c r="T61" s="60">
        <v>204027</v>
      </c>
      <c r="U61" s="60">
        <v>489297</v>
      </c>
      <c r="V61" s="60">
        <v>-50176</v>
      </c>
      <c r="W61" s="60">
        <v>4942536</v>
      </c>
      <c r="X61" s="60">
        <v>12619058</v>
      </c>
      <c r="Y61" s="60">
        <v>-7676522</v>
      </c>
      <c r="Z61" s="140">
        <v>-60.83</v>
      </c>
      <c r="AA61" s="155">
        <v>12619058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17545344</v>
      </c>
      <c r="D67" s="156"/>
      <c r="E67" s="60">
        <v>8266464</v>
      </c>
      <c r="F67" s="60">
        <v>12619058</v>
      </c>
      <c r="G67" s="60">
        <v>223340</v>
      </c>
      <c r="H67" s="60">
        <v>921170</v>
      </c>
      <c r="I67" s="60">
        <v>823808</v>
      </c>
      <c r="J67" s="60">
        <v>1968318</v>
      </c>
      <c r="K67" s="60">
        <v>1098422</v>
      </c>
      <c r="L67" s="60">
        <v>665754</v>
      </c>
      <c r="M67" s="60">
        <v>1138757</v>
      </c>
      <c r="N67" s="60">
        <v>2902933</v>
      </c>
      <c r="O67" s="60"/>
      <c r="P67" s="60"/>
      <c r="Q67" s="60"/>
      <c r="R67" s="60"/>
      <c r="S67" s="60"/>
      <c r="T67" s="60"/>
      <c r="U67" s="60"/>
      <c r="V67" s="60"/>
      <c r="W67" s="60">
        <v>4871251</v>
      </c>
      <c r="X67" s="60">
        <v>12619058</v>
      </c>
      <c r="Y67" s="60">
        <v>-7747807</v>
      </c>
      <c r="Z67" s="140">
        <v>-61.4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>
        <v>745272</v>
      </c>
      <c r="P68" s="60">
        <v>74249</v>
      </c>
      <c r="Q68" s="60">
        <v>1199048</v>
      </c>
      <c r="R68" s="60">
        <v>2018569</v>
      </c>
      <c r="S68" s="60">
        <v>743500</v>
      </c>
      <c r="T68" s="60">
        <v>428458</v>
      </c>
      <c r="U68" s="60">
        <v>489297</v>
      </c>
      <c r="V68" s="60">
        <v>1661255</v>
      </c>
      <c r="W68" s="60">
        <v>3679824</v>
      </c>
      <c r="X68" s="60"/>
      <c r="Y68" s="60">
        <v>3679824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17545344</v>
      </c>
      <c r="D69" s="218">
        <f t="shared" si="12"/>
        <v>0</v>
      </c>
      <c r="E69" s="220">
        <f t="shared" si="12"/>
        <v>8266464</v>
      </c>
      <c r="F69" s="220">
        <f t="shared" si="12"/>
        <v>12619058</v>
      </c>
      <c r="G69" s="220">
        <f t="shared" si="12"/>
        <v>223340</v>
      </c>
      <c r="H69" s="220">
        <f t="shared" si="12"/>
        <v>921170</v>
      </c>
      <c r="I69" s="220">
        <f t="shared" si="12"/>
        <v>823808</v>
      </c>
      <c r="J69" s="220">
        <f t="shared" si="12"/>
        <v>1968318</v>
      </c>
      <c r="K69" s="220">
        <f t="shared" si="12"/>
        <v>1098422</v>
      </c>
      <c r="L69" s="220">
        <f t="shared" si="12"/>
        <v>665754</v>
      </c>
      <c r="M69" s="220">
        <f t="shared" si="12"/>
        <v>1138757</v>
      </c>
      <c r="N69" s="220">
        <f t="shared" si="12"/>
        <v>2902933</v>
      </c>
      <c r="O69" s="220">
        <f t="shared" si="12"/>
        <v>745272</v>
      </c>
      <c r="P69" s="220">
        <f t="shared" si="12"/>
        <v>74249</v>
      </c>
      <c r="Q69" s="220">
        <f t="shared" si="12"/>
        <v>1199048</v>
      </c>
      <c r="R69" s="220">
        <f t="shared" si="12"/>
        <v>2018569</v>
      </c>
      <c r="S69" s="220">
        <f t="shared" si="12"/>
        <v>743500</v>
      </c>
      <c r="T69" s="220">
        <f t="shared" si="12"/>
        <v>428458</v>
      </c>
      <c r="U69" s="220">
        <f t="shared" si="12"/>
        <v>489297</v>
      </c>
      <c r="V69" s="220">
        <f t="shared" si="12"/>
        <v>1661255</v>
      </c>
      <c r="W69" s="220">
        <f t="shared" si="12"/>
        <v>8551075</v>
      </c>
      <c r="X69" s="220">
        <f t="shared" si="12"/>
        <v>12619058</v>
      </c>
      <c r="Y69" s="220">
        <f t="shared" si="12"/>
        <v>-4067983</v>
      </c>
      <c r="Z69" s="221">
        <f>+IF(X69&lt;&gt;0,+(Y69/X69)*100,0)</f>
        <v>-32.236819895748155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1182106</v>
      </c>
      <c r="U5" s="356">
        <f t="shared" si="0"/>
        <v>0</v>
      </c>
      <c r="V5" s="358">
        <f t="shared" si="0"/>
        <v>1182106</v>
      </c>
      <c r="W5" s="358">
        <f t="shared" si="0"/>
        <v>1182106</v>
      </c>
      <c r="X5" s="356">
        <f t="shared" si="0"/>
        <v>0</v>
      </c>
      <c r="Y5" s="358">
        <f t="shared" si="0"/>
        <v>1182106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186491</v>
      </c>
      <c r="U6" s="60">
        <f t="shared" si="1"/>
        <v>0</v>
      </c>
      <c r="V6" s="59">
        <f t="shared" si="1"/>
        <v>186491</v>
      </c>
      <c r="W6" s="59">
        <f t="shared" si="1"/>
        <v>186491</v>
      </c>
      <c r="X6" s="60">
        <f t="shared" si="1"/>
        <v>0</v>
      </c>
      <c r="Y6" s="59">
        <f t="shared" si="1"/>
        <v>186491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>
        <v>186491</v>
      </c>
      <c r="U7" s="60"/>
      <c r="V7" s="59">
        <v>186491</v>
      </c>
      <c r="W7" s="59">
        <v>186491</v>
      </c>
      <c r="X7" s="60"/>
      <c r="Y7" s="59">
        <v>186491</v>
      </c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995615</v>
      </c>
      <c r="U8" s="60">
        <f t="shared" si="2"/>
        <v>0</v>
      </c>
      <c r="V8" s="59">
        <f t="shared" si="2"/>
        <v>995615</v>
      </c>
      <c r="W8" s="59">
        <f t="shared" si="2"/>
        <v>995615</v>
      </c>
      <c r="X8" s="60">
        <f t="shared" si="2"/>
        <v>0</v>
      </c>
      <c r="Y8" s="59">
        <f t="shared" si="2"/>
        <v>995615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>
        <v>995615</v>
      </c>
      <c r="U9" s="60"/>
      <c r="V9" s="59">
        <v>995615</v>
      </c>
      <c r="W9" s="59">
        <v>995615</v>
      </c>
      <c r="X9" s="60"/>
      <c r="Y9" s="59">
        <v>995615</v>
      </c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43880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>
        <v>43880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25080116</v>
      </c>
      <c r="D40" s="344">
        <f t="shared" si="9"/>
        <v>0</v>
      </c>
      <c r="E40" s="343">
        <f t="shared" si="9"/>
        <v>57424949</v>
      </c>
      <c r="F40" s="345">
        <f t="shared" si="9"/>
        <v>55968191</v>
      </c>
      <c r="G40" s="345">
        <f t="shared" si="9"/>
        <v>2182773</v>
      </c>
      <c r="H40" s="343">
        <f t="shared" si="9"/>
        <v>147055</v>
      </c>
      <c r="I40" s="343">
        <f t="shared" si="9"/>
        <v>98120</v>
      </c>
      <c r="J40" s="345">
        <f t="shared" si="9"/>
        <v>2427948</v>
      </c>
      <c r="K40" s="345">
        <f t="shared" si="9"/>
        <v>1023056</v>
      </c>
      <c r="L40" s="343">
        <f t="shared" si="9"/>
        <v>67147</v>
      </c>
      <c r="M40" s="343">
        <f t="shared" si="9"/>
        <v>2404451</v>
      </c>
      <c r="N40" s="345">
        <f t="shared" si="9"/>
        <v>3494654</v>
      </c>
      <c r="O40" s="345">
        <f t="shared" si="9"/>
        <v>2137472</v>
      </c>
      <c r="P40" s="343">
        <f t="shared" si="9"/>
        <v>6087706</v>
      </c>
      <c r="Q40" s="343">
        <f t="shared" si="9"/>
        <v>4215490</v>
      </c>
      <c r="R40" s="345">
        <f t="shared" si="9"/>
        <v>12440668</v>
      </c>
      <c r="S40" s="345">
        <f t="shared" si="9"/>
        <v>236429</v>
      </c>
      <c r="T40" s="343">
        <f t="shared" si="9"/>
        <v>9056974</v>
      </c>
      <c r="U40" s="343">
        <f t="shared" si="9"/>
        <v>9674465</v>
      </c>
      <c r="V40" s="345">
        <f t="shared" si="9"/>
        <v>18967868</v>
      </c>
      <c r="W40" s="345">
        <f t="shared" si="9"/>
        <v>37331138</v>
      </c>
      <c r="X40" s="343">
        <f t="shared" si="9"/>
        <v>55968191</v>
      </c>
      <c r="Y40" s="345">
        <f t="shared" si="9"/>
        <v>-18637053</v>
      </c>
      <c r="Z40" s="336">
        <f>+IF(X40&lt;&gt;0,+(Y40/X40)*100,0)</f>
        <v>-33.29936642047266</v>
      </c>
      <c r="AA40" s="350">
        <f>SUM(AA41:AA49)</f>
        <v>55968191</v>
      </c>
    </row>
    <row r="41" spans="1:27" ht="13.5">
      <c r="A41" s="361" t="s">
        <v>248</v>
      </c>
      <c r="B41" s="142"/>
      <c r="C41" s="362">
        <v>1231865</v>
      </c>
      <c r="D41" s="363"/>
      <c r="E41" s="362"/>
      <c r="F41" s="364">
        <v>6914010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495800</v>
      </c>
      <c r="Q41" s="362">
        <v>519590</v>
      </c>
      <c r="R41" s="364">
        <v>1015390</v>
      </c>
      <c r="S41" s="364">
        <v>-3221662</v>
      </c>
      <c r="T41" s="362"/>
      <c r="U41" s="362">
        <v>5802000</v>
      </c>
      <c r="V41" s="364">
        <v>2580338</v>
      </c>
      <c r="W41" s="364">
        <v>3595728</v>
      </c>
      <c r="X41" s="362">
        <v>6914010</v>
      </c>
      <c r="Y41" s="364">
        <v>-3318282</v>
      </c>
      <c r="Z41" s="365">
        <v>-47.99</v>
      </c>
      <c r="AA41" s="366">
        <v>6914010</v>
      </c>
    </row>
    <row r="42" spans="1:27" ht="13.5">
      <c r="A42" s="361" t="s">
        <v>249</v>
      </c>
      <c r="B42" s="136"/>
      <c r="C42" s="60">
        <f aca="true" t="shared" si="10" ref="C42:Y42">+C62</f>
        <v>8515374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>
        <v>17253396</v>
      </c>
      <c r="G43" s="370">
        <v>2182773</v>
      </c>
      <c r="H43" s="305">
        <v>18295</v>
      </c>
      <c r="I43" s="305">
        <v>10120</v>
      </c>
      <c r="J43" s="370">
        <v>2211188</v>
      </c>
      <c r="K43" s="370">
        <v>853646</v>
      </c>
      <c r="L43" s="305">
        <v>67147</v>
      </c>
      <c r="M43" s="305">
        <v>2350714</v>
      </c>
      <c r="N43" s="370">
        <v>3271507</v>
      </c>
      <c r="O43" s="370">
        <v>2137472</v>
      </c>
      <c r="P43" s="305">
        <v>4542003</v>
      </c>
      <c r="Q43" s="305">
        <v>-862861</v>
      </c>
      <c r="R43" s="370">
        <v>5816614</v>
      </c>
      <c r="S43" s="370">
        <v>4717872</v>
      </c>
      <c r="T43" s="305">
        <v>671034</v>
      </c>
      <c r="U43" s="305">
        <v>148443</v>
      </c>
      <c r="V43" s="370">
        <v>5537349</v>
      </c>
      <c r="W43" s="370">
        <v>16836658</v>
      </c>
      <c r="X43" s="305">
        <v>17253396</v>
      </c>
      <c r="Y43" s="370">
        <v>-416738</v>
      </c>
      <c r="Z43" s="371">
        <v>-2.42</v>
      </c>
      <c r="AA43" s="303">
        <v>17253396</v>
      </c>
    </row>
    <row r="44" spans="1:27" ht="13.5">
      <c r="A44" s="361" t="s">
        <v>251</v>
      </c>
      <c r="B44" s="136"/>
      <c r="C44" s="60">
        <v>975606</v>
      </c>
      <c r="D44" s="368"/>
      <c r="E44" s="54"/>
      <c r="F44" s="53">
        <v>14477815</v>
      </c>
      <c r="G44" s="53"/>
      <c r="H44" s="54">
        <v>128760</v>
      </c>
      <c r="I44" s="54"/>
      <c r="J44" s="53">
        <v>128760</v>
      </c>
      <c r="K44" s="53">
        <v>169410</v>
      </c>
      <c r="L44" s="54"/>
      <c r="M44" s="54">
        <v>53737</v>
      </c>
      <c r="N44" s="53">
        <v>223147</v>
      </c>
      <c r="O44" s="53"/>
      <c r="P44" s="54">
        <v>47711</v>
      </c>
      <c r="Q44" s="54">
        <v>4558761</v>
      </c>
      <c r="R44" s="53">
        <v>4606472</v>
      </c>
      <c r="S44" s="53">
        <v>2848662</v>
      </c>
      <c r="T44" s="54">
        <v>-15367</v>
      </c>
      <c r="U44" s="54">
        <v>2527184</v>
      </c>
      <c r="V44" s="53">
        <v>5360479</v>
      </c>
      <c r="W44" s="53">
        <v>10318858</v>
      </c>
      <c r="X44" s="54">
        <v>14477815</v>
      </c>
      <c r="Y44" s="53">
        <v>-4158957</v>
      </c>
      <c r="Z44" s="94">
        <v>-28.73</v>
      </c>
      <c r="AA44" s="95">
        <v>14477815</v>
      </c>
    </row>
    <row r="45" spans="1:27" ht="13.5">
      <c r="A45" s="361" t="s">
        <v>252</v>
      </c>
      <c r="B45" s="136"/>
      <c r="C45" s="60"/>
      <c r="D45" s="368"/>
      <c r="E45" s="54"/>
      <c r="F45" s="53">
        <v>28000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28000</v>
      </c>
      <c r="Y45" s="53">
        <v>-28000</v>
      </c>
      <c r="Z45" s="94">
        <v>-100</v>
      </c>
      <c r="AA45" s="95">
        <v>28000</v>
      </c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13325380</v>
      </c>
      <c r="D48" s="368"/>
      <c r="E48" s="54"/>
      <c r="F48" s="53">
        <v>17294970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1002192</v>
      </c>
      <c r="Q48" s="54"/>
      <c r="R48" s="53">
        <v>1002192</v>
      </c>
      <c r="S48" s="53">
        <v>-4196443</v>
      </c>
      <c r="T48" s="54">
        <v>8401307</v>
      </c>
      <c r="U48" s="54">
        <v>1196838</v>
      </c>
      <c r="V48" s="53">
        <v>5401702</v>
      </c>
      <c r="W48" s="53">
        <v>6403894</v>
      </c>
      <c r="X48" s="54">
        <v>17294970</v>
      </c>
      <c r="Y48" s="53">
        <v>-10891076</v>
      </c>
      <c r="Z48" s="94">
        <v>-62.97</v>
      </c>
      <c r="AA48" s="95">
        <v>17294970</v>
      </c>
    </row>
    <row r="49" spans="1:27" ht="13.5">
      <c r="A49" s="361" t="s">
        <v>93</v>
      </c>
      <c r="B49" s="136"/>
      <c r="C49" s="54">
        <v>1031891</v>
      </c>
      <c r="D49" s="368"/>
      <c r="E49" s="54">
        <v>57424949</v>
      </c>
      <c r="F49" s="53"/>
      <c r="G49" s="53"/>
      <c r="H49" s="54"/>
      <c r="I49" s="54">
        <v>88000</v>
      </c>
      <c r="J49" s="53">
        <v>88000</v>
      </c>
      <c r="K49" s="53"/>
      <c r="L49" s="54"/>
      <c r="M49" s="54"/>
      <c r="N49" s="53"/>
      <c r="O49" s="53"/>
      <c r="P49" s="54"/>
      <c r="Q49" s="54"/>
      <c r="R49" s="53"/>
      <c r="S49" s="53">
        <v>88000</v>
      </c>
      <c r="T49" s="54"/>
      <c r="U49" s="54"/>
      <c r="V49" s="53">
        <v>88000</v>
      </c>
      <c r="W49" s="53">
        <v>176000</v>
      </c>
      <c r="X49" s="54"/>
      <c r="Y49" s="53">
        <v>176000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100000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20850</v>
      </c>
      <c r="N54" s="345">
        <f t="shared" si="12"/>
        <v>20850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20850</v>
      </c>
      <c r="X54" s="343">
        <f t="shared" si="12"/>
        <v>0</v>
      </c>
      <c r="Y54" s="345">
        <f t="shared" si="12"/>
        <v>20850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>
        <v>100000</v>
      </c>
      <c r="F55" s="59"/>
      <c r="G55" s="59"/>
      <c r="H55" s="60"/>
      <c r="I55" s="60"/>
      <c r="J55" s="59"/>
      <c r="K55" s="59"/>
      <c r="L55" s="60"/>
      <c r="M55" s="60">
        <v>20850</v>
      </c>
      <c r="N55" s="59">
        <v>20850</v>
      </c>
      <c r="O55" s="59"/>
      <c r="P55" s="60"/>
      <c r="Q55" s="60"/>
      <c r="R55" s="59"/>
      <c r="S55" s="59"/>
      <c r="T55" s="60"/>
      <c r="U55" s="60"/>
      <c r="V55" s="59"/>
      <c r="W55" s="59">
        <v>20850</v>
      </c>
      <c r="X55" s="60"/>
      <c r="Y55" s="59">
        <v>20850</v>
      </c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661868</v>
      </c>
      <c r="F57" s="345">
        <f t="shared" si="13"/>
        <v>520000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394300</v>
      </c>
      <c r="P57" s="343">
        <f t="shared" si="13"/>
        <v>0</v>
      </c>
      <c r="Q57" s="343">
        <f t="shared" si="13"/>
        <v>0</v>
      </c>
      <c r="R57" s="345">
        <f t="shared" si="13"/>
        <v>394300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394300</v>
      </c>
      <c r="X57" s="343">
        <f t="shared" si="13"/>
        <v>520000</v>
      </c>
      <c r="Y57" s="345">
        <f t="shared" si="13"/>
        <v>-125700</v>
      </c>
      <c r="Z57" s="336">
        <f>+IF(X57&lt;&gt;0,+(Y57/X57)*100,0)</f>
        <v>-24.173076923076923</v>
      </c>
      <c r="AA57" s="350">
        <f t="shared" si="13"/>
        <v>520000</v>
      </c>
    </row>
    <row r="58" spans="1:27" ht="13.5">
      <c r="A58" s="361" t="s">
        <v>217</v>
      </c>
      <c r="B58" s="136"/>
      <c r="C58" s="60"/>
      <c r="D58" s="340"/>
      <c r="E58" s="60">
        <v>661868</v>
      </c>
      <c r="F58" s="59">
        <v>520000</v>
      </c>
      <c r="G58" s="59"/>
      <c r="H58" s="60"/>
      <c r="I58" s="60"/>
      <c r="J58" s="59"/>
      <c r="K58" s="59"/>
      <c r="L58" s="60"/>
      <c r="M58" s="60"/>
      <c r="N58" s="59"/>
      <c r="O58" s="59">
        <v>394300</v>
      </c>
      <c r="P58" s="60"/>
      <c r="Q58" s="60"/>
      <c r="R58" s="59">
        <v>394300</v>
      </c>
      <c r="S58" s="59"/>
      <c r="T58" s="60"/>
      <c r="U58" s="60"/>
      <c r="V58" s="59"/>
      <c r="W58" s="59">
        <v>394300</v>
      </c>
      <c r="X58" s="60">
        <v>520000</v>
      </c>
      <c r="Y58" s="59">
        <v>-125700</v>
      </c>
      <c r="Z58" s="61">
        <v>-24.17</v>
      </c>
      <c r="AA58" s="62">
        <v>520000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25123996</v>
      </c>
      <c r="D60" s="346">
        <f t="shared" si="14"/>
        <v>0</v>
      </c>
      <c r="E60" s="219">
        <f t="shared" si="14"/>
        <v>58186817</v>
      </c>
      <c r="F60" s="264">
        <f t="shared" si="14"/>
        <v>56488191</v>
      </c>
      <c r="G60" s="264">
        <f t="shared" si="14"/>
        <v>2182773</v>
      </c>
      <c r="H60" s="219">
        <f t="shared" si="14"/>
        <v>147055</v>
      </c>
      <c r="I60" s="219">
        <f t="shared" si="14"/>
        <v>98120</v>
      </c>
      <c r="J60" s="264">
        <f t="shared" si="14"/>
        <v>2427948</v>
      </c>
      <c r="K60" s="264">
        <f t="shared" si="14"/>
        <v>1023056</v>
      </c>
      <c r="L60" s="219">
        <f t="shared" si="14"/>
        <v>67147</v>
      </c>
      <c r="M60" s="219">
        <f t="shared" si="14"/>
        <v>2425301</v>
      </c>
      <c r="N60" s="264">
        <f t="shared" si="14"/>
        <v>3515504</v>
      </c>
      <c r="O60" s="264">
        <f t="shared" si="14"/>
        <v>2531772</v>
      </c>
      <c r="P60" s="219">
        <f t="shared" si="14"/>
        <v>6087706</v>
      </c>
      <c r="Q60" s="219">
        <f t="shared" si="14"/>
        <v>4215490</v>
      </c>
      <c r="R60" s="264">
        <f t="shared" si="14"/>
        <v>12834968</v>
      </c>
      <c r="S60" s="264">
        <f t="shared" si="14"/>
        <v>236429</v>
      </c>
      <c r="T60" s="219">
        <f t="shared" si="14"/>
        <v>10239080</v>
      </c>
      <c r="U60" s="219">
        <f t="shared" si="14"/>
        <v>9674465</v>
      </c>
      <c r="V60" s="264">
        <f t="shared" si="14"/>
        <v>20149974</v>
      </c>
      <c r="W60" s="264">
        <f t="shared" si="14"/>
        <v>38928394</v>
      </c>
      <c r="X60" s="219">
        <f t="shared" si="14"/>
        <v>56488191</v>
      </c>
      <c r="Y60" s="264">
        <f t="shared" si="14"/>
        <v>-17559797</v>
      </c>
      <c r="Z60" s="337">
        <f>+IF(X60&lt;&gt;0,+(Y60/X60)*100,0)</f>
        <v>-31.085783929600435</v>
      </c>
      <c r="AA60" s="232">
        <f>+AA57+AA54+AA51+AA40+AA37+AA34+AA22+AA5</f>
        <v>56488191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8515374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>
        <v>8515374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2016-08-05T12:10:20Z</dcterms:created>
  <dcterms:modified xsi:type="dcterms:W3CDTF">2016-08-05T12:10:27Z</dcterms:modified>
  <cp:category/>
  <cp:version/>
  <cp:contentType/>
  <cp:contentStatus/>
</cp:coreProperties>
</file>