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<sst xmlns="http://schemas.openxmlformats.org/spreadsheetml/2006/main" count="857" uniqueCount="303">
  <si>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Bojanala Platinum(DC37)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</si>
  <si>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</si>
  <si>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</si>
  <si>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</si>
  <si>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</si>
  <si>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</si>
  <si>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</si>
  <si>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</si>
  <si>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</si>
  <si>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</si>
  <si>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</si>
  <si>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</si>
  <si>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</si>
  <si>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</si>
  <si>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</si>
  <si>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</si>
  <si>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</si>
  <si>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</si>
  <si>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</si>
  <si>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</si>
  <si>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</si>
  <si>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</si>
  <si>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</si>
  <si>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</si>
  <si>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</si>
  <si>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</si>
  <si>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</si>
  <si>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</si>
  <si>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</si>
  <si>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</si>
  <si>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</si>
  <si>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</si>
  <si>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</si>
  <si>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</si>
  <si>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</si>
  <si>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</si>
  <si>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</si>
  <si>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</si>
  <si>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</si>
  <si>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</si>
  <si>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</si>
  <si>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</si>
  <si>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</si>
  <si>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</si>
  <si>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</si>
  <si>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</si>
  <si>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</si>
  <si>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</si>
  <si>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</si>
  <si>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</si>
  <si>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</si>
  <si>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</si>
  <si>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</si>
  <si>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</si>
  <si>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</si>
  <si>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</si>
  <si>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</si>
  <si>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</si>
  <si>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</si>
  <si>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</si>
  <si>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</si>
  <si>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</si>
  <si>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</si>
  <si>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</si>
  <si>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</si>
  <si>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</si>
  <si>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</si>
  <si>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</si>
  <si>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</si>
  <si>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</si>
  <si>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Bojanala Platinum(DC37)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</si>
  <si>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</si>
  <si>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</si>
  <si>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</si>
  <si>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</si>
  <si>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</si>
  <si>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</si>
  <si>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</si>
  <si>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</si>
  <si>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</si>
  <si>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</si>
  <si>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</si>
  <si>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</si>
  <si>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</si>
  <si>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</si>
  <si>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</si>
  <si>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</si>
  <si>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</si>
  <si>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</si>
  <si>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</si>
  <si>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</si>
  <si>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</si>
  <si>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</si>
  <si>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</si>
  <si>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</si>
  <si>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</si>
  <si>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</si>
  <si>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</si>
  <si>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</si>
  <si>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</si>
  <si>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Bojanala Platinum(DC37)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</si>
  <si>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</si>
  <si>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</si>
  <si>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</si>
  <si>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</si>
  <si>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</si>
  <si>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</si>
  <si>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</si>
  <si>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</si>
  <si>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</si>
  <si>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</si>
  <si>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</si>
  <si>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</si>
  <si>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</si>
  <si>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</si>
  <si>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</si>
  <si>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</si>
  <si>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</si>
  <si>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</si>
  <si>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</si>
  <si>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</si>
  <si>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</si>
  <si>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</si>
  <si>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</si>
  <si>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</si>
  <si>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</si>
  <si>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</si>
  <si>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</si>
  <si>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</si>
  <si>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Bojanala Platinum(DC37)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</si>
  <si>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</si>
  <si>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</si>
  <si>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</si>
  <si>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</si>
  <si>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</si>
  <si>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</si>
  <si>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</si>
  <si>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</si>
  <si>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</si>
  <si>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</si>
  <si>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Bojanala Platinum(DC37)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</si>
  <si>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</si>
  <si>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</si>
  <si>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</si>
  <si>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</si>
  <si>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</si>
  <si>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</si>
  <si>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</si>
  <si>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</si>
  <si>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</si>
  <si>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</si>
  <si>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</si>
  <si>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</si>
  <si>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</si>
  <si>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</si>
  <si>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</si>
  <si>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</si>
  <si>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</si>
  <si>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</si>
  <si>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</si>
  <si>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</si>
  <si>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</si>
  <si>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</si>
  <si>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</si>
  <si>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</si>
  <si>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</si>
  <si>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</si>
  <si>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</si>
  <si>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</si>
  <si>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</si>
  <si>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</si>
  <si>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</si>
  <si>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</si>
  <si>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</si>
  <si>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Bojanala Platinum(DC37)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</si>
  <si>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</si>
  <si>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</si>
  <si>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</si>
  <si>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</si>
  <si>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</si>
  <si>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</si>
  <si>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</si>
  <si>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</si>
  <si>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</si>
  <si>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</si>
  <si>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</si>
  <si>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</si>
  <si>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</si>
  <si>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</si>
  <si>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</si>
  <si>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</si>
  <si>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</si>
  <si>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</si>
  <si>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</si>
  <si>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</si>
  <si>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</si>
  <si>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</si>
  <si>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</si>
  <si>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</si>
  <si>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</si>
  <si>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</si>
  <si>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</si>
  <si>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Bojanala Platinum(DC37)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</si>
  <si>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</si>
  <si>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</si>
  <si>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</si>
  <si>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</si>
  <si>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</si>
  <si>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</si>
  <si>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</si>
  <si>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</si>
  <si>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</si>
  <si>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</si>
  <si>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</si>
  <si>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</si>
  <si>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</si>
  <si>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</si>
  <si>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</si>
  <si>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</si>
  <si>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</si>
  <si>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</si>
  <si>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</si>
  <si>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</si>
  <si>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</si>
  <si>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</si>
  <si>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</si>
  <si>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</si>
  <si>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Bojanala Platinum(DC37)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</si>
  <si>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</si>
  <si>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</si>
  <si>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</si>
  <si>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</si>
  <si>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</si>
  <si>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</si>
  <si>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</si>
  <si>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</si>
  <si>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</si>
  <si>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</si>
  <si>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</si>
  <si>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</si>
  <si>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</si>
  <si>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</si>
  <si>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</si>
  <si>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</si>
  <si>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</si>
  <si>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</si>
  <si>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</si>
  <si>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</si>
  <si>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</si>
  <si>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</si>
  <si>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</si>
  <si>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</si>
  <si>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</si>
  <si>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</si>
  <si>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</si>
  <si>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</si>
  <si>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</si>
  <si>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</si>
  <si>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</si>
  <si>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</si>
  <si>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</si>
  <si>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</si>
  <si>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</si>
  <si>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Bojanala Platinum(DC37)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</si>
  <si>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</si>
  <si>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</si>
  <si>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North West: Bojanala Platinum(DC37)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</si>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</sst>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1361046</v>
      </c>
      <c r="C7" s="19">
        <v>0</v>
      </c>
      <c r="D7" s="59">
        <v>1000000</v>
      </c>
      <c r="E7" s="60">
        <v>1000000</v>
      </c>
      <c r="F7" s="60">
        <v>0</v>
      </c>
      <c r="G7" s="60">
        <v>92000</v>
      </c>
      <c r="H7" s="60">
        <v>190496</v>
      </c>
      <c r="I7" s="60">
        <v>282496</v>
      </c>
      <c r="J7" s="60">
        <v>268340</v>
      </c>
      <c r="K7" s="60">
        <v>343627</v>
      </c>
      <c r="L7" s="60">
        <v>0</v>
      </c>
      <c r="M7" s="60">
        <v>611967</v>
      </c>
      <c r="N7" s="60">
        <v>128501</v>
      </c>
      <c r="O7" s="60">
        <v>574939</v>
      </c>
      <c r="P7" s="60">
        <v>0</v>
      </c>
      <c r="Q7" s="60">
        <v>703440</v>
      </c>
      <c r="R7" s="60">
        <v>57995</v>
      </c>
      <c r="S7" s="60">
        <v>151574</v>
      </c>
      <c r="T7" s="60">
        <v>240388</v>
      </c>
      <c r="U7" s="60">
        <v>449957</v>
      </c>
      <c r="V7" s="60">
        <v>2047860</v>
      </c>
      <c r="W7" s="60">
        <v>1000000</v>
      </c>
      <c r="X7" s="60">
        <v>1047860</v>
      </c>
      <c r="Y7" s="61">
        <v>104.79</v>
      </c>
      <c r="Z7" s="62">
        <v>1000000</v>
      </c>
    </row>
    <row r="8" spans="1:26" ht="13.5">
      <c r="A8" s="58" t="s">
        <v>34</v>
      </c>
      <c r="B8" s="19">
        <v>271947458</v>
      </c>
      <c r="C8" s="19">
        <v>0</v>
      </c>
      <c r="D8" s="59">
        <v>298978000</v>
      </c>
      <c r="E8" s="60">
        <v>299943000</v>
      </c>
      <c r="F8" s="60">
        <v>126998949</v>
      </c>
      <c r="G8" s="60">
        <v>416000</v>
      </c>
      <c r="H8" s="60">
        <v>2050000</v>
      </c>
      <c r="I8" s="60">
        <v>129464949</v>
      </c>
      <c r="J8" s="60">
        <v>0</v>
      </c>
      <c r="K8" s="60">
        <v>0</v>
      </c>
      <c r="L8" s="60">
        <v>95795459</v>
      </c>
      <c r="M8" s="60">
        <v>95795459</v>
      </c>
      <c r="N8" s="60">
        <v>0</v>
      </c>
      <c r="O8" s="60">
        <v>0</v>
      </c>
      <c r="P8" s="60">
        <v>74303000</v>
      </c>
      <c r="Q8" s="60">
        <v>74303000</v>
      </c>
      <c r="R8" s="60">
        <v>40649</v>
      </c>
      <c r="S8" s="60">
        <v>0</v>
      </c>
      <c r="T8" s="60">
        <v>0</v>
      </c>
      <c r="U8" s="60">
        <v>40649</v>
      </c>
      <c r="V8" s="60">
        <v>299604057</v>
      </c>
      <c r="W8" s="60">
        <v>298978000</v>
      </c>
      <c r="X8" s="60">
        <v>626057</v>
      </c>
      <c r="Y8" s="61">
        <v>0.21</v>
      </c>
      <c r="Z8" s="62">
        <v>299943000</v>
      </c>
    </row>
    <row r="9" spans="1:26" ht="13.5">
      <c r="A9" s="58" t="s">
        <v>35</v>
      </c>
      <c r="B9" s="19">
        <v>684569</v>
      </c>
      <c r="C9" s="19">
        <v>0</v>
      </c>
      <c r="D9" s="59">
        <v>150000</v>
      </c>
      <c r="E9" s="60">
        <v>150000</v>
      </c>
      <c r="F9" s="60">
        <v>27260</v>
      </c>
      <c r="G9" s="60">
        <v>108303</v>
      </c>
      <c r="H9" s="60">
        <v>20474</v>
      </c>
      <c r="I9" s="60">
        <v>156037</v>
      </c>
      <c r="J9" s="60">
        <v>37216</v>
      </c>
      <c r="K9" s="60">
        <v>31131</v>
      </c>
      <c r="L9" s="60">
        <v>124090</v>
      </c>
      <c r="M9" s="60">
        <v>192437</v>
      </c>
      <c r="N9" s="60">
        <v>13693</v>
      </c>
      <c r="O9" s="60">
        <v>0</v>
      </c>
      <c r="P9" s="60">
        <v>940659</v>
      </c>
      <c r="Q9" s="60">
        <v>954352</v>
      </c>
      <c r="R9" s="60">
        <v>49774</v>
      </c>
      <c r="S9" s="60">
        <v>24348</v>
      </c>
      <c r="T9" s="60">
        <v>0</v>
      </c>
      <c r="U9" s="60">
        <v>74122</v>
      </c>
      <c r="V9" s="60">
        <v>1376948</v>
      </c>
      <c r="W9" s="60">
        <v>150000</v>
      </c>
      <c r="X9" s="60">
        <v>1226948</v>
      </c>
      <c r="Y9" s="61">
        <v>817.97</v>
      </c>
      <c r="Z9" s="62">
        <v>150000</v>
      </c>
    </row>
    <row r="10" spans="1:26" ht="25.5">
      <c r="A10" s="63" t="s">
        <v>278</v>
      </c>
      <c r="B10" s="64">
        <f>SUM(B5:B9)</f>
        <v>273993073</v>
      </c>
      <c r="C10" s="64">
        <f>SUM(C5:C9)</f>
        <v>0</v>
      </c>
      <c r="D10" s="65">
        <f aca="true" t="shared" si="0" ref="D10:Z10">SUM(D5:D9)</f>
        <v>300128000</v>
      </c>
      <c r="E10" s="66">
        <f t="shared" si="0"/>
        <v>301093000</v>
      </c>
      <c r="F10" s="66">
        <f t="shared" si="0"/>
        <v>127026209</v>
      </c>
      <c r="G10" s="66">
        <f t="shared" si="0"/>
        <v>616303</v>
      </c>
      <c r="H10" s="66">
        <f t="shared" si="0"/>
        <v>2260970</v>
      </c>
      <c r="I10" s="66">
        <f t="shared" si="0"/>
        <v>129903482</v>
      </c>
      <c r="J10" s="66">
        <f t="shared" si="0"/>
        <v>305556</v>
      </c>
      <c r="K10" s="66">
        <f t="shared" si="0"/>
        <v>374758</v>
      </c>
      <c r="L10" s="66">
        <f t="shared" si="0"/>
        <v>95919549</v>
      </c>
      <c r="M10" s="66">
        <f t="shared" si="0"/>
        <v>96599863</v>
      </c>
      <c r="N10" s="66">
        <f t="shared" si="0"/>
        <v>142194</v>
      </c>
      <c r="O10" s="66">
        <f t="shared" si="0"/>
        <v>574939</v>
      </c>
      <c r="P10" s="66">
        <f t="shared" si="0"/>
        <v>75243659</v>
      </c>
      <c r="Q10" s="66">
        <f t="shared" si="0"/>
        <v>75960792</v>
      </c>
      <c r="R10" s="66">
        <f t="shared" si="0"/>
        <v>148418</v>
      </c>
      <c r="S10" s="66">
        <f t="shared" si="0"/>
        <v>175922</v>
      </c>
      <c r="T10" s="66">
        <f t="shared" si="0"/>
        <v>240388</v>
      </c>
      <c r="U10" s="66">
        <f t="shared" si="0"/>
        <v>564728</v>
      </c>
      <c r="V10" s="66">
        <f t="shared" si="0"/>
        <v>303028865</v>
      </c>
      <c r="W10" s="66">
        <f t="shared" si="0"/>
        <v>300128000</v>
      </c>
      <c r="X10" s="66">
        <f t="shared" si="0"/>
        <v>2900865</v>
      </c>
      <c r="Y10" s="67">
        <f>+IF(W10&lt;&gt;0,(X10/W10)*100,0)</f>
        <v>0.9665426084870455</v>
      </c>
      <c r="Z10" s="68">
        <f t="shared" si="0"/>
        <v>301093000</v>
      </c>
    </row>
    <row r="11" spans="1:26" ht="13.5">
      <c r="A11" s="58" t="s">
        <v>37</v>
      </c>
      <c r="B11" s="19">
        <v>138838020</v>
      </c>
      <c r="C11" s="19">
        <v>0</v>
      </c>
      <c r="D11" s="59">
        <v>131057424</v>
      </c>
      <c r="E11" s="60">
        <v>144726092</v>
      </c>
      <c r="F11" s="60">
        <v>11373831</v>
      </c>
      <c r="G11" s="60">
        <v>11911681</v>
      </c>
      <c r="H11" s="60">
        <v>13016202</v>
      </c>
      <c r="I11" s="60">
        <v>36301714</v>
      </c>
      <c r="J11" s="60">
        <v>11987472</v>
      </c>
      <c r="K11" s="60">
        <v>12219779</v>
      </c>
      <c r="L11" s="60">
        <v>12521793</v>
      </c>
      <c r="M11" s="60">
        <v>36729044</v>
      </c>
      <c r="N11" s="60">
        <v>12627811</v>
      </c>
      <c r="O11" s="60">
        <v>11716595</v>
      </c>
      <c r="P11" s="60">
        <v>12091672</v>
      </c>
      <c r="Q11" s="60">
        <v>36436078</v>
      </c>
      <c r="R11" s="60">
        <v>11970494</v>
      </c>
      <c r="S11" s="60">
        <v>12224197</v>
      </c>
      <c r="T11" s="60">
        <v>12370491</v>
      </c>
      <c r="U11" s="60">
        <v>36565182</v>
      </c>
      <c r="V11" s="60">
        <v>146032018</v>
      </c>
      <c r="W11" s="60">
        <v>131057424</v>
      </c>
      <c r="X11" s="60">
        <v>14974594</v>
      </c>
      <c r="Y11" s="61">
        <v>11.43</v>
      </c>
      <c r="Z11" s="62">
        <v>144726092</v>
      </c>
    </row>
    <row r="12" spans="1:26" ht="13.5">
      <c r="A12" s="58" t="s">
        <v>38</v>
      </c>
      <c r="B12" s="19">
        <v>14304013</v>
      </c>
      <c r="C12" s="19">
        <v>0</v>
      </c>
      <c r="D12" s="59">
        <v>15799924</v>
      </c>
      <c r="E12" s="60">
        <v>16262147</v>
      </c>
      <c r="F12" s="60">
        <v>1019340</v>
      </c>
      <c r="G12" s="60">
        <v>1247245</v>
      </c>
      <c r="H12" s="60">
        <v>1540788</v>
      </c>
      <c r="I12" s="60">
        <v>3807373</v>
      </c>
      <c r="J12" s="60">
        <v>1166450</v>
      </c>
      <c r="K12" s="60">
        <v>1248171</v>
      </c>
      <c r="L12" s="60">
        <v>1266488</v>
      </c>
      <c r="M12" s="60">
        <v>3681109</v>
      </c>
      <c r="N12" s="60">
        <v>1247472</v>
      </c>
      <c r="O12" s="60">
        <v>2145843</v>
      </c>
      <c r="P12" s="60">
        <v>1290906</v>
      </c>
      <c r="Q12" s="60">
        <v>4684221</v>
      </c>
      <c r="R12" s="60">
        <v>1290905</v>
      </c>
      <c r="S12" s="60">
        <v>1286796</v>
      </c>
      <c r="T12" s="60">
        <v>1363521</v>
      </c>
      <c r="U12" s="60">
        <v>3941222</v>
      </c>
      <c r="V12" s="60">
        <v>16113925</v>
      </c>
      <c r="W12" s="60">
        <v>15799924</v>
      </c>
      <c r="X12" s="60">
        <v>314001</v>
      </c>
      <c r="Y12" s="61">
        <v>1.99</v>
      </c>
      <c r="Z12" s="62">
        <v>16262147</v>
      </c>
    </row>
    <row r="13" spans="1:26" ht="13.5">
      <c r="A13" s="58" t="s">
        <v>279</v>
      </c>
      <c r="B13" s="19">
        <v>12989828</v>
      </c>
      <c r="C13" s="19">
        <v>0</v>
      </c>
      <c r="D13" s="59">
        <v>5000000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5000000</v>
      </c>
      <c r="X13" s="60">
        <v>-5000000</v>
      </c>
      <c r="Y13" s="61">
        <v>-100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318600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318600</v>
      </c>
      <c r="X14" s="60">
        <v>-318600</v>
      </c>
      <c r="Y14" s="61">
        <v>-100</v>
      </c>
      <c r="Z14" s="62">
        <v>0</v>
      </c>
    </row>
    <row r="15" spans="1:26" ht="13.5">
      <c r="A15" s="58" t="s">
        <v>41</v>
      </c>
      <c r="B15" s="19">
        <v>1820998</v>
      </c>
      <c r="C15" s="19">
        <v>0</v>
      </c>
      <c r="D15" s="59">
        <v>1530719</v>
      </c>
      <c r="E15" s="60">
        <v>2387699</v>
      </c>
      <c r="F15" s="60">
        <v>153612</v>
      </c>
      <c r="G15" s="60">
        <v>343840</v>
      </c>
      <c r="H15" s="60">
        <v>333072</v>
      </c>
      <c r="I15" s="60">
        <v>830524</v>
      </c>
      <c r="J15" s="60">
        <v>48715</v>
      </c>
      <c r="K15" s="60">
        <v>150091</v>
      </c>
      <c r="L15" s="60">
        <v>303394</v>
      </c>
      <c r="M15" s="60">
        <v>502200</v>
      </c>
      <c r="N15" s="60">
        <v>51091</v>
      </c>
      <c r="O15" s="60">
        <v>158375</v>
      </c>
      <c r="P15" s="60">
        <v>6474</v>
      </c>
      <c r="Q15" s="60">
        <v>215940</v>
      </c>
      <c r="R15" s="60">
        <v>176963</v>
      </c>
      <c r="S15" s="60">
        <v>118596</v>
      </c>
      <c r="T15" s="60">
        <v>57952</v>
      </c>
      <c r="U15" s="60">
        <v>353511</v>
      </c>
      <c r="V15" s="60">
        <v>1902175</v>
      </c>
      <c r="W15" s="60">
        <v>1530719</v>
      </c>
      <c r="X15" s="60">
        <v>371456</v>
      </c>
      <c r="Y15" s="61">
        <v>24.27</v>
      </c>
      <c r="Z15" s="62">
        <v>2387699</v>
      </c>
    </row>
    <row r="16" spans="1:26" ht="13.5">
      <c r="A16" s="69" t="s">
        <v>42</v>
      </c>
      <c r="B16" s="19">
        <v>79569262</v>
      </c>
      <c r="C16" s="19">
        <v>0</v>
      </c>
      <c r="D16" s="59">
        <v>2000000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2000000</v>
      </c>
      <c r="X16" s="60">
        <v>-2000000</v>
      </c>
      <c r="Y16" s="61">
        <v>-100</v>
      </c>
      <c r="Z16" s="62">
        <v>0</v>
      </c>
    </row>
    <row r="17" spans="1:26" ht="13.5">
      <c r="A17" s="58" t="s">
        <v>43</v>
      </c>
      <c r="B17" s="19">
        <v>56839753</v>
      </c>
      <c r="C17" s="19">
        <v>0</v>
      </c>
      <c r="D17" s="59">
        <v>101435970</v>
      </c>
      <c r="E17" s="60">
        <v>134852064</v>
      </c>
      <c r="F17" s="60">
        <v>11239650</v>
      </c>
      <c r="G17" s="60">
        <v>10025637</v>
      </c>
      <c r="H17" s="60">
        <v>19391729</v>
      </c>
      <c r="I17" s="60">
        <v>40657016</v>
      </c>
      <c r="J17" s="60">
        <v>5784133</v>
      </c>
      <c r="K17" s="60">
        <v>8483585</v>
      </c>
      <c r="L17" s="60">
        <v>20072738</v>
      </c>
      <c r="M17" s="60">
        <v>34340456</v>
      </c>
      <c r="N17" s="60">
        <v>7213526</v>
      </c>
      <c r="O17" s="60">
        <v>14820005</v>
      </c>
      <c r="P17" s="60">
        <v>14202847</v>
      </c>
      <c r="Q17" s="60">
        <v>36236378</v>
      </c>
      <c r="R17" s="60">
        <v>10295359</v>
      </c>
      <c r="S17" s="60">
        <v>4783627</v>
      </c>
      <c r="T17" s="60">
        <v>15986287</v>
      </c>
      <c r="U17" s="60">
        <v>31065273</v>
      </c>
      <c r="V17" s="60">
        <v>142299123</v>
      </c>
      <c r="W17" s="60">
        <v>101435970</v>
      </c>
      <c r="X17" s="60">
        <v>40863153</v>
      </c>
      <c r="Y17" s="61">
        <v>40.28</v>
      </c>
      <c r="Z17" s="62">
        <v>134852064</v>
      </c>
    </row>
    <row r="18" spans="1:26" ht="13.5">
      <c r="A18" s="70" t="s">
        <v>44</v>
      </c>
      <c r="B18" s="71">
        <f>SUM(B11:B17)</f>
        <v>304361874</v>
      </c>
      <c r="C18" s="71">
        <f>SUM(C11:C17)</f>
        <v>0</v>
      </c>
      <c r="D18" s="72">
        <f aca="true" t="shared" si="1" ref="D18:Z18">SUM(D11:D17)</f>
        <v>257142637</v>
      </c>
      <c r="E18" s="73">
        <f t="shared" si="1"/>
        <v>298228002</v>
      </c>
      <c r="F18" s="73">
        <f t="shared" si="1"/>
        <v>23786433</v>
      </c>
      <c r="G18" s="73">
        <f t="shared" si="1"/>
        <v>23528403</v>
      </c>
      <c r="H18" s="73">
        <f t="shared" si="1"/>
        <v>34281791</v>
      </c>
      <c r="I18" s="73">
        <f t="shared" si="1"/>
        <v>81596627</v>
      </c>
      <c r="J18" s="73">
        <f t="shared" si="1"/>
        <v>18986770</v>
      </c>
      <c r="K18" s="73">
        <f t="shared" si="1"/>
        <v>22101626</v>
      </c>
      <c r="L18" s="73">
        <f t="shared" si="1"/>
        <v>34164413</v>
      </c>
      <c r="M18" s="73">
        <f t="shared" si="1"/>
        <v>75252809</v>
      </c>
      <c r="N18" s="73">
        <f t="shared" si="1"/>
        <v>21139900</v>
      </c>
      <c r="O18" s="73">
        <f t="shared" si="1"/>
        <v>28840818</v>
      </c>
      <c r="P18" s="73">
        <f t="shared" si="1"/>
        <v>27591899</v>
      </c>
      <c r="Q18" s="73">
        <f t="shared" si="1"/>
        <v>77572617</v>
      </c>
      <c r="R18" s="73">
        <f t="shared" si="1"/>
        <v>23733721</v>
      </c>
      <c r="S18" s="73">
        <f t="shared" si="1"/>
        <v>18413216</v>
      </c>
      <c r="T18" s="73">
        <f t="shared" si="1"/>
        <v>29778251</v>
      </c>
      <c r="U18" s="73">
        <f t="shared" si="1"/>
        <v>71925188</v>
      </c>
      <c r="V18" s="73">
        <f t="shared" si="1"/>
        <v>306347241</v>
      </c>
      <c r="W18" s="73">
        <f t="shared" si="1"/>
        <v>257142637</v>
      </c>
      <c r="X18" s="73">
        <f t="shared" si="1"/>
        <v>49204604</v>
      </c>
      <c r="Y18" s="67">
        <f>+IF(W18&lt;&gt;0,(X18/W18)*100,0)</f>
        <v>19.13514015958388</v>
      </c>
      <c r="Z18" s="74">
        <f t="shared" si="1"/>
        <v>298228002</v>
      </c>
    </row>
    <row r="19" spans="1:26" ht="13.5">
      <c r="A19" s="70" t="s">
        <v>45</v>
      </c>
      <c r="B19" s="75">
        <f>+B10-B18</f>
        <v>-30368801</v>
      </c>
      <c r="C19" s="75">
        <f>+C10-C18</f>
        <v>0</v>
      </c>
      <c r="D19" s="76">
        <f aca="true" t="shared" si="2" ref="D19:Z19">+D10-D18</f>
        <v>42985363</v>
      </c>
      <c r="E19" s="77">
        <f t="shared" si="2"/>
        <v>2864998</v>
      </c>
      <c r="F19" s="77">
        <f t="shared" si="2"/>
        <v>103239776</v>
      </c>
      <c r="G19" s="77">
        <f t="shared" si="2"/>
        <v>-22912100</v>
      </c>
      <c r="H19" s="77">
        <f t="shared" si="2"/>
        <v>-32020821</v>
      </c>
      <c r="I19" s="77">
        <f t="shared" si="2"/>
        <v>48306855</v>
      </c>
      <c r="J19" s="77">
        <f t="shared" si="2"/>
        <v>-18681214</v>
      </c>
      <c r="K19" s="77">
        <f t="shared" si="2"/>
        <v>-21726868</v>
      </c>
      <c r="L19" s="77">
        <f t="shared" si="2"/>
        <v>61755136</v>
      </c>
      <c r="M19" s="77">
        <f t="shared" si="2"/>
        <v>21347054</v>
      </c>
      <c r="N19" s="77">
        <f t="shared" si="2"/>
        <v>-20997706</v>
      </c>
      <c r="O19" s="77">
        <f t="shared" si="2"/>
        <v>-28265879</v>
      </c>
      <c r="P19" s="77">
        <f t="shared" si="2"/>
        <v>47651760</v>
      </c>
      <c r="Q19" s="77">
        <f t="shared" si="2"/>
        <v>-1611825</v>
      </c>
      <c r="R19" s="77">
        <f t="shared" si="2"/>
        <v>-23585303</v>
      </c>
      <c r="S19" s="77">
        <f t="shared" si="2"/>
        <v>-18237294</v>
      </c>
      <c r="T19" s="77">
        <f t="shared" si="2"/>
        <v>-29537863</v>
      </c>
      <c r="U19" s="77">
        <f t="shared" si="2"/>
        <v>-71360460</v>
      </c>
      <c r="V19" s="77">
        <f t="shared" si="2"/>
        <v>-3318376</v>
      </c>
      <c r="W19" s="77">
        <f>IF(E10=E18,0,W10-W18)</f>
        <v>42985363</v>
      </c>
      <c r="X19" s="77">
        <f t="shared" si="2"/>
        <v>-46303739</v>
      </c>
      <c r="Y19" s="78">
        <f>+IF(W19&lt;&gt;0,(X19/W19)*100,0)</f>
        <v>-107.71978126600908</v>
      </c>
      <c r="Z19" s="79">
        <f t="shared" si="2"/>
        <v>2864998</v>
      </c>
    </row>
    <row r="20" spans="1:26" ht="13.5">
      <c r="A20" s="58" t="s">
        <v>46</v>
      </c>
      <c r="B20" s="19">
        <v>0</v>
      </c>
      <c r="C20" s="19">
        <v>0</v>
      </c>
      <c r="D20" s="59">
        <v>965270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965270</v>
      </c>
      <c r="X20" s="60">
        <v>-965270</v>
      </c>
      <c r="Y20" s="61">
        <v>-100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-30368801</v>
      </c>
      <c r="C22" s="86">
        <f>SUM(C19:C21)</f>
        <v>0</v>
      </c>
      <c r="D22" s="87">
        <f aca="true" t="shared" si="3" ref="D22:Z22">SUM(D19:D21)</f>
        <v>43950633</v>
      </c>
      <c r="E22" s="88">
        <f t="shared" si="3"/>
        <v>2864998</v>
      </c>
      <c r="F22" s="88">
        <f t="shared" si="3"/>
        <v>103239776</v>
      </c>
      <c r="G22" s="88">
        <f t="shared" si="3"/>
        <v>-22912100</v>
      </c>
      <c r="H22" s="88">
        <f t="shared" si="3"/>
        <v>-32020821</v>
      </c>
      <c r="I22" s="88">
        <f t="shared" si="3"/>
        <v>48306855</v>
      </c>
      <c r="J22" s="88">
        <f t="shared" si="3"/>
        <v>-18681214</v>
      </c>
      <c r="K22" s="88">
        <f t="shared" si="3"/>
        <v>-21726868</v>
      </c>
      <c r="L22" s="88">
        <f t="shared" si="3"/>
        <v>61755136</v>
      </c>
      <c r="M22" s="88">
        <f t="shared" si="3"/>
        <v>21347054</v>
      </c>
      <c r="N22" s="88">
        <f t="shared" si="3"/>
        <v>-20997706</v>
      </c>
      <c r="O22" s="88">
        <f t="shared" si="3"/>
        <v>-28265879</v>
      </c>
      <c r="P22" s="88">
        <f t="shared" si="3"/>
        <v>47651760</v>
      </c>
      <c r="Q22" s="88">
        <f t="shared" si="3"/>
        <v>-1611825</v>
      </c>
      <c r="R22" s="88">
        <f t="shared" si="3"/>
        <v>-23585303</v>
      </c>
      <c r="S22" s="88">
        <f t="shared" si="3"/>
        <v>-18237294</v>
      </c>
      <c r="T22" s="88">
        <f t="shared" si="3"/>
        <v>-29537863</v>
      </c>
      <c r="U22" s="88">
        <f t="shared" si="3"/>
        <v>-71360460</v>
      </c>
      <c r="V22" s="88">
        <f t="shared" si="3"/>
        <v>-3318376</v>
      </c>
      <c r="W22" s="88">
        <f t="shared" si="3"/>
        <v>43950633</v>
      </c>
      <c r="X22" s="88">
        <f t="shared" si="3"/>
        <v>-47269009</v>
      </c>
      <c r="Y22" s="89">
        <f>+IF(W22&lt;&gt;0,(X22/W22)*100,0)</f>
        <v>-107.55023482824468</v>
      </c>
      <c r="Z22" s="90">
        <f t="shared" si="3"/>
        <v>2864998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-30368801</v>
      </c>
      <c r="C24" s="75">
        <f>SUM(C22:C23)</f>
        <v>0</v>
      </c>
      <c r="D24" s="76">
        <f aca="true" t="shared" si="4" ref="D24:Z24">SUM(D22:D23)</f>
        <v>43950633</v>
      </c>
      <c r="E24" s="77">
        <f t="shared" si="4"/>
        <v>2864998</v>
      </c>
      <c r="F24" s="77">
        <f t="shared" si="4"/>
        <v>103239776</v>
      </c>
      <c r="G24" s="77">
        <f t="shared" si="4"/>
        <v>-22912100</v>
      </c>
      <c r="H24" s="77">
        <f t="shared" si="4"/>
        <v>-32020821</v>
      </c>
      <c r="I24" s="77">
        <f t="shared" si="4"/>
        <v>48306855</v>
      </c>
      <c r="J24" s="77">
        <f t="shared" si="4"/>
        <v>-18681214</v>
      </c>
      <c r="K24" s="77">
        <f t="shared" si="4"/>
        <v>-21726868</v>
      </c>
      <c r="L24" s="77">
        <f t="shared" si="4"/>
        <v>61755136</v>
      </c>
      <c r="M24" s="77">
        <f t="shared" si="4"/>
        <v>21347054</v>
      </c>
      <c r="N24" s="77">
        <f t="shared" si="4"/>
        <v>-20997706</v>
      </c>
      <c r="O24" s="77">
        <f t="shared" si="4"/>
        <v>-28265879</v>
      </c>
      <c r="P24" s="77">
        <f t="shared" si="4"/>
        <v>47651760</v>
      </c>
      <c r="Q24" s="77">
        <f t="shared" si="4"/>
        <v>-1611825</v>
      </c>
      <c r="R24" s="77">
        <f t="shared" si="4"/>
        <v>-23585303</v>
      </c>
      <c r="S24" s="77">
        <f t="shared" si="4"/>
        <v>-18237294</v>
      </c>
      <c r="T24" s="77">
        <f t="shared" si="4"/>
        <v>-29537863</v>
      </c>
      <c r="U24" s="77">
        <f t="shared" si="4"/>
        <v>-71360460</v>
      </c>
      <c r="V24" s="77">
        <f t="shared" si="4"/>
        <v>-3318376</v>
      </c>
      <c r="W24" s="77">
        <f t="shared" si="4"/>
        <v>43950633</v>
      </c>
      <c r="X24" s="77">
        <f t="shared" si="4"/>
        <v>-47269009</v>
      </c>
      <c r="Y24" s="78">
        <f>+IF(W24&lt;&gt;0,(X24/W24)*100,0)</f>
        <v>-107.55023482824468</v>
      </c>
      <c r="Z24" s="79">
        <f t="shared" si="4"/>
        <v>2864998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2071073</v>
      </c>
      <c r="C27" s="22">
        <v>0</v>
      </c>
      <c r="D27" s="99">
        <v>965270</v>
      </c>
      <c r="E27" s="100">
        <v>2855000</v>
      </c>
      <c r="F27" s="100">
        <v>0</v>
      </c>
      <c r="G27" s="100">
        <v>0</v>
      </c>
      <c r="H27" s="100">
        <v>109240</v>
      </c>
      <c r="I27" s="100">
        <v>109240</v>
      </c>
      <c r="J27" s="100">
        <v>21540</v>
      </c>
      <c r="K27" s="100">
        <v>18014</v>
      </c>
      <c r="L27" s="100">
        <v>420000</v>
      </c>
      <c r="M27" s="100">
        <v>459554</v>
      </c>
      <c r="N27" s="100">
        <v>0</v>
      </c>
      <c r="O27" s="100">
        <v>3179108</v>
      </c>
      <c r="P27" s="100">
        <v>0</v>
      </c>
      <c r="Q27" s="100">
        <v>3179108</v>
      </c>
      <c r="R27" s="100">
        <v>0</v>
      </c>
      <c r="S27" s="100">
        <v>0</v>
      </c>
      <c r="T27" s="100">
        <v>0</v>
      </c>
      <c r="U27" s="100">
        <v>0</v>
      </c>
      <c r="V27" s="100">
        <v>3747902</v>
      </c>
      <c r="W27" s="100">
        <v>2855000</v>
      </c>
      <c r="X27" s="100">
        <v>892902</v>
      </c>
      <c r="Y27" s="101">
        <v>31.28</v>
      </c>
      <c r="Z27" s="102">
        <v>2855000</v>
      </c>
    </row>
    <row r="28" spans="1:26" ht="13.5">
      <c r="A28" s="103" t="s">
        <v>46</v>
      </c>
      <c r="B28" s="19">
        <v>2071073</v>
      </c>
      <c r="C28" s="19">
        <v>0</v>
      </c>
      <c r="D28" s="59">
        <v>965270</v>
      </c>
      <c r="E28" s="60">
        <v>0</v>
      </c>
      <c r="F28" s="60">
        <v>0</v>
      </c>
      <c r="G28" s="60">
        <v>0</v>
      </c>
      <c r="H28" s="60">
        <v>109240</v>
      </c>
      <c r="I28" s="60">
        <v>109240</v>
      </c>
      <c r="J28" s="60">
        <v>21540</v>
      </c>
      <c r="K28" s="60">
        <v>18014</v>
      </c>
      <c r="L28" s="60">
        <v>420000</v>
      </c>
      <c r="M28" s="60">
        <v>459554</v>
      </c>
      <c r="N28" s="60">
        <v>0</v>
      </c>
      <c r="O28" s="60">
        <v>3179108</v>
      </c>
      <c r="P28" s="60">
        <v>0</v>
      </c>
      <c r="Q28" s="60">
        <v>3179108</v>
      </c>
      <c r="R28" s="60">
        <v>0</v>
      </c>
      <c r="S28" s="60">
        <v>0</v>
      </c>
      <c r="T28" s="60">
        <v>0</v>
      </c>
      <c r="U28" s="60">
        <v>0</v>
      </c>
      <c r="V28" s="60">
        <v>3747902</v>
      </c>
      <c r="W28" s="60"/>
      <c r="X28" s="60">
        <v>3747902</v>
      </c>
      <c r="Y28" s="61">
        <v>0</v>
      </c>
      <c r="Z28" s="62">
        <v>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2855000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2855000</v>
      </c>
      <c r="X29" s="60">
        <v>-2855000</v>
      </c>
      <c r="Y29" s="61">
        <v>-100</v>
      </c>
      <c r="Z29" s="62">
        <v>2855000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2071073</v>
      </c>
      <c r="C32" s="22">
        <f>SUM(C28:C31)</f>
        <v>0</v>
      </c>
      <c r="D32" s="99">
        <f aca="true" t="shared" si="5" ref="D32:Z32">SUM(D28:D31)</f>
        <v>965270</v>
      </c>
      <c r="E32" s="100">
        <f t="shared" si="5"/>
        <v>2855000</v>
      </c>
      <c r="F32" s="100">
        <f t="shared" si="5"/>
        <v>0</v>
      </c>
      <c r="G32" s="100">
        <f t="shared" si="5"/>
        <v>0</v>
      </c>
      <c r="H32" s="100">
        <f t="shared" si="5"/>
        <v>109240</v>
      </c>
      <c r="I32" s="100">
        <f t="shared" si="5"/>
        <v>109240</v>
      </c>
      <c r="J32" s="100">
        <f t="shared" si="5"/>
        <v>21540</v>
      </c>
      <c r="K32" s="100">
        <f t="shared" si="5"/>
        <v>18014</v>
      </c>
      <c r="L32" s="100">
        <f t="shared" si="5"/>
        <v>420000</v>
      </c>
      <c r="M32" s="100">
        <f t="shared" si="5"/>
        <v>459554</v>
      </c>
      <c r="N32" s="100">
        <f t="shared" si="5"/>
        <v>0</v>
      </c>
      <c r="O32" s="100">
        <f t="shared" si="5"/>
        <v>3179108</v>
      </c>
      <c r="P32" s="100">
        <f t="shared" si="5"/>
        <v>0</v>
      </c>
      <c r="Q32" s="100">
        <f t="shared" si="5"/>
        <v>3179108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3747902</v>
      </c>
      <c r="W32" s="100">
        <f t="shared" si="5"/>
        <v>2855000</v>
      </c>
      <c r="X32" s="100">
        <f t="shared" si="5"/>
        <v>892902</v>
      </c>
      <c r="Y32" s="101">
        <f>+IF(W32&lt;&gt;0,(X32/W32)*100,0)</f>
        <v>31.275026269702277</v>
      </c>
      <c r="Z32" s="102">
        <f t="shared" si="5"/>
        <v>2855000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4856560</v>
      </c>
      <c r="C35" s="19">
        <v>0</v>
      </c>
      <c r="D35" s="59">
        <v>19728694</v>
      </c>
      <c r="E35" s="60">
        <v>19728000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19728000</v>
      </c>
      <c r="X35" s="60">
        <v>-19728000</v>
      </c>
      <c r="Y35" s="61">
        <v>-100</v>
      </c>
      <c r="Z35" s="62">
        <v>19728000</v>
      </c>
    </row>
    <row r="36" spans="1:26" ht="13.5">
      <c r="A36" s="58" t="s">
        <v>57</v>
      </c>
      <c r="B36" s="19">
        <v>28948316</v>
      </c>
      <c r="C36" s="19">
        <v>0</v>
      </c>
      <c r="D36" s="59">
        <v>38973925</v>
      </c>
      <c r="E36" s="60">
        <v>38974000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38974000</v>
      </c>
      <c r="X36" s="60">
        <v>-38974000</v>
      </c>
      <c r="Y36" s="61">
        <v>-100</v>
      </c>
      <c r="Z36" s="62">
        <v>38974000</v>
      </c>
    </row>
    <row r="37" spans="1:26" ht="13.5">
      <c r="A37" s="58" t="s">
        <v>58</v>
      </c>
      <c r="B37" s="19">
        <v>52116550</v>
      </c>
      <c r="C37" s="19">
        <v>0</v>
      </c>
      <c r="D37" s="59">
        <v>14161593</v>
      </c>
      <c r="E37" s="60">
        <v>15662000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15662000</v>
      </c>
      <c r="X37" s="60">
        <v>-15662000</v>
      </c>
      <c r="Y37" s="61">
        <v>-100</v>
      </c>
      <c r="Z37" s="62">
        <v>15662000</v>
      </c>
    </row>
    <row r="38" spans="1:26" ht="13.5">
      <c r="A38" s="58" t="s">
        <v>59</v>
      </c>
      <c r="B38" s="19">
        <v>0</v>
      </c>
      <c r="C38" s="19">
        <v>0</v>
      </c>
      <c r="D38" s="59">
        <v>10870000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-18311674</v>
      </c>
      <c r="C39" s="19">
        <v>0</v>
      </c>
      <c r="D39" s="59">
        <v>33671026</v>
      </c>
      <c r="E39" s="60">
        <v>33671000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33671000</v>
      </c>
      <c r="X39" s="60">
        <v>-33671000</v>
      </c>
      <c r="Y39" s="61">
        <v>-100</v>
      </c>
      <c r="Z39" s="62">
        <v>33671000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-3951529</v>
      </c>
      <c r="C42" s="19">
        <v>0</v>
      </c>
      <c r="D42" s="59">
        <v>3080567</v>
      </c>
      <c r="E42" s="60">
        <v>2864000</v>
      </c>
      <c r="F42" s="60">
        <v>103239776</v>
      </c>
      <c r="G42" s="60">
        <v>-22912100</v>
      </c>
      <c r="H42" s="60">
        <v>-31911581</v>
      </c>
      <c r="I42" s="60">
        <v>48416095</v>
      </c>
      <c r="J42" s="60">
        <v>-19107580</v>
      </c>
      <c r="K42" s="60">
        <v>-21701702</v>
      </c>
      <c r="L42" s="60">
        <v>62175136</v>
      </c>
      <c r="M42" s="60">
        <v>21365854</v>
      </c>
      <c r="N42" s="60">
        <v>-20997706</v>
      </c>
      <c r="O42" s="60">
        <v>-25086771</v>
      </c>
      <c r="P42" s="60">
        <v>47656361</v>
      </c>
      <c r="Q42" s="60">
        <v>1571884</v>
      </c>
      <c r="R42" s="60">
        <v>-23585303</v>
      </c>
      <c r="S42" s="60">
        <v>-18237274</v>
      </c>
      <c r="T42" s="60">
        <v>-29537863</v>
      </c>
      <c r="U42" s="60">
        <v>-71360440</v>
      </c>
      <c r="V42" s="60">
        <v>-6607</v>
      </c>
      <c r="W42" s="60">
        <v>2864000</v>
      </c>
      <c r="X42" s="60">
        <v>-2870607</v>
      </c>
      <c r="Y42" s="61">
        <v>-100.23</v>
      </c>
      <c r="Z42" s="62">
        <v>2864000</v>
      </c>
    </row>
    <row r="43" spans="1:26" ht="13.5">
      <c r="A43" s="58" t="s">
        <v>63</v>
      </c>
      <c r="B43" s="19">
        <v>-2071073</v>
      </c>
      <c r="C43" s="19">
        <v>0</v>
      </c>
      <c r="D43" s="59">
        <v>-965270</v>
      </c>
      <c r="E43" s="60">
        <v>-2855000</v>
      </c>
      <c r="F43" s="60">
        <v>0</v>
      </c>
      <c r="G43" s="60">
        <v>0</v>
      </c>
      <c r="H43" s="60">
        <v>-109230</v>
      </c>
      <c r="I43" s="60">
        <v>-109230</v>
      </c>
      <c r="J43" s="60">
        <v>-21540</v>
      </c>
      <c r="K43" s="60">
        <v>-18014</v>
      </c>
      <c r="L43" s="60">
        <v>-420000</v>
      </c>
      <c r="M43" s="60">
        <v>-459554</v>
      </c>
      <c r="N43" s="60">
        <v>0</v>
      </c>
      <c r="O43" s="60">
        <v>-3179108</v>
      </c>
      <c r="P43" s="60">
        <v>-4601</v>
      </c>
      <c r="Q43" s="60">
        <v>-3183709</v>
      </c>
      <c r="R43" s="60">
        <v>0</v>
      </c>
      <c r="S43" s="60">
        <v>0</v>
      </c>
      <c r="T43" s="60">
        <v>0</v>
      </c>
      <c r="U43" s="60">
        <v>0</v>
      </c>
      <c r="V43" s="60">
        <v>-3752493</v>
      </c>
      <c r="W43" s="60">
        <v>-2855000</v>
      </c>
      <c r="X43" s="60">
        <v>-897493</v>
      </c>
      <c r="Y43" s="61">
        <v>31.44</v>
      </c>
      <c r="Z43" s="62">
        <v>-2855000</v>
      </c>
    </row>
    <row r="44" spans="1:26" ht="13.5">
      <c r="A44" s="58" t="s">
        <v>64</v>
      </c>
      <c r="B44" s="19">
        <v>-2997473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-5036365</v>
      </c>
      <c r="C45" s="22">
        <v>0</v>
      </c>
      <c r="D45" s="99">
        <v>4704571</v>
      </c>
      <c r="E45" s="100">
        <v>3992710</v>
      </c>
      <c r="F45" s="100">
        <v>108276141</v>
      </c>
      <c r="G45" s="100">
        <v>85364041</v>
      </c>
      <c r="H45" s="100">
        <v>53343230</v>
      </c>
      <c r="I45" s="100">
        <v>53343230</v>
      </c>
      <c r="J45" s="100">
        <v>34214110</v>
      </c>
      <c r="K45" s="100">
        <v>12494394</v>
      </c>
      <c r="L45" s="100">
        <v>74249530</v>
      </c>
      <c r="M45" s="100">
        <v>74249530</v>
      </c>
      <c r="N45" s="100">
        <v>53251824</v>
      </c>
      <c r="O45" s="100">
        <v>24985945</v>
      </c>
      <c r="P45" s="100">
        <v>72637705</v>
      </c>
      <c r="Q45" s="100">
        <v>53251824</v>
      </c>
      <c r="R45" s="100">
        <v>49052402</v>
      </c>
      <c r="S45" s="100">
        <v>30815128</v>
      </c>
      <c r="T45" s="100">
        <v>1277265</v>
      </c>
      <c r="U45" s="100">
        <v>1277265</v>
      </c>
      <c r="V45" s="100">
        <v>1277265</v>
      </c>
      <c r="W45" s="100">
        <v>3992710</v>
      </c>
      <c r="X45" s="100">
        <v>-2715445</v>
      </c>
      <c r="Y45" s="101">
        <v>-68.01</v>
      </c>
      <c r="Z45" s="102">
        <v>3992710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1820998</v>
      </c>
      <c r="D40" s="344">
        <f t="shared" si="9"/>
        <v>0</v>
      </c>
      <c r="E40" s="343">
        <f t="shared" si="9"/>
        <v>1531000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1820998</v>
      </c>
      <c r="D49" s="368"/>
      <c r="E49" s="54">
        <v>1531000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1820998</v>
      </c>
      <c r="D60" s="346">
        <f t="shared" si="14"/>
        <v>0</v>
      </c>
      <c r="E60" s="219">
        <f t="shared" si="14"/>
        <v>1531000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273993073</v>
      </c>
      <c r="D5" s="153">
        <f>SUM(D6:D8)</f>
        <v>0</v>
      </c>
      <c r="E5" s="154">
        <f t="shared" si="0"/>
        <v>301093270</v>
      </c>
      <c r="F5" s="100">
        <f t="shared" si="0"/>
        <v>301093000</v>
      </c>
      <c r="G5" s="100">
        <f t="shared" si="0"/>
        <v>127026209</v>
      </c>
      <c r="H5" s="100">
        <f t="shared" si="0"/>
        <v>616303</v>
      </c>
      <c r="I5" s="100">
        <f t="shared" si="0"/>
        <v>2260970</v>
      </c>
      <c r="J5" s="100">
        <f t="shared" si="0"/>
        <v>129903482</v>
      </c>
      <c r="K5" s="100">
        <f t="shared" si="0"/>
        <v>305556</v>
      </c>
      <c r="L5" s="100">
        <f t="shared" si="0"/>
        <v>374758</v>
      </c>
      <c r="M5" s="100">
        <f t="shared" si="0"/>
        <v>95919549</v>
      </c>
      <c r="N5" s="100">
        <f t="shared" si="0"/>
        <v>96599863</v>
      </c>
      <c r="O5" s="100">
        <f t="shared" si="0"/>
        <v>142194</v>
      </c>
      <c r="P5" s="100">
        <f t="shared" si="0"/>
        <v>574939</v>
      </c>
      <c r="Q5" s="100">
        <f t="shared" si="0"/>
        <v>75243659</v>
      </c>
      <c r="R5" s="100">
        <f t="shared" si="0"/>
        <v>75960792</v>
      </c>
      <c r="S5" s="100">
        <f t="shared" si="0"/>
        <v>148418</v>
      </c>
      <c r="T5" s="100">
        <f t="shared" si="0"/>
        <v>175922</v>
      </c>
      <c r="U5" s="100">
        <f t="shared" si="0"/>
        <v>240388</v>
      </c>
      <c r="V5" s="100">
        <f t="shared" si="0"/>
        <v>564728</v>
      </c>
      <c r="W5" s="100">
        <f t="shared" si="0"/>
        <v>303028865</v>
      </c>
      <c r="X5" s="100">
        <f t="shared" si="0"/>
        <v>301093000</v>
      </c>
      <c r="Y5" s="100">
        <f t="shared" si="0"/>
        <v>1935865</v>
      </c>
      <c r="Z5" s="137">
        <f>+IF(X5&lt;&gt;0,+(Y5/X5)*100,0)</f>
        <v>0.6429458672237481</v>
      </c>
      <c r="AA5" s="153">
        <f>SUM(AA6:AA8)</f>
        <v>301093000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273993073</v>
      </c>
      <c r="D7" s="157"/>
      <c r="E7" s="158">
        <v>301093270</v>
      </c>
      <c r="F7" s="159">
        <v>301093000</v>
      </c>
      <c r="G7" s="159">
        <v>127026209</v>
      </c>
      <c r="H7" s="159">
        <v>616303</v>
      </c>
      <c r="I7" s="159">
        <v>2260970</v>
      </c>
      <c r="J7" s="159">
        <v>129903482</v>
      </c>
      <c r="K7" s="159">
        <v>305556</v>
      </c>
      <c r="L7" s="159">
        <v>374758</v>
      </c>
      <c r="M7" s="159">
        <v>95919549</v>
      </c>
      <c r="N7" s="159">
        <v>96599863</v>
      </c>
      <c r="O7" s="159">
        <v>142194</v>
      </c>
      <c r="P7" s="159">
        <v>574939</v>
      </c>
      <c r="Q7" s="159">
        <v>75243659</v>
      </c>
      <c r="R7" s="159">
        <v>75960792</v>
      </c>
      <c r="S7" s="159">
        <v>148418</v>
      </c>
      <c r="T7" s="159">
        <v>175922</v>
      </c>
      <c r="U7" s="159">
        <v>240388</v>
      </c>
      <c r="V7" s="159">
        <v>564728</v>
      </c>
      <c r="W7" s="159">
        <v>303028865</v>
      </c>
      <c r="X7" s="159">
        <v>301093000</v>
      </c>
      <c r="Y7" s="159">
        <v>1935865</v>
      </c>
      <c r="Z7" s="141">
        <v>0.64</v>
      </c>
      <c r="AA7" s="157">
        <v>301093000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273993073</v>
      </c>
      <c r="D25" s="168">
        <f>+D5+D9+D15+D19+D24</f>
        <v>0</v>
      </c>
      <c r="E25" s="169">
        <f t="shared" si="4"/>
        <v>301093270</v>
      </c>
      <c r="F25" s="73">
        <f t="shared" si="4"/>
        <v>301093000</v>
      </c>
      <c r="G25" s="73">
        <f t="shared" si="4"/>
        <v>127026209</v>
      </c>
      <c r="H25" s="73">
        <f t="shared" si="4"/>
        <v>616303</v>
      </c>
      <c r="I25" s="73">
        <f t="shared" si="4"/>
        <v>2260970</v>
      </c>
      <c r="J25" s="73">
        <f t="shared" si="4"/>
        <v>129903482</v>
      </c>
      <c r="K25" s="73">
        <f t="shared" si="4"/>
        <v>305556</v>
      </c>
      <c r="L25" s="73">
        <f t="shared" si="4"/>
        <v>374758</v>
      </c>
      <c r="M25" s="73">
        <f t="shared" si="4"/>
        <v>95919549</v>
      </c>
      <c r="N25" s="73">
        <f t="shared" si="4"/>
        <v>96599863</v>
      </c>
      <c r="O25" s="73">
        <f t="shared" si="4"/>
        <v>142194</v>
      </c>
      <c r="P25" s="73">
        <f t="shared" si="4"/>
        <v>574939</v>
      </c>
      <c r="Q25" s="73">
        <f t="shared" si="4"/>
        <v>75243659</v>
      </c>
      <c r="R25" s="73">
        <f t="shared" si="4"/>
        <v>75960792</v>
      </c>
      <c r="S25" s="73">
        <f t="shared" si="4"/>
        <v>148418</v>
      </c>
      <c r="T25" s="73">
        <f t="shared" si="4"/>
        <v>175922</v>
      </c>
      <c r="U25" s="73">
        <f t="shared" si="4"/>
        <v>240388</v>
      </c>
      <c r="V25" s="73">
        <f t="shared" si="4"/>
        <v>564728</v>
      </c>
      <c r="W25" s="73">
        <f t="shared" si="4"/>
        <v>303028865</v>
      </c>
      <c r="X25" s="73">
        <f t="shared" si="4"/>
        <v>301093000</v>
      </c>
      <c r="Y25" s="73">
        <f t="shared" si="4"/>
        <v>1935865</v>
      </c>
      <c r="Z25" s="170">
        <f>+IF(X25&lt;&gt;0,+(Y25/X25)*100,0)</f>
        <v>0.6429458672237481</v>
      </c>
      <c r="AA25" s="168">
        <f>+AA5+AA9+AA15+AA19+AA24</f>
        <v>301093000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304361874</v>
      </c>
      <c r="D28" s="153">
        <f>SUM(D29:D31)</f>
        <v>0</v>
      </c>
      <c r="E28" s="154">
        <f t="shared" si="5"/>
        <v>257142637</v>
      </c>
      <c r="F28" s="100">
        <f t="shared" si="5"/>
        <v>146753970</v>
      </c>
      <c r="G28" s="100">
        <f t="shared" si="5"/>
        <v>11094912</v>
      </c>
      <c r="H28" s="100">
        <f t="shared" si="5"/>
        <v>13126199</v>
      </c>
      <c r="I28" s="100">
        <f t="shared" si="5"/>
        <v>17702246</v>
      </c>
      <c r="J28" s="100">
        <f t="shared" si="5"/>
        <v>41923357</v>
      </c>
      <c r="K28" s="100">
        <f t="shared" si="5"/>
        <v>9834822</v>
      </c>
      <c r="L28" s="100">
        <f t="shared" si="5"/>
        <v>10194157</v>
      </c>
      <c r="M28" s="100">
        <f t="shared" si="5"/>
        <v>16987822</v>
      </c>
      <c r="N28" s="100">
        <f t="shared" si="5"/>
        <v>37016801</v>
      </c>
      <c r="O28" s="100">
        <f t="shared" si="5"/>
        <v>10916157</v>
      </c>
      <c r="P28" s="100">
        <f t="shared" si="5"/>
        <v>16405366</v>
      </c>
      <c r="Q28" s="100">
        <f t="shared" si="5"/>
        <v>14663855</v>
      </c>
      <c r="R28" s="100">
        <f t="shared" si="5"/>
        <v>41985378</v>
      </c>
      <c r="S28" s="100">
        <f t="shared" si="5"/>
        <v>11950621</v>
      </c>
      <c r="T28" s="100">
        <f t="shared" si="5"/>
        <v>9182049</v>
      </c>
      <c r="U28" s="100">
        <f t="shared" si="5"/>
        <v>13321210</v>
      </c>
      <c r="V28" s="100">
        <f t="shared" si="5"/>
        <v>34453880</v>
      </c>
      <c r="W28" s="100">
        <f t="shared" si="5"/>
        <v>155379416</v>
      </c>
      <c r="X28" s="100">
        <f t="shared" si="5"/>
        <v>257142636</v>
      </c>
      <c r="Y28" s="100">
        <f t="shared" si="5"/>
        <v>-101763220</v>
      </c>
      <c r="Z28" s="137">
        <f>+IF(X28&lt;&gt;0,+(Y28/X28)*100,0)</f>
        <v>-39.57461958972841</v>
      </c>
      <c r="AA28" s="153">
        <f>SUM(AA29:AA31)</f>
        <v>146753970</v>
      </c>
    </row>
    <row r="29" spans="1:27" ht="13.5">
      <c r="A29" s="138" t="s">
        <v>75</v>
      </c>
      <c r="B29" s="136"/>
      <c r="C29" s="155"/>
      <c r="D29" s="155"/>
      <c r="E29" s="156">
        <v>257142637</v>
      </c>
      <c r="F29" s="60">
        <v>79500672</v>
      </c>
      <c r="G29" s="60">
        <v>6977455</v>
      </c>
      <c r="H29" s="60">
        <v>7666613</v>
      </c>
      <c r="I29" s="60">
        <v>10823095</v>
      </c>
      <c r="J29" s="60">
        <v>25467163</v>
      </c>
      <c r="K29" s="60">
        <v>5974911</v>
      </c>
      <c r="L29" s="60">
        <v>5404833</v>
      </c>
      <c r="M29" s="60">
        <v>10255490</v>
      </c>
      <c r="N29" s="60">
        <v>21635234</v>
      </c>
      <c r="O29" s="60">
        <v>6559069</v>
      </c>
      <c r="P29" s="60">
        <v>10824873</v>
      </c>
      <c r="Q29" s="60">
        <v>8136874</v>
      </c>
      <c r="R29" s="60">
        <v>25520816</v>
      </c>
      <c r="S29" s="60">
        <v>7041292</v>
      </c>
      <c r="T29" s="60">
        <v>4969135</v>
      </c>
      <c r="U29" s="60">
        <v>5837838</v>
      </c>
      <c r="V29" s="60">
        <v>17848265</v>
      </c>
      <c r="W29" s="60">
        <v>90471478</v>
      </c>
      <c r="X29" s="60">
        <v>257142636</v>
      </c>
      <c r="Y29" s="60">
        <v>-166671158</v>
      </c>
      <c r="Z29" s="140">
        <v>-64.82</v>
      </c>
      <c r="AA29" s="155">
        <v>79500672</v>
      </c>
    </row>
    <row r="30" spans="1:27" ht="13.5">
      <c r="A30" s="138" t="s">
        <v>76</v>
      </c>
      <c r="B30" s="136"/>
      <c r="C30" s="157">
        <v>304361874</v>
      </c>
      <c r="D30" s="157"/>
      <c r="E30" s="158"/>
      <c r="F30" s="159">
        <v>19675668</v>
      </c>
      <c r="G30" s="159">
        <v>1276044</v>
      </c>
      <c r="H30" s="159">
        <v>1275130</v>
      </c>
      <c r="I30" s="159">
        <v>2171595</v>
      </c>
      <c r="J30" s="159">
        <v>4722769</v>
      </c>
      <c r="K30" s="159">
        <v>1460351</v>
      </c>
      <c r="L30" s="159">
        <v>1093795</v>
      </c>
      <c r="M30" s="159">
        <v>2849352</v>
      </c>
      <c r="N30" s="159">
        <v>5403498</v>
      </c>
      <c r="O30" s="159">
        <v>1264091</v>
      </c>
      <c r="P30" s="159">
        <v>1954508</v>
      </c>
      <c r="Q30" s="159">
        <v>2177674</v>
      </c>
      <c r="R30" s="159">
        <v>5396273</v>
      </c>
      <c r="S30" s="159">
        <v>1327031</v>
      </c>
      <c r="T30" s="159">
        <v>1302465</v>
      </c>
      <c r="U30" s="159">
        <v>1712737</v>
      </c>
      <c r="V30" s="159">
        <v>4342233</v>
      </c>
      <c r="W30" s="159">
        <v>19864773</v>
      </c>
      <c r="X30" s="159"/>
      <c r="Y30" s="159">
        <v>19864773</v>
      </c>
      <c r="Z30" s="141">
        <v>0</v>
      </c>
      <c r="AA30" s="157">
        <v>19675668</v>
      </c>
    </row>
    <row r="31" spans="1:27" ht="13.5">
      <c r="A31" s="138" t="s">
        <v>77</v>
      </c>
      <c r="B31" s="136"/>
      <c r="C31" s="155"/>
      <c r="D31" s="155"/>
      <c r="E31" s="156"/>
      <c r="F31" s="60">
        <v>47577630</v>
      </c>
      <c r="G31" s="60">
        <v>2841413</v>
      </c>
      <c r="H31" s="60">
        <v>4184456</v>
      </c>
      <c r="I31" s="60">
        <v>4707556</v>
      </c>
      <c r="J31" s="60">
        <v>11733425</v>
      </c>
      <c r="K31" s="60">
        <v>2399560</v>
      </c>
      <c r="L31" s="60">
        <v>3695529</v>
      </c>
      <c r="M31" s="60">
        <v>3882980</v>
      </c>
      <c r="N31" s="60">
        <v>9978069</v>
      </c>
      <c r="O31" s="60">
        <v>3092997</v>
      </c>
      <c r="P31" s="60">
        <v>3625985</v>
      </c>
      <c r="Q31" s="60">
        <v>4349307</v>
      </c>
      <c r="R31" s="60">
        <v>11068289</v>
      </c>
      <c r="S31" s="60">
        <v>3582298</v>
      </c>
      <c r="T31" s="60">
        <v>2910449</v>
      </c>
      <c r="U31" s="60">
        <v>5770635</v>
      </c>
      <c r="V31" s="60">
        <v>12263382</v>
      </c>
      <c r="W31" s="60">
        <v>45043165</v>
      </c>
      <c r="X31" s="60"/>
      <c r="Y31" s="60">
        <v>45043165</v>
      </c>
      <c r="Z31" s="140">
        <v>0</v>
      </c>
      <c r="AA31" s="155">
        <v>47577630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110231833</v>
      </c>
      <c r="G32" s="100">
        <f t="shared" si="6"/>
        <v>7651849</v>
      </c>
      <c r="H32" s="100">
        <f t="shared" si="6"/>
        <v>7858109</v>
      </c>
      <c r="I32" s="100">
        <f t="shared" si="6"/>
        <v>12022564</v>
      </c>
      <c r="J32" s="100">
        <f t="shared" si="6"/>
        <v>27532522</v>
      </c>
      <c r="K32" s="100">
        <f t="shared" si="6"/>
        <v>7952002</v>
      </c>
      <c r="L32" s="100">
        <f t="shared" si="6"/>
        <v>8129434</v>
      </c>
      <c r="M32" s="100">
        <f t="shared" si="6"/>
        <v>9054217</v>
      </c>
      <c r="N32" s="100">
        <f t="shared" si="6"/>
        <v>25135653</v>
      </c>
      <c r="O32" s="100">
        <f t="shared" si="6"/>
        <v>8507811</v>
      </c>
      <c r="P32" s="100">
        <f t="shared" si="6"/>
        <v>7862032</v>
      </c>
      <c r="Q32" s="100">
        <f t="shared" si="6"/>
        <v>8185036</v>
      </c>
      <c r="R32" s="100">
        <f t="shared" si="6"/>
        <v>24554879</v>
      </c>
      <c r="S32" s="100">
        <f t="shared" si="6"/>
        <v>8876301</v>
      </c>
      <c r="T32" s="100">
        <f t="shared" si="6"/>
        <v>8188081</v>
      </c>
      <c r="U32" s="100">
        <f t="shared" si="6"/>
        <v>10864589</v>
      </c>
      <c r="V32" s="100">
        <f t="shared" si="6"/>
        <v>27928971</v>
      </c>
      <c r="W32" s="100">
        <f t="shared" si="6"/>
        <v>105152025</v>
      </c>
      <c r="X32" s="100">
        <f t="shared" si="6"/>
        <v>0</v>
      </c>
      <c r="Y32" s="100">
        <f t="shared" si="6"/>
        <v>105152025</v>
      </c>
      <c r="Z32" s="137">
        <f>+IF(X32&lt;&gt;0,+(Y32/X32)*100,0)</f>
        <v>0</v>
      </c>
      <c r="AA32" s="153">
        <f>SUM(AA33:AA37)</f>
        <v>110231833</v>
      </c>
    </row>
    <row r="33" spans="1:27" ht="13.5">
      <c r="A33" s="138" t="s">
        <v>79</v>
      </c>
      <c r="B33" s="136"/>
      <c r="C33" s="155"/>
      <c r="D33" s="155"/>
      <c r="E33" s="156"/>
      <c r="F33" s="60">
        <v>16484156</v>
      </c>
      <c r="G33" s="60">
        <v>1185577</v>
      </c>
      <c r="H33" s="60">
        <v>899851</v>
      </c>
      <c r="I33" s="60">
        <v>1922330</v>
      </c>
      <c r="J33" s="60">
        <v>4007758</v>
      </c>
      <c r="K33" s="60">
        <v>1330576</v>
      </c>
      <c r="L33" s="60">
        <v>1324446</v>
      </c>
      <c r="M33" s="60">
        <v>2228309</v>
      </c>
      <c r="N33" s="60">
        <v>4883331</v>
      </c>
      <c r="O33" s="60">
        <v>1123702</v>
      </c>
      <c r="P33" s="60">
        <v>1095556</v>
      </c>
      <c r="Q33" s="60">
        <v>1214657</v>
      </c>
      <c r="R33" s="60">
        <v>3433915</v>
      </c>
      <c r="S33" s="60">
        <v>1890888</v>
      </c>
      <c r="T33" s="60">
        <v>1385142</v>
      </c>
      <c r="U33" s="60">
        <v>1591038</v>
      </c>
      <c r="V33" s="60">
        <v>4867068</v>
      </c>
      <c r="W33" s="60">
        <v>17192072</v>
      </c>
      <c r="X33" s="60"/>
      <c r="Y33" s="60">
        <v>17192072</v>
      </c>
      <c r="Z33" s="140">
        <v>0</v>
      </c>
      <c r="AA33" s="155">
        <v>16484156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>
        <v>60841184</v>
      </c>
      <c r="G35" s="60">
        <v>3922773</v>
      </c>
      <c r="H35" s="60">
        <v>4029686</v>
      </c>
      <c r="I35" s="60">
        <v>6638486</v>
      </c>
      <c r="J35" s="60">
        <v>14590945</v>
      </c>
      <c r="K35" s="60">
        <v>3838986</v>
      </c>
      <c r="L35" s="60">
        <v>4011772</v>
      </c>
      <c r="M35" s="60">
        <v>4012606</v>
      </c>
      <c r="N35" s="60">
        <v>11863364</v>
      </c>
      <c r="O35" s="60">
        <v>4871912</v>
      </c>
      <c r="P35" s="60">
        <v>4262812</v>
      </c>
      <c r="Q35" s="60">
        <v>4531664</v>
      </c>
      <c r="R35" s="60">
        <v>13666388</v>
      </c>
      <c r="S35" s="60">
        <v>4415037</v>
      </c>
      <c r="T35" s="60">
        <v>4308758</v>
      </c>
      <c r="U35" s="60">
        <v>6666792</v>
      </c>
      <c r="V35" s="60">
        <v>15390587</v>
      </c>
      <c r="W35" s="60">
        <v>55511284</v>
      </c>
      <c r="X35" s="60"/>
      <c r="Y35" s="60">
        <v>55511284</v>
      </c>
      <c r="Z35" s="140">
        <v>0</v>
      </c>
      <c r="AA35" s="155">
        <v>60841184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>
        <v>32906493</v>
      </c>
      <c r="G37" s="159">
        <v>2543499</v>
      </c>
      <c r="H37" s="159">
        <v>2928572</v>
      </c>
      <c r="I37" s="159">
        <v>3461748</v>
      </c>
      <c r="J37" s="159">
        <v>8933819</v>
      </c>
      <c r="K37" s="159">
        <v>2782440</v>
      </c>
      <c r="L37" s="159">
        <v>2793216</v>
      </c>
      <c r="M37" s="159">
        <v>2813302</v>
      </c>
      <c r="N37" s="159">
        <v>8388958</v>
      </c>
      <c r="O37" s="159">
        <v>2512197</v>
      </c>
      <c r="P37" s="159">
        <v>2503664</v>
      </c>
      <c r="Q37" s="159">
        <v>2438715</v>
      </c>
      <c r="R37" s="159">
        <v>7454576</v>
      </c>
      <c r="S37" s="159">
        <v>2570376</v>
      </c>
      <c r="T37" s="159">
        <v>2494181</v>
      </c>
      <c r="U37" s="159">
        <v>2606759</v>
      </c>
      <c r="V37" s="159">
        <v>7671316</v>
      </c>
      <c r="W37" s="159">
        <v>32448669</v>
      </c>
      <c r="X37" s="159"/>
      <c r="Y37" s="159">
        <v>32448669</v>
      </c>
      <c r="Z37" s="141">
        <v>0</v>
      </c>
      <c r="AA37" s="157">
        <v>32906493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41242199</v>
      </c>
      <c r="G38" s="100">
        <f t="shared" si="7"/>
        <v>5039672</v>
      </c>
      <c r="H38" s="100">
        <f t="shared" si="7"/>
        <v>2544095</v>
      </c>
      <c r="I38" s="100">
        <f t="shared" si="7"/>
        <v>4556981</v>
      </c>
      <c r="J38" s="100">
        <f t="shared" si="7"/>
        <v>12140748</v>
      </c>
      <c r="K38" s="100">
        <f t="shared" si="7"/>
        <v>1199946</v>
      </c>
      <c r="L38" s="100">
        <f t="shared" si="7"/>
        <v>3778035</v>
      </c>
      <c r="M38" s="100">
        <f t="shared" si="7"/>
        <v>8122374</v>
      </c>
      <c r="N38" s="100">
        <f t="shared" si="7"/>
        <v>13100355</v>
      </c>
      <c r="O38" s="100">
        <f t="shared" si="7"/>
        <v>1715932</v>
      </c>
      <c r="P38" s="100">
        <f t="shared" si="7"/>
        <v>4573420</v>
      </c>
      <c r="Q38" s="100">
        <f t="shared" si="7"/>
        <v>4743008</v>
      </c>
      <c r="R38" s="100">
        <f t="shared" si="7"/>
        <v>11032360</v>
      </c>
      <c r="S38" s="100">
        <f t="shared" si="7"/>
        <v>2906799</v>
      </c>
      <c r="T38" s="100">
        <f t="shared" si="7"/>
        <v>1043086</v>
      </c>
      <c r="U38" s="100">
        <f t="shared" si="7"/>
        <v>5592452</v>
      </c>
      <c r="V38" s="100">
        <f t="shared" si="7"/>
        <v>9542337</v>
      </c>
      <c r="W38" s="100">
        <f t="shared" si="7"/>
        <v>45815800</v>
      </c>
      <c r="X38" s="100">
        <f t="shared" si="7"/>
        <v>0</v>
      </c>
      <c r="Y38" s="100">
        <f t="shared" si="7"/>
        <v>45815800</v>
      </c>
      <c r="Z38" s="137">
        <f>+IF(X38&lt;&gt;0,+(Y38/X38)*100,0)</f>
        <v>0</v>
      </c>
      <c r="AA38" s="153">
        <f>SUM(AA39:AA41)</f>
        <v>41242199</v>
      </c>
    </row>
    <row r="39" spans="1:27" ht="13.5">
      <c r="A39" s="138" t="s">
        <v>85</v>
      </c>
      <c r="B39" s="136"/>
      <c r="C39" s="155"/>
      <c r="D39" s="155"/>
      <c r="E39" s="156"/>
      <c r="F39" s="60">
        <v>12750521</v>
      </c>
      <c r="G39" s="60">
        <v>1863756</v>
      </c>
      <c r="H39" s="60">
        <v>1154262</v>
      </c>
      <c r="I39" s="60">
        <v>1721638</v>
      </c>
      <c r="J39" s="60">
        <v>4739656</v>
      </c>
      <c r="K39" s="60">
        <v>716230</v>
      </c>
      <c r="L39" s="60">
        <v>1177351</v>
      </c>
      <c r="M39" s="60">
        <v>1714459</v>
      </c>
      <c r="N39" s="60">
        <v>3608040</v>
      </c>
      <c r="O39" s="60">
        <v>800354</v>
      </c>
      <c r="P39" s="60">
        <v>1390693</v>
      </c>
      <c r="Q39" s="60">
        <v>1130077</v>
      </c>
      <c r="R39" s="60">
        <v>3321124</v>
      </c>
      <c r="S39" s="60">
        <v>743358</v>
      </c>
      <c r="T39" s="60">
        <v>545597</v>
      </c>
      <c r="U39" s="60">
        <v>676915</v>
      </c>
      <c r="V39" s="60">
        <v>1965870</v>
      </c>
      <c r="W39" s="60">
        <v>13634690</v>
      </c>
      <c r="X39" s="60"/>
      <c r="Y39" s="60">
        <v>13634690</v>
      </c>
      <c r="Z39" s="140">
        <v>0</v>
      </c>
      <c r="AA39" s="155">
        <v>12750521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>
        <v>28491678</v>
      </c>
      <c r="G41" s="60">
        <v>3175916</v>
      </c>
      <c r="H41" s="60">
        <v>1389833</v>
      </c>
      <c r="I41" s="60">
        <v>2835343</v>
      </c>
      <c r="J41" s="60">
        <v>7401092</v>
      </c>
      <c r="K41" s="60">
        <v>483716</v>
      </c>
      <c r="L41" s="60">
        <v>2600684</v>
      </c>
      <c r="M41" s="60">
        <v>6407915</v>
      </c>
      <c r="N41" s="60">
        <v>9492315</v>
      </c>
      <c r="O41" s="60">
        <v>915578</v>
      </c>
      <c r="P41" s="60">
        <v>3182727</v>
      </c>
      <c r="Q41" s="60">
        <v>3612931</v>
      </c>
      <c r="R41" s="60">
        <v>7711236</v>
      </c>
      <c r="S41" s="60">
        <v>2163441</v>
      </c>
      <c r="T41" s="60">
        <v>497489</v>
      </c>
      <c r="U41" s="60">
        <v>4915537</v>
      </c>
      <c r="V41" s="60">
        <v>7576467</v>
      </c>
      <c r="W41" s="60">
        <v>32181110</v>
      </c>
      <c r="X41" s="60"/>
      <c r="Y41" s="60">
        <v>32181110</v>
      </c>
      <c r="Z41" s="140">
        <v>0</v>
      </c>
      <c r="AA41" s="155">
        <v>28491678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304361874</v>
      </c>
      <c r="D48" s="168">
        <f>+D28+D32+D38+D42+D47</f>
        <v>0</v>
      </c>
      <c r="E48" s="169">
        <f t="shared" si="9"/>
        <v>257142637</v>
      </c>
      <c r="F48" s="73">
        <f t="shared" si="9"/>
        <v>298228002</v>
      </c>
      <c r="G48" s="73">
        <f t="shared" si="9"/>
        <v>23786433</v>
      </c>
      <c r="H48" s="73">
        <f t="shared" si="9"/>
        <v>23528403</v>
      </c>
      <c r="I48" s="73">
        <f t="shared" si="9"/>
        <v>34281791</v>
      </c>
      <c r="J48" s="73">
        <f t="shared" si="9"/>
        <v>81596627</v>
      </c>
      <c r="K48" s="73">
        <f t="shared" si="9"/>
        <v>18986770</v>
      </c>
      <c r="L48" s="73">
        <f t="shared" si="9"/>
        <v>22101626</v>
      </c>
      <c r="M48" s="73">
        <f t="shared" si="9"/>
        <v>34164413</v>
      </c>
      <c r="N48" s="73">
        <f t="shared" si="9"/>
        <v>75252809</v>
      </c>
      <c r="O48" s="73">
        <f t="shared" si="9"/>
        <v>21139900</v>
      </c>
      <c r="P48" s="73">
        <f t="shared" si="9"/>
        <v>28840818</v>
      </c>
      <c r="Q48" s="73">
        <f t="shared" si="9"/>
        <v>27591899</v>
      </c>
      <c r="R48" s="73">
        <f t="shared" si="9"/>
        <v>77572617</v>
      </c>
      <c r="S48" s="73">
        <f t="shared" si="9"/>
        <v>23733721</v>
      </c>
      <c r="T48" s="73">
        <f t="shared" si="9"/>
        <v>18413216</v>
      </c>
      <c r="U48" s="73">
        <f t="shared" si="9"/>
        <v>29778251</v>
      </c>
      <c r="V48" s="73">
        <f t="shared" si="9"/>
        <v>71925188</v>
      </c>
      <c r="W48" s="73">
        <f t="shared" si="9"/>
        <v>306347241</v>
      </c>
      <c r="X48" s="73">
        <f t="shared" si="9"/>
        <v>257142636</v>
      </c>
      <c r="Y48" s="73">
        <f t="shared" si="9"/>
        <v>49204605</v>
      </c>
      <c r="Z48" s="170">
        <f>+IF(X48&lt;&gt;0,+(Y48/X48)*100,0)</f>
        <v>19.135140622887604</v>
      </c>
      <c r="AA48" s="168">
        <f>+AA28+AA32+AA38+AA42+AA47</f>
        <v>298228002</v>
      </c>
    </row>
    <row r="49" spans="1:27" ht="13.5">
      <c r="A49" s="148" t="s">
        <v>49</v>
      </c>
      <c r="B49" s="149"/>
      <c r="C49" s="171">
        <f aca="true" t="shared" si="10" ref="C49:Y49">+C25-C48</f>
        <v>-30368801</v>
      </c>
      <c r="D49" s="171">
        <f>+D25-D48</f>
        <v>0</v>
      </c>
      <c r="E49" s="172">
        <f t="shared" si="10"/>
        <v>43950633</v>
      </c>
      <c r="F49" s="173">
        <f t="shared" si="10"/>
        <v>2864998</v>
      </c>
      <c r="G49" s="173">
        <f t="shared" si="10"/>
        <v>103239776</v>
      </c>
      <c r="H49" s="173">
        <f t="shared" si="10"/>
        <v>-22912100</v>
      </c>
      <c r="I49" s="173">
        <f t="shared" si="10"/>
        <v>-32020821</v>
      </c>
      <c r="J49" s="173">
        <f t="shared" si="10"/>
        <v>48306855</v>
      </c>
      <c r="K49" s="173">
        <f t="shared" si="10"/>
        <v>-18681214</v>
      </c>
      <c r="L49" s="173">
        <f t="shared" si="10"/>
        <v>-21726868</v>
      </c>
      <c r="M49" s="173">
        <f t="shared" si="10"/>
        <v>61755136</v>
      </c>
      <c r="N49" s="173">
        <f t="shared" si="10"/>
        <v>21347054</v>
      </c>
      <c r="O49" s="173">
        <f t="shared" si="10"/>
        <v>-20997706</v>
      </c>
      <c r="P49" s="173">
        <f t="shared" si="10"/>
        <v>-28265879</v>
      </c>
      <c r="Q49" s="173">
        <f t="shared" si="10"/>
        <v>47651760</v>
      </c>
      <c r="R49" s="173">
        <f t="shared" si="10"/>
        <v>-1611825</v>
      </c>
      <c r="S49" s="173">
        <f t="shared" si="10"/>
        <v>-23585303</v>
      </c>
      <c r="T49" s="173">
        <f t="shared" si="10"/>
        <v>-18237294</v>
      </c>
      <c r="U49" s="173">
        <f t="shared" si="10"/>
        <v>-29537863</v>
      </c>
      <c r="V49" s="173">
        <f t="shared" si="10"/>
        <v>-71360460</v>
      </c>
      <c r="W49" s="173">
        <f t="shared" si="10"/>
        <v>-3318376</v>
      </c>
      <c r="X49" s="173">
        <f>IF(F25=F48,0,X25-X48)</f>
        <v>43950364</v>
      </c>
      <c r="Y49" s="173">
        <f t="shared" si="10"/>
        <v>-47268740</v>
      </c>
      <c r="Z49" s="174">
        <f>+IF(X49&lt;&gt;0,+(Y49/X49)*100,0)</f>
        <v>-107.55028103976568</v>
      </c>
      <c r="AA49" s="171">
        <f>+AA25-AA48</f>
        <v>2864998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1361046</v>
      </c>
      <c r="D13" s="155">
        <v>0</v>
      </c>
      <c r="E13" s="156">
        <v>1000000</v>
      </c>
      <c r="F13" s="60">
        <v>1000000</v>
      </c>
      <c r="G13" s="60">
        <v>0</v>
      </c>
      <c r="H13" s="60">
        <v>92000</v>
      </c>
      <c r="I13" s="60">
        <v>190496</v>
      </c>
      <c r="J13" s="60">
        <v>282496</v>
      </c>
      <c r="K13" s="60">
        <v>268340</v>
      </c>
      <c r="L13" s="60">
        <v>343627</v>
      </c>
      <c r="M13" s="60">
        <v>0</v>
      </c>
      <c r="N13" s="60">
        <v>611967</v>
      </c>
      <c r="O13" s="60">
        <v>128501</v>
      </c>
      <c r="P13" s="60">
        <v>574939</v>
      </c>
      <c r="Q13" s="60">
        <v>0</v>
      </c>
      <c r="R13" s="60">
        <v>703440</v>
      </c>
      <c r="S13" s="60">
        <v>57995</v>
      </c>
      <c r="T13" s="60">
        <v>151574</v>
      </c>
      <c r="U13" s="60">
        <v>240388</v>
      </c>
      <c r="V13" s="60">
        <v>449957</v>
      </c>
      <c r="W13" s="60">
        <v>2047860</v>
      </c>
      <c r="X13" s="60">
        <v>1000000</v>
      </c>
      <c r="Y13" s="60">
        <v>1047860</v>
      </c>
      <c r="Z13" s="140">
        <v>104.79</v>
      </c>
      <c r="AA13" s="155">
        <v>1000000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271947458</v>
      </c>
      <c r="D19" s="155">
        <v>0</v>
      </c>
      <c r="E19" s="156">
        <v>298978000</v>
      </c>
      <c r="F19" s="60">
        <v>299943000</v>
      </c>
      <c r="G19" s="60">
        <v>126998949</v>
      </c>
      <c r="H19" s="60">
        <v>416000</v>
      </c>
      <c r="I19" s="60">
        <v>2050000</v>
      </c>
      <c r="J19" s="60">
        <v>129464949</v>
      </c>
      <c r="K19" s="60">
        <v>0</v>
      </c>
      <c r="L19" s="60">
        <v>0</v>
      </c>
      <c r="M19" s="60">
        <v>95795459</v>
      </c>
      <c r="N19" s="60">
        <v>95795459</v>
      </c>
      <c r="O19" s="60">
        <v>0</v>
      </c>
      <c r="P19" s="60">
        <v>0</v>
      </c>
      <c r="Q19" s="60">
        <v>74303000</v>
      </c>
      <c r="R19" s="60">
        <v>74303000</v>
      </c>
      <c r="S19" s="60">
        <v>40649</v>
      </c>
      <c r="T19" s="60">
        <v>0</v>
      </c>
      <c r="U19" s="60">
        <v>0</v>
      </c>
      <c r="V19" s="60">
        <v>40649</v>
      </c>
      <c r="W19" s="60">
        <v>299604057</v>
      </c>
      <c r="X19" s="60">
        <v>298978000</v>
      </c>
      <c r="Y19" s="60">
        <v>626057</v>
      </c>
      <c r="Z19" s="140">
        <v>0.21</v>
      </c>
      <c r="AA19" s="155">
        <v>299943000</v>
      </c>
    </row>
    <row r="20" spans="1:27" ht="13.5">
      <c r="A20" s="181" t="s">
        <v>35</v>
      </c>
      <c r="B20" s="185"/>
      <c r="C20" s="155">
        <v>684569</v>
      </c>
      <c r="D20" s="155">
        <v>0</v>
      </c>
      <c r="E20" s="156">
        <v>150000</v>
      </c>
      <c r="F20" s="54">
        <v>150000</v>
      </c>
      <c r="G20" s="54">
        <v>27260</v>
      </c>
      <c r="H20" s="54">
        <v>108303</v>
      </c>
      <c r="I20" s="54">
        <v>20474</v>
      </c>
      <c r="J20" s="54">
        <v>156037</v>
      </c>
      <c r="K20" s="54">
        <v>37216</v>
      </c>
      <c r="L20" s="54">
        <v>31131</v>
      </c>
      <c r="M20" s="54">
        <v>124090</v>
      </c>
      <c r="N20" s="54">
        <v>192437</v>
      </c>
      <c r="O20" s="54">
        <v>13693</v>
      </c>
      <c r="P20" s="54">
        <v>0</v>
      </c>
      <c r="Q20" s="54">
        <v>940659</v>
      </c>
      <c r="R20" s="54">
        <v>954352</v>
      </c>
      <c r="S20" s="54">
        <v>49774</v>
      </c>
      <c r="T20" s="54">
        <v>24348</v>
      </c>
      <c r="U20" s="54">
        <v>0</v>
      </c>
      <c r="V20" s="54">
        <v>74122</v>
      </c>
      <c r="W20" s="54">
        <v>1376948</v>
      </c>
      <c r="X20" s="54">
        <v>150000</v>
      </c>
      <c r="Y20" s="54">
        <v>1226948</v>
      </c>
      <c r="Z20" s="184">
        <v>817.97</v>
      </c>
      <c r="AA20" s="130">
        <v>150000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273993073</v>
      </c>
      <c r="D22" s="188">
        <f>SUM(D5:D21)</f>
        <v>0</v>
      </c>
      <c r="E22" s="189">
        <f t="shared" si="0"/>
        <v>300128000</v>
      </c>
      <c r="F22" s="190">
        <f t="shared" si="0"/>
        <v>301093000</v>
      </c>
      <c r="G22" s="190">
        <f t="shared" si="0"/>
        <v>127026209</v>
      </c>
      <c r="H22" s="190">
        <f t="shared" si="0"/>
        <v>616303</v>
      </c>
      <c r="I22" s="190">
        <f t="shared" si="0"/>
        <v>2260970</v>
      </c>
      <c r="J22" s="190">
        <f t="shared" si="0"/>
        <v>129903482</v>
      </c>
      <c r="K22" s="190">
        <f t="shared" si="0"/>
        <v>305556</v>
      </c>
      <c r="L22" s="190">
        <f t="shared" si="0"/>
        <v>374758</v>
      </c>
      <c r="M22" s="190">
        <f t="shared" si="0"/>
        <v>95919549</v>
      </c>
      <c r="N22" s="190">
        <f t="shared" si="0"/>
        <v>96599863</v>
      </c>
      <c r="O22" s="190">
        <f t="shared" si="0"/>
        <v>142194</v>
      </c>
      <c r="P22" s="190">
        <f t="shared" si="0"/>
        <v>574939</v>
      </c>
      <c r="Q22" s="190">
        <f t="shared" si="0"/>
        <v>75243659</v>
      </c>
      <c r="R22" s="190">
        <f t="shared" si="0"/>
        <v>75960792</v>
      </c>
      <c r="S22" s="190">
        <f t="shared" si="0"/>
        <v>148418</v>
      </c>
      <c r="T22" s="190">
        <f t="shared" si="0"/>
        <v>175922</v>
      </c>
      <c r="U22" s="190">
        <f t="shared" si="0"/>
        <v>240388</v>
      </c>
      <c r="V22" s="190">
        <f t="shared" si="0"/>
        <v>564728</v>
      </c>
      <c r="W22" s="190">
        <f t="shared" si="0"/>
        <v>303028865</v>
      </c>
      <c r="X22" s="190">
        <f t="shared" si="0"/>
        <v>300128000</v>
      </c>
      <c r="Y22" s="190">
        <f t="shared" si="0"/>
        <v>2900865</v>
      </c>
      <c r="Z22" s="191">
        <f>+IF(X22&lt;&gt;0,+(Y22/X22)*100,0)</f>
        <v>0.9665426084870455</v>
      </c>
      <c r="AA22" s="188">
        <f>SUM(AA5:AA21)</f>
        <v>301093000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138838020</v>
      </c>
      <c r="D25" s="155">
        <v>0</v>
      </c>
      <c r="E25" s="156">
        <v>131057424</v>
      </c>
      <c r="F25" s="60">
        <v>144726092</v>
      </c>
      <c r="G25" s="60">
        <v>11373831</v>
      </c>
      <c r="H25" s="60">
        <v>11911681</v>
      </c>
      <c r="I25" s="60">
        <v>13016202</v>
      </c>
      <c r="J25" s="60">
        <v>36301714</v>
      </c>
      <c r="K25" s="60">
        <v>11987472</v>
      </c>
      <c r="L25" s="60">
        <v>12219779</v>
      </c>
      <c r="M25" s="60">
        <v>12521793</v>
      </c>
      <c r="N25" s="60">
        <v>36729044</v>
      </c>
      <c r="O25" s="60">
        <v>12627811</v>
      </c>
      <c r="P25" s="60">
        <v>11716595</v>
      </c>
      <c r="Q25" s="60">
        <v>12091672</v>
      </c>
      <c r="R25" s="60">
        <v>36436078</v>
      </c>
      <c r="S25" s="60">
        <v>11970494</v>
      </c>
      <c r="T25" s="60">
        <v>12224197</v>
      </c>
      <c r="U25" s="60">
        <v>12370491</v>
      </c>
      <c r="V25" s="60">
        <v>36565182</v>
      </c>
      <c r="W25" s="60">
        <v>146032018</v>
      </c>
      <c r="X25" s="60">
        <v>131057424</v>
      </c>
      <c r="Y25" s="60">
        <v>14974594</v>
      </c>
      <c r="Z25" s="140">
        <v>11.43</v>
      </c>
      <c r="AA25" s="155">
        <v>144726092</v>
      </c>
    </row>
    <row r="26" spans="1:27" ht="13.5">
      <c r="A26" s="183" t="s">
        <v>38</v>
      </c>
      <c r="B26" s="182"/>
      <c r="C26" s="155">
        <v>14304013</v>
      </c>
      <c r="D26" s="155">
        <v>0</v>
      </c>
      <c r="E26" s="156">
        <v>15799924</v>
      </c>
      <c r="F26" s="60">
        <v>16262147</v>
      </c>
      <c r="G26" s="60">
        <v>1019340</v>
      </c>
      <c r="H26" s="60">
        <v>1247245</v>
      </c>
      <c r="I26" s="60">
        <v>1540788</v>
      </c>
      <c r="J26" s="60">
        <v>3807373</v>
      </c>
      <c r="K26" s="60">
        <v>1166450</v>
      </c>
      <c r="L26" s="60">
        <v>1248171</v>
      </c>
      <c r="M26" s="60">
        <v>1266488</v>
      </c>
      <c r="N26" s="60">
        <v>3681109</v>
      </c>
      <c r="O26" s="60">
        <v>1247472</v>
      </c>
      <c r="P26" s="60">
        <v>2145843</v>
      </c>
      <c r="Q26" s="60">
        <v>1290906</v>
      </c>
      <c r="R26" s="60">
        <v>4684221</v>
      </c>
      <c r="S26" s="60">
        <v>1290905</v>
      </c>
      <c r="T26" s="60">
        <v>1286796</v>
      </c>
      <c r="U26" s="60">
        <v>1363521</v>
      </c>
      <c r="V26" s="60">
        <v>3941222</v>
      </c>
      <c r="W26" s="60">
        <v>16113925</v>
      </c>
      <c r="X26" s="60">
        <v>15799924</v>
      </c>
      <c r="Y26" s="60">
        <v>314001</v>
      </c>
      <c r="Z26" s="140">
        <v>1.99</v>
      </c>
      <c r="AA26" s="155">
        <v>16262147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12989828</v>
      </c>
      <c r="D28" s="155">
        <v>0</v>
      </c>
      <c r="E28" s="156">
        <v>5000000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5000000</v>
      </c>
      <c r="Y28" s="60">
        <v>-5000000</v>
      </c>
      <c r="Z28" s="140">
        <v>-100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318600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318600</v>
      </c>
      <c r="Y29" s="60">
        <v>-318600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1820998</v>
      </c>
      <c r="D31" s="155">
        <v>0</v>
      </c>
      <c r="E31" s="156">
        <v>1530719</v>
      </c>
      <c r="F31" s="60">
        <v>2387699</v>
      </c>
      <c r="G31" s="60">
        <v>153612</v>
      </c>
      <c r="H31" s="60">
        <v>343840</v>
      </c>
      <c r="I31" s="60">
        <v>333072</v>
      </c>
      <c r="J31" s="60">
        <v>830524</v>
      </c>
      <c r="K31" s="60">
        <v>48715</v>
      </c>
      <c r="L31" s="60">
        <v>150091</v>
      </c>
      <c r="M31" s="60">
        <v>303394</v>
      </c>
      <c r="N31" s="60">
        <v>502200</v>
      </c>
      <c r="O31" s="60">
        <v>51091</v>
      </c>
      <c r="P31" s="60">
        <v>158375</v>
      </c>
      <c r="Q31" s="60">
        <v>6474</v>
      </c>
      <c r="R31" s="60">
        <v>215940</v>
      </c>
      <c r="S31" s="60">
        <v>176963</v>
      </c>
      <c r="T31" s="60">
        <v>118596</v>
      </c>
      <c r="U31" s="60">
        <v>57952</v>
      </c>
      <c r="V31" s="60">
        <v>353511</v>
      </c>
      <c r="W31" s="60">
        <v>1902175</v>
      </c>
      <c r="X31" s="60">
        <v>1530719</v>
      </c>
      <c r="Y31" s="60">
        <v>371456</v>
      </c>
      <c r="Z31" s="140">
        <v>24.27</v>
      </c>
      <c r="AA31" s="155">
        <v>2387699</v>
      </c>
    </row>
    <row r="32" spans="1:27" ht="13.5">
      <c r="A32" s="183" t="s">
        <v>121</v>
      </c>
      <c r="B32" s="182"/>
      <c r="C32" s="155">
        <v>14654431</v>
      </c>
      <c r="D32" s="155">
        <v>0</v>
      </c>
      <c r="E32" s="156">
        <v>54463295</v>
      </c>
      <c r="F32" s="60">
        <v>74581690</v>
      </c>
      <c r="G32" s="60">
        <v>8457956</v>
      </c>
      <c r="H32" s="60">
        <v>7541116</v>
      </c>
      <c r="I32" s="60">
        <v>11325632</v>
      </c>
      <c r="J32" s="60">
        <v>27324704</v>
      </c>
      <c r="K32" s="60">
        <v>3267542</v>
      </c>
      <c r="L32" s="60">
        <v>4268405</v>
      </c>
      <c r="M32" s="60">
        <v>14577711</v>
      </c>
      <c r="N32" s="60">
        <v>22113658</v>
      </c>
      <c r="O32" s="60">
        <v>4117170</v>
      </c>
      <c r="P32" s="60">
        <v>9672143</v>
      </c>
      <c r="Q32" s="60">
        <v>8799445</v>
      </c>
      <c r="R32" s="60">
        <v>22588758</v>
      </c>
      <c r="S32" s="60">
        <v>5517620</v>
      </c>
      <c r="T32" s="60">
        <v>1908843</v>
      </c>
      <c r="U32" s="60">
        <v>7252226</v>
      </c>
      <c r="V32" s="60">
        <v>14678689</v>
      </c>
      <c r="W32" s="60">
        <v>86705809</v>
      </c>
      <c r="X32" s="60">
        <v>54463295</v>
      </c>
      <c r="Y32" s="60">
        <v>32242514</v>
      </c>
      <c r="Z32" s="140">
        <v>59.2</v>
      </c>
      <c r="AA32" s="155">
        <v>74581690</v>
      </c>
    </row>
    <row r="33" spans="1:27" ht="13.5">
      <c r="A33" s="183" t="s">
        <v>42</v>
      </c>
      <c r="B33" s="182"/>
      <c r="C33" s="155">
        <v>79569262</v>
      </c>
      <c r="D33" s="155">
        <v>0</v>
      </c>
      <c r="E33" s="156">
        <v>2000000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2000000</v>
      </c>
      <c r="Y33" s="60">
        <v>-2000000</v>
      </c>
      <c r="Z33" s="140">
        <v>-100</v>
      </c>
      <c r="AA33" s="155">
        <v>0</v>
      </c>
    </row>
    <row r="34" spans="1:27" ht="13.5">
      <c r="A34" s="183" t="s">
        <v>43</v>
      </c>
      <c r="B34" s="182"/>
      <c r="C34" s="155">
        <v>42144134</v>
      </c>
      <c r="D34" s="155">
        <v>0</v>
      </c>
      <c r="E34" s="156">
        <v>46972675</v>
      </c>
      <c r="F34" s="60">
        <v>60270374</v>
      </c>
      <c r="G34" s="60">
        <v>2781694</v>
      </c>
      <c r="H34" s="60">
        <v>2484521</v>
      </c>
      <c r="I34" s="60">
        <v>8066097</v>
      </c>
      <c r="J34" s="60">
        <v>13332312</v>
      </c>
      <c r="K34" s="60">
        <v>2516591</v>
      </c>
      <c r="L34" s="60">
        <v>4215180</v>
      </c>
      <c r="M34" s="60">
        <v>5495027</v>
      </c>
      <c r="N34" s="60">
        <v>12226798</v>
      </c>
      <c r="O34" s="60">
        <v>3096356</v>
      </c>
      <c r="P34" s="60">
        <v>5147862</v>
      </c>
      <c r="Q34" s="60">
        <v>5403402</v>
      </c>
      <c r="R34" s="60">
        <v>13647620</v>
      </c>
      <c r="S34" s="60">
        <v>4777739</v>
      </c>
      <c r="T34" s="60">
        <v>2874784</v>
      </c>
      <c r="U34" s="60">
        <v>8734061</v>
      </c>
      <c r="V34" s="60">
        <v>16386584</v>
      </c>
      <c r="W34" s="60">
        <v>55593314</v>
      </c>
      <c r="X34" s="60">
        <v>46972675</v>
      </c>
      <c r="Y34" s="60">
        <v>8620639</v>
      </c>
      <c r="Z34" s="140">
        <v>18.35</v>
      </c>
      <c r="AA34" s="155">
        <v>60270374</v>
      </c>
    </row>
    <row r="35" spans="1:27" ht="13.5">
      <c r="A35" s="181" t="s">
        <v>122</v>
      </c>
      <c r="B35" s="185"/>
      <c r="C35" s="155">
        <v>41188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304361874</v>
      </c>
      <c r="D36" s="188">
        <f>SUM(D25:D35)</f>
        <v>0</v>
      </c>
      <c r="E36" s="189">
        <f t="shared" si="1"/>
        <v>257142637</v>
      </c>
      <c r="F36" s="190">
        <f t="shared" si="1"/>
        <v>298228002</v>
      </c>
      <c r="G36" s="190">
        <f t="shared" si="1"/>
        <v>23786433</v>
      </c>
      <c r="H36" s="190">
        <f t="shared" si="1"/>
        <v>23528403</v>
      </c>
      <c r="I36" s="190">
        <f t="shared" si="1"/>
        <v>34281791</v>
      </c>
      <c r="J36" s="190">
        <f t="shared" si="1"/>
        <v>81596627</v>
      </c>
      <c r="K36" s="190">
        <f t="shared" si="1"/>
        <v>18986770</v>
      </c>
      <c r="L36" s="190">
        <f t="shared" si="1"/>
        <v>22101626</v>
      </c>
      <c r="M36" s="190">
        <f t="shared" si="1"/>
        <v>34164413</v>
      </c>
      <c r="N36" s="190">
        <f t="shared" si="1"/>
        <v>75252809</v>
      </c>
      <c r="O36" s="190">
        <f t="shared" si="1"/>
        <v>21139900</v>
      </c>
      <c r="P36" s="190">
        <f t="shared" si="1"/>
        <v>28840818</v>
      </c>
      <c r="Q36" s="190">
        <f t="shared" si="1"/>
        <v>27591899</v>
      </c>
      <c r="R36" s="190">
        <f t="shared" si="1"/>
        <v>77572617</v>
      </c>
      <c r="S36" s="190">
        <f t="shared" si="1"/>
        <v>23733721</v>
      </c>
      <c r="T36" s="190">
        <f t="shared" si="1"/>
        <v>18413216</v>
      </c>
      <c r="U36" s="190">
        <f t="shared" si="1"/>
        <v>29778251</v>
      </c>
      <c r="V36" s="190">
        <f t="shared" si="1"/>
        <v>71925188</v>
      </c>
      <c r="W36" s="190">
        <f t="shared" si="1"/>
        <v>306347241</v>
      </c>
      <c r="X36" s="190">
        <f t="shared" si="1"/>
        <v>257142637</v>
      </c>
      <c r="Y36" s="190">
        <f t="shared" si="1"/>
        <v>49204604</v>
      </c>
      <c r="Z36" s="191">
        <f>+IF(X36&lt;&gt;0,+(Y36/X36)*100,0)</f>
        <v>19.13514015958388</v>
      </c>
      <c r="AA36" s="188">
        <f>SUM(AA25:AA35)</f>
        <v>298228002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-30368801</v>
      </c>
      <c r="D38" s="199">
        <f>+D22-D36</f>
        <v>0</v>
      </c>
      <c r="E38" s="200">
        <f t="shared" si="2"/>
        <v>42985363</v>
      </c>
      <c r="F38" s="106">
        <f t="shared" si="2"/>
        <v>2864998</v>
      </c>
      <c r="G38" s="106">
        <f t="shared" si="2"/>
        <v>103239776</v>
      </c>
      <c r="H38" s="106">
        <f t="shared" si="2"/>
        <v>-22912100</v>
      </c>
      <c r="I38" s="106">
        <f t="shared" si="2"/>
        <v>-32020821</v>
      </c>
      <c r="J38" s="106">
        <f t="shared" si="2"/>
        <v>48306855</v>
      </c>
      <c r="K38" s="106">
        <f t="shared" si="2"/>
        <v>-18681214</v>
      </c>
      <c r="L38" s="106">
        <f t="shared" si="2"/>
        <v>-21726868</v>
      </c>
      <c r="M38" s="106">
        <f t="shared" si="2"/>
        <v>61755136</v>
      </c>
      <c r="N38" s="106">
        <f t="shared" si="2"/>
        <v>21347054</v>
      </c>
      <c r="O38" s="106">
        <f t="shared" si="2"/>
        <v>-20997706</v>
      </c>
      <c r="P38" s="106">
        <f t="shared" si="2"/>
        <v>-28265879</v>
      </c>
      <c r="Q38" s="106">
        <f t="shared" si="2"/>
        <v>47651760</v>
      </c>
      <c r="R38" s="106">
        <f t="shared" si="2"/>
        <v>-1611825</v>
      </c>
      <c r="S38" s="106">
        <f t="shared" si="2"/>
        <v>-23585303</v>
      </c>
      <c r="T38" s="106">
        <f t="shared" si="2"/>
        <v>-18237294</v>
      </c>
      <c r="U38" s="106">
        <f t="shared" si="2"/>
        <v>-29537863</v>
      </c>
      <c r="V38" s="106">
        <f t="shared" si="2"/>
        <v>-71360460</v>
      </c>
      <c r="W38" s="106">
        <f t="shared" si="2"/>
        <v>-3318376</v>
      </c>
      <c r="X38" s="106">
        <f>IF(F22=F36,0,X22-X36)</f>
        <v>42985363</v>
      </c>
      <c r="Y38" s="106">
        <f t="shared" si="2"/>
        <v>-46303739</v>
      </c>
      <c r="Z38" s="201">
        <f>+IF(X38&lt;&gt;0,+(Y38/X38)*100,0)</f>
        <v>-107.71978126600908</v>
      </c>
      <c r="AA38" s="199">
        <f>+AA22-AA36</f>
        <v>2864998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965270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965270</v>
      </c>
      <c r="Y39" s="60">
        <v>-965270</v>
      </c>
      <c r="Z39" s="140">
        <v>-100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-30368801</v>
      </c>
      <c r="D42" s="206">
        <f>SUM(D38:D41)</f>
        <v>0</v>
      </c>
      <c r="E42" s="207">
        <f t="shared" si="3"/>
        <v>43950633</v>
      </c>
      <c r="F42" s="88">
        <f t="shared" si="3"/>
        <v>2864998</v>
      </c>
      <c r="G42" s="88">
        <f t="shared" si="3"/>
        <v>103239776</v>
      </c>
      <c r="H42" s="88">
        <f t="shared" si="3"/>
        <v>-22912100</v>
      </c>
      <c r="I42" s="88">
        <f t="shared" si="3"/>
        <v>-32020821</v>
      </c>
      <c r="J42" s="88">
        <f t="shared" si="3"/>
        <v>48306855</v>
      </c>
      <c r="K42" s="88">
        <f t="shared" si="3"/>
        <v>-18681214</v>
      </c>
      <c r="L42" s="88">
        <f t="shared" si="3"/>
        <v>-21726868</v>
      </c>
      <c r="M42" s="88">
        <f t="shared" si="3"/>
        <v>61755136</v>
      </c>
      <c r="N42" s="88">
        <f t="shared" si="3"/>
        <v>21347054</v>
      </c>
      <c r="O42" s="88">
        <f t="shared" si="3"/>
        <v>-20997706</v>
      </c>
      <c r="P42" s="88">
        <f t="shared" si="3"/>
        <v>-28265879</v>
      </c>
      <c r="Q42" s="88">
        <f t="shared" si="3"/>
        <v>47651760</v>
      </c>
      <c r="R42" s="88">
        <f t="shared" si="3"/>
        <v>-1611825</v>
      </c>
      <c r="S42" s="88">
        <f t="shared" si="3"/>
        <v>-23585303</v>
      </c>
      <c r="T42" s="88">
        <f t="shared" si="3"/>
        <v>-18237294</v>
      </c>
      <c r="U42" s="88">
        <f t="shared" si="3"/>
        <v>-29537863</v>
      </c>
      <c r="V42" s="88">
        <f t="shared" si="3"/>
        <v>-71360460</v>
      </c>
      <c r="W42" s="88">
        <f t="shared" si="3"/>
        <v>-3318376</v>
      </c>
      <c r="X42" s="88">
        <f t="shared" si="3"/>
        <v>43950633</v>
      </c>
      <c r="Y42" s="88">
        <f t="shared" si="3"/>
        <v>-47269009</v>
      </c>
      <c r="Z42" s="208">
        <f>+IF(X42&lt;&gt;0,+(Y42/X42)*100,0)</f>
        <v>-107.55023482824468</v>
      </c>
      <c r="AA42" s="206">
        <f>SUM(AA38:AA41)</f>
        <v>2864998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-30368801</v>
      </c>
      <c r="D44" s="210">
        <f>+D42-D43</f>
        <v>0</v>
      </c>
      <c r="E44" s="211">
        <f t="shared" si="4"/>
        <v>43950633</v>
      </c>
      <c r="F44" s="77">
        <f t="shared" si="4"/>
        <v>2864998</v>
      </c>
      <c r="G44" s="77">
        <f t="shared" si="4"/>
        <v>103239776</v>
      </c>
      <c r="H44" s="77">
        <f t="shared" si="4"/>
        <v>-22912100</v>
      </c>
      <c r="I44" s="77">
        <f t="shared" si="4"/>
        <v>-32020821</v>
      </c>
      <c r="J44" s="77">
        <f t="shared" si="4"/>
        <v>48306855</v>
      </c>
      <c r="K44" s="77">
        <f t="shared" si="4"/>
        <v>-18681214</v>
      </c>
      <c r="L44" s="77">
        <f t="shared" si="4"/>
        <v>-21726868</v>
      </c>
      <c r="M44" s="77">
        <f t="shared" si="4"/>
        <v>61755136</v>
      </c>
      <c r="N44" s="77">
        <f t="shared" si="4"/>
        <v>21347054</v>
      </c>
      <c r="O44" s="77">
        <f t="shared" si="4"/>
        <v>-20997706</v>
      </c>
      <c r="P44" s="77">
        <f t="shared" si="4"/>
        <v>-28265879</v>
      </c>
      <c r="Q44" s="77">
        <f t="shared" si="4"/>
        <v>47651760</v>
      </c>
      <c r="R44" s="77">
        <f t="shared" si="4"/>
        <v>-1611825</v>
      </c>
      <c r="S44" s="77">
        <f t="shared" si="4"/>
        <v>-23585303</v>
      </c>
      <c r="T44" s="77">
        <f t="shared" si="4"/>
        <v>-18237294</v>
      </c>
      <c r="U44" s="77">
        <f t="shared" si="4"/>
        <v>-29537863</v>
      </c>
      <c r="V44" s="77">
        <f t="shared" si="4"/>
        <v>-71360460</v>
      </c>
      <c r="W44" s="77">
        <f t="shared" si="4"/>
        <v>-3318376</v>
      </c>
      <c r="X44" s="77">
        <f t="shared" si="4"/>
        <v>43950633</v>
      </c>
      <c r="Y44" s="77">
        <f t="shared" si="4"/>
        <v>-47269009</v>
      </c>
      <c r="Z44" s="212">
        <f>+IF(X44&lt;&gt;0,+(Y44/X44)*100,0)</f>
        <v>-107.55023482824468</v>
      </c>
      <c r="AA44" s="210">
        <f>+AA42-AA43</f>
        <v>2864998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-30368801</v>
      </c>
      <c r="D46" s="206">
        <f>SUM(D44:D45)</f>
        <v>0</v>
      </c>
      <c r="E46" s="207">
        <f t="shared" si="5"/>
        <v>43950633</v>
      </c>
      <c r="F46" s="88">
        <f t="shared" si="5"/>
        <v>2864998</v>
      </c>
      <c r="G46" s="88">
        <f t="shared" si="5"/>
        <v>103239776</v>
      </c>
      <c r="H46" s="88">
        <f t="shared" si="5"/>
        <v>-22912100</v>
      </c>
      <c r="I46" s="88">
        <f t="shared" si="5"/>
        <v>-32020821</v>
      </c>
      <c r="J46" s="88">
        <f t="shared" si="5"/>
        <v>48306855</v>
      </c>
      <c r="K46" s="88">
        <f t="shared" si="5"/>
        <v>-18681214</v>
      </c>
      <c r="L46" s="88">
        <f t="shared" si="5"/>
        <v>-21726868</v>
      </c>
      <c r="M46" s="88">
        <f t="shared" si="5"/>
        <v>61755136</v>
      </c>
      <c r="N46" s="88">
        <f t="shared" si="5"/>
        <v>21347054</v>
      </c>
      <c r="O46" s="88">
        <f t="shared" si="5"/>
        <v>-20997706</v>
      </c>
      <c r="P46" s="88">
        <f t="shared" si="5"/>
        <v>-28265879</v>
      </c>
      <c r="Q46" s="88">
        <f t="shared" si="5"/>
        <v>47651760</v>
      </c>
      <c r="R46" s="88">
        <f t="shared" si="5"/>
        <v>-1611825</v>
      </c>
      <c r="S46" s="88">
        <f t="shared" si="5"/>
        <v>-23585303</v>
      </c>
      <c r="T46" s="88">
        <f t="shared" si="5"/>
        <v>-18237294</v>
      </c>
      <c r="U46" s="88">
        <f t="shared" si="5"/>
        <v>-29537863</v>
      </c>
      <c r="V46" s="88">
        <f t="shared" si="5"/>
        <v>-71360460</v>
      </c>
      <c r="W46" s="88">
        <f t="shared" si="5"/>
        <v>-3318376</v>
      </c>
      <c r="X46" s="88">
        <f t="shared" si="5"/>
        <v>43950633</v>
      </c>
      <c r="Y46" s="88">
        <f t="shared" si="5"/>
        <v>-47269009</v>
      </c>
      <c r="Z46" s="208">
        <f>+IF(X46&lt;&gt;0,+(Y46/X46)*100,0)</f>
        <v>-107.55023482824468</v>
      </c>
      <c r="AA46" s="206">
        <f>SUM(AA44:AA45)</f>
        <v>2864998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-30368801</v>
      </c>
      <c r="D48" s="217">
        <f>SUM(D46:D47)</f>
        <v>0</v>
      </c>
      <c r="E48" s="218">
        <f t="shared" si="6"/>
        <v>43950633</v>
      </c>
      <c r="F48" s="219">
        <f t="shared" si="6"/>
        <v>2864998</v>
      </c>
      <c r="G48" s="219">
        <f t="shared" si="6"/>
        <v>103239776</v>
      </c>
      <c r="H48" s="220">
        <f t="shared" si="6"/>
        <v>-22912100</v>
      </c>
      <c r="I48" s="220">
        <f t="shared" si="6"/>
        <v>-32020821</v>
      </c>
      <c r="J48" s="220">
        <f t="shared" si="6"/>
        <v>48306855</v>
      </c>
      <c r="K48" s="220">
        <f t="shared" si="6"/>
        <v>-18681214</v>
      </c>
      <c r="L48" s="220">
        <f t="shared" si="6"/>
        <v>-21726868</v>
      </c>
      <c r="M48" s="219">
        <f t="shared" si="6"/>
        <v>61755136</v>
      </c>
      <c r="N48" s="219">
        <f t="shared" si="6"/>
        <v>21347054</v>
      </c>
      <c r="O48" s="220">
        <f t="shared" si="6"/>
        <v>-20997706</v>
      </c>
      <c r="P48" s="220">
        <f t="shared" si="6"/>
        <v>-28265879</v>
      </c>
      <c r="Q48" s="220">
        <f t="shared" si="6"/>
        <v>47651760</v>
      </c>
      <c r="R48" s="220">
        <f t="shared" si="6"/>
        <v>-1611825</v>
      </c>
      <c r="S48" s="220">
        <f t="shared" si="6"/>
        <v>-23585303</v>
      </c>
      <c r="T48" s="219">
        <f t="shared" si="6"/>
        <v>-18237294</v>
      </c>
      <c r="U48" s="219">
        <f t="shared" si="6"/>
        <v>-29537863</v>
      </c>
      <c r="V48" s="220">
        <f t="shared" si="6"/>
        <v>-71360460</v>
      </c>
      <c r="W48" s="220">
        <f t="shared" si="6"/>
        <v>-3318376</v>
      </c>
      <c r="X48" s="220">
        <f t="shared" si="6"/>
        <v>43950633</v>
      </c>
      <c r="Y48" s="220">
        <f t="shared" si="6"/>
        <v>-47269009</v>
      </c>
      <c r="Z48" s="221">
        <f>+IF(X48&lt;&gt;0,+(Y48/X48)*100,0)</f>
        <v>-107.55023482824468</v>
      </c>
      <c r="AA48" s="222">
        <f>SUM(AA46:AA47)</f>
        <v>2864998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2071073</v>
      </c>
      <c r="D5" s="153">
        <f>SUM(D6:D8)</f>
        <v>0</v>
      </c>
      <c r="E5" s="154">
        <f t="shared" si="0"/>
        <v>765270</v>
      </c>
      <c r="F5" s="100">
        <f t="shared" si="0"/>
        <v>2755000</v>
      </c>
      <c r="G5" s="100">
        <f t="shared" si="0"/>
        <v>0</v>
      </c>
      <c r="H5" s="100">
        <f t="shared" si="0"/>
        <v>0</v>
      </c>
      <c r="I5" s="100">
        <f t="shared" si="0"/>
        <v>109240</v>
      </c>
      <c r="J5" s="100">
        <f t="shared" si="0"/>
        <v>109240</v>
      </c>
      <c r="K5" s="100">
        <f t="shared" si="0"/>
        <v>21540</v>
      </c>
      <c r="L5" s="100">
        <f t="shared" si="0"/>
        <v>18014</v>
      </c>
      <c r="M5" s="100">
        <f t="shared" si="0"/>
        <v>420000</v>
      </c>
      <c r="N5" s="100">
        <f t="shared" si="0"/>
        <v>459554</v>
      </c>
      <c r="O5" s="100">
        <f t="shared" si="0"/>
        <v>0</v>
      </c>
      <c r="P5" s="100">
        <f t="shared" si="0"/>
        <v>3179108</v>
      </c>
      <c r="Q5" s="100">
        <f t="shared" si="0"/>
        <v>0</v>
      </c>
      <c r="R5" s="100">
        <f t="shared" si="0"/>
        <v>3179108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3747902</v>
      </c>
      <c r="X5" s="100">
        <f t="shared" si="0"/>
        <v>765270</v>
      </c>
      <c r="Y5" s="100">
        <f t="shared" si="0"/>
        <v>2982632</v>
      </c>
      <c r="Z5" s="137">
        <f>+IF(X5&lt;&gt;0,+(Y5/X5)*100,0)</f>
        <v>389.74897748507067</v>
      </c>
      <c r="AA5" s="153">
        <f>SUM(AA6:AA8)</f>
        <v>2755000</v>
      </c>
    </row>
    <row r="6" spans="1:27" ht="13.5">
      <c r="A6" s="138" t="s">
        <v>75</v>
      </c>
      <c r="B6" s="136"/>
      <c r="C6" s="155"/>
      <c r="D6" s="155"/>
      <c r="E6" s="156">
        <v>531000</v>
      </c>
      <c r="F6" s="60">
        <v>521000</v>
      </c>
      <c r="G6" s="60"/>
      <c r="H6" s="60"/>
      <c r="I6" s="60">
        <v>50040</v>
      </c>
      <c r="J6" s="60">
        <v>50040</v>
      </c>
      <c r="K6" s="60"/>
      <c r="L6" s="60">
        <v>18014</v>
      </c>
      <c r="M6" s="60">
        <v>420000</v>
      </c>
      <c r="N6" s="60">
        <v>438014</v>
      </c>
      <c r="O6" s="60"/>
      <c r="P6" s="60"/>
      <c r="Q6" s="60"/>
      <c r="R6" s="60"/>
      <c r="S6" s="60"/>
      <c r="T6" s="60"/>
      <c r="U6" s="60"/>
      <c r="V6" s="60"/>
      <c r="W6" s="60">
        <v>488054</v>
      </c>
      <c r="X6" s="60">
        <v>531000</v>
      </c>
      <c r="Y6" s="60">
        <v>-42946</v>
      </c>
      <c r="Z6" s="140">
        <v>-8.09</v>
      </c>
      <c r="AA6" s="62">
        <v>521000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2071073</v>
      </c>
      <c r="D8" s="155"/>
      <c r="E8" s="156">
        <v>234270</v>
      </c>
      <c r="F8" s="60">
        <v>2234000</v>
      </c>
      <c r="G8" s="60"/>
      <c r="H8" s="60"/>
      <c r="I8" s="60">
        <v>59200</v>
      </c>
      <c r="J8" s="60">
        <v>59200</v>
      </c>
      <c r="K8" s="60">
        <v>21540</v>
      </c>
      <c r="L8" s="60"/>
      <c r="M8" s="60"/>
      <c r="N8" s="60">
        <v>21540</v>
      </c>
      <c r="O8" s="60"/>
      <c r="P8" s="60">
        <v>3179108</v>
      </c>
      <c r="Q8" s="60"/>
      <c r="R8" s="60">
        <v>3179108</v>
      </c>
      <c r="S8" s="60"/>
      <c r="T8" s="60"/>
      <c r="U8" s="60"/>
      <c r="V8" s="60"/>
      <c r="W8" s="60">
        <v>3259848</v>
      </c>
      <c r="X8" s="60">
        <v>234270</v>
      </c>
      <c r="Y8" s="60">
        <v>3025578</v>
      </c>
      <c r="Z8" s="140">
        <v>1291.49</v>
      </c>
      <c r="AA8" s="62">
        <v>2234000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200000</v>
      </c>
      <c r="F15" s="100">
        <f t="shared" si="2"/>
        <v>100000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200000</v>
      </c>
      <c r="Y15" s="100">
        <f t="shared" si="2"/>
        <v>-200000</v>
      </c>
      <c r="Z15" s="137">
        <f>+IF(X15&lt;&gt;0,+(Y15/X15)*100,0)</f>
        <v>-100</v>
      </c>
      <c r="AA15" s="102">
        <f>SUM(AA16:AA18)</f>
        <v>100000</v>
      </c>
    </row>
    <row r="16" spans="1:27" ht="13.5">
      <c r="A16" s="138" t="s">
        <v>85</v>
      </c>
      <c r="B16" s="136"/>
      <c r="C16" s="155"/>
      <c r="D16" s="155"/>
      <c r="E16" s="156">
        <v>200000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200000</v>
      </c>
      <c r="Y16" s="60">
        <v>-200000</v>
      </c>
      <c r="Z16" s="140">
        <v>-100</v>
      </c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>
        <v>100000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>
        <v>100000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2071073</v>
      </c>
      <c r="D25" s="217">
        <f>+D5+D9+D15+D19+D24</f>
        <v>0</v>
      </c>
      <c r="E25" s="230">
        <f t="shared" si="4"/>
        <v>965270</v>
      </c>
      <c r="F25" s="219">
        <f t="shared" si="4"/>
        <v>2855000</v>
      </c>
      <c r="G25" s="219">
        <f t="shared" si="4"/>
        <v>0</v>
      </c>
      <c r="H25" s="219">
        <f t="shared" si="4"/>
        <v>0</v>
      </c>
      <c r="I25" s="219">
        <f t="shared" si="4"/>
        <v>109240</v>
      </c>
      <c r="J25" s="219">
        <f t="shared" si="4"/>
        <v>109240</v>
      </c>
      <c r="K25" s="219">
        <f t="shared" si="4"/>
        <v>21540</v>
      </c>
      <c r="L25" s="219">
        <f t="shared" si="4"/>
        <v>18014</v>
      </c>
      <c r="M25" s="219">
        <f t="shared" si="4"/>
        <v>420000</v>
      </c>
      <c r="N25" s="219">
        <f t="shared" si="4"/>
        <v>459554</v>
      </c>
      <c r="O25" s="219">
        <f t="shared" si="4"/>
        <v>0</v>
      </c>
      <c r="P25" s="219">
        <f t="shared" si="4"/>
        <v>3179108</v>
      </c>
      <c r="Q25" s="219">
        <f t="shared" si="4"/>
        <v>0</v>
      </c>
      <c r="R25" s="219">
        <f t="shared" si="4"/>
        <v>3179108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3747902</v>
      </c>
      <c r="X25" s="219">
        <f t="shared" si="4"/>
        <v>965270</v>
      </c>
      <c r="Y25" s="219">
        <f t="shared" si="4"/>
        <v>2782632</v>
      </c>
      <c r="Z25" s="231">
        <f>+IF(X25&lt;&gt;0,+(Y25/X25)*100,0)</f>
        <v>288.274990417189</v>
      </c>
      <c r="AA25" s="232">
        <f>+AA5+AA9+AA15+AA19+AA24</f>
        <v>2855000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2071073</v>
      </c>
      <c r="D28" s="155"/>
      <c r="E28" s="156">
        <v>965270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>
        <v>3179108</v>
      </c>
      <c r="Q28" s="60"/>
      <c r="R28" s="60">
        <v>3179108</v>
      </c>
      <c r="S28" s="60"/>
      <c r="T28" s="60"/>
      <c r="U28" s="60"/>
      <c r="V28" s="60"/>
      <c r="W28" s="60">
        <v>3179108</v>
      </c>
      <c r="X28" s="60">
        <v>965270</v>
      </c>
      <c r="Y28" s="60">
        <v>2213838</v>
      </c>
      <c r="Z28" s="140">
        <v>229.35</v>
      </c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>
        <v>109240</v>
      </c>
      <c r="J29" s="60">
        <v>109240</v>
      </c>
      <c r="K29" s="60">
        <v>21540</v>
      </c>
      <c r="L29" s="60">
        <v>18014</v>
      </c>
      <c r="M29" s="60">
        <v>420000</v>
      </c>
      <c r="N29" s="60">
        <v>459554</v>
      </c>
      <c r="O29" s="60"/>
      <c r="P29" s="60"/>
      <c r="Q29" s="60"/>
      <c r="R29" s="60"/>
      <c r="S29" s="60"/>
      <c r="T29" s="60"/>
      <c r="U29" s="60"/>
      <c r="V29" s="60"/>
      <c r="W29" s="60">
        <v>568794</v>
      </c>
      <c r="X29" s="60"/>
      <c r="Y29" s="60">
        <v>568794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2071073</v>
      </c>
      <c r="D32" s="210">
        <f>SUM(D28:D31)</f>
        <v>0</v>
      </c>
      <c r="E32" s="211">
        <f t="shared" si="5"/>
        <v>965270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109240</v>
      </c>
      <c r="J32" s="77">
        <f t="shared" si="5"/>
        <v>109240</v>
      </c>
      <c r="K32" s="77">
        <f t="shared" si="5"/>
        <v>21540</v>
      </c>
      <c r="L32" s="77">
        <f t="shared" si="5"/>
        <v>18014</v>
      </c>
      <c r="M32" s="77">
        <f t="shared" si="5"/>
        <v>420000</v>
      </c>
      <c r="N32" s="77">
        <f t="shared" si="5"/>
        <v>459554</v>
      </c>
      <c r="O32" s="77">
        <f t="shared" si="5"/>
        <v>0</v>
      </c>
      <c r="P32" s="77">
        <f t="shared" si="5"/>
        <v>3179108</v>
      </c>
      <c r="Q32" s="77">
        <f t="shared" si="5"/>
        <v>0</v>
      </c>
      <c r="R32" s="77">
        <f t="shared" si="5"/>
        <v>3179108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3747902</v>
      </c>
      <c r="X32" s="77">
        <f t="shared" si="5"/>
        <v>965270</v>
      </c>
      <c r="Y32" s="77">
        <f t="shared" si="5"/>
        <v>2782632</v>
      </c>
      <c r="Z32" s="212">
        <f>+IF(X32&lt;&gt;0,+(Y32/X32)*100,0)</f>
        <v>288.274990417189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2855000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2855000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2071073</v>
      </c>
      <c r="D36" s="222">
        <f>SUM(D32:D35)</f>
        <v>0</v>
      </c>
      <c r="E36" s="218">
        <f t="shared" si="6"/>
        <v>965270</v>
      </c>
      <c r="F36" s="220">
        <f t="shared" si="6"/>
        <v>2855000</v>
      </c>
      <c r="G36" s="220">
        <f t="shared" si="6"/>
        <v>0</v>
      </c>
      <c r="H36" s="220">
        <f t="shared" si="6"/>
        <v>0</v>
      </c>
      <c r="I36" s="220">
        <f t="shared" si="6"/>
        <v>109240</v>
      </c>
      <c r="J36" s="220">
        <f t="shared" si="6"/>
        <v>109240</v>
      </c>
      <c r="K36" s="220">
        <f t="shared" si="6"/>
        <v>21540</v>
      </c>
      <c r="L36" s="220">
        <f t="shared" si="6"/>
        <v>18014</v>
      </c>
      <c r="M36" s="220">
        <f t="shared" si="6"/>
        <v>420000</v>
      </c>
      <c r="N36" s="220">
        <f t="shared" si="6"/>
        <v>459554</v>
      </c>
      <c r="O36" s="220">
        <f t="shared" si="6"/>
        <v>0</v>
      </c>
      <c r="P36" s="220">
        <f t="shared" si="6"/>
        <v>3179108</v>
      </c>
      <c r="Q36" s="220">
        <f t="shared" si="6"/>
        <v>0</v>
      </c>
      <c r="R36" s="220">
        <f t="shared" si="6"/>
        <v>3179108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3747902</v>
      </c>
      <c r="X36" s="220">
        <f t="shared" si="6"/>
        <v>965270</v>
      </c>
      <c r="Y36" s="220">
        <f t="shared" si="6"/>
        <v>2782632</v>
      </c>
      <c r="Z36" s="221">
        <f>+IF(X36&lt;&gt;0,+(Y36/X36)*100,0)</f>
        <v>288.274990417189</v>
      </c>
      <c r="AA36" s="239">
        <f>SUM(AA32:AA35)</f>
        <v>2855000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3137</v>
      </c>
      <c r="D6" s="155"/>
      <c r="E6" s="59">
        <v>2589274</v>
      </c>
      <c r="F6" s="60">
        <v>2589000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2589000</v>
      </c>
      <c r="Y6" s="60">
        <v>-2589000</v>
      </c>
      <c r="Z6" s="140">
        <v>-100</v>
      </c>
      <c r="AA6" s="62">
        <v>2589000</v>
      </c>
    </row>
    <row r="7" spans="1:27" ht="13.5">
      <c r="A7" s="249" t="s">
        <v>144</v>
      </c>
      <c r="B7" s="182"/>
      <c r="C7" s="155"/>
      <c r="D7" s="155"/>
      <c r="E7" s="59">
        <v>15500000</v>
      </c>
      <c r="F7" s="60">
        <v>15500000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15500000</v>
      </c>
      <c r="Y7" s="60">
        <v>-15500000</v>
      </c>
      <c r="Z7" s="140">
        <v>-100</v>
      </c>
      <c r="AA7" s="62">
        <v>15500000</v>
      </c>
    </row>
    <row r="8" spans="1:27" ht="13.5">
      <c r="A8" s="249" t="s">
        <v>145</v>
      </c>
      <c r="B8" s="182"/>
      <c r="C8" s="155">
        <v>2987875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1865548</v>
      </c>
      <c r="D9" s="155"/>
      <c r="E9" s="59">
        <v>1639420</v>
      </c>
      <c r="F9" s="60">
        <v>1639000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1639000</v>
      </c>
      <c r="Y9" s="60">
        <v>-1639000</v>
      </c>
      <c r="Z9" s="140">
        <v>-100</v>
      </c>
      <c r="AA9" s="62">
        <v>1639000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4856560</v>
      </c>
      <c r="D12" s="168">
        <f>SUM(D6:D11)</f>
        <v>0</v>
      </c>
      <c r="E12" s="72">
        <f t="shared" si="0"/>
        <v>19728694</v>
      </c>
      <c r="F12" s="73">
        <f t="shared" si="0"/>
        <v>19728000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19728000</v>
      </c>
      <c r="Y12" s="73">
        <f t="shared" si="0"/>
        <v>-19728000</v>
      </c>
      <c r="Z12" s="170">
        <f>+IF(X12&lt;&gt;0,+(Y12/X12)*100,0)</f>
        <v>-100</v>
      </c>
      <c r="AA12" s="74">
        <f>SUM(AA6:AA11)</f>
        <v>19728000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28948316</v>
      </c>
      <c r="D19" s="155"/>
      <c r="E19" s="59">
        <v>38973925</v>
      </c>
      <c r="F19" s="60">
        <v>38974000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38974000</v>
      </c>
      <c r="Y19" s="60">
        <v>-38974000</v>
      </c>
      <c r="Z19" s="140">
        <v>-100</v>
      </c>
      <c r="AA19" s="62">
        <v>38974000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28948316</v>
      </c>
      <c r="D24" s="168">
        <f>SUM(D15:D23)</f>
        <v>0</v>
      </c>
      <c r="E24" s="76">
        <f t="shared" si="1"/>
        <v>38973925</v>
      </c>
      <c r="F24" s="77">
        <f t="shared" si="1"/>
        <v>38974000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38974000</v>
      </c>
      <c r="Y24" s="77">
        <f t="shared" si="1"/>
        <v>-38974000</v>
      </c>
      <c r="Z24" s="212">
        <f>+IF(X24&lt;&gt;0,+(Y24/X24)*100,0)</f>
        <v>-100</v>
      </c>
      <c r="AA24" s="79">
        <f>SUM(AA15:AA23)</f>
        <v>38974000</v>
      </c>
    </row>
    <row r="25" spans="1:27" ht="13.5">
      <c r="A25" s="250" t="s">
        <v>159</v>
      </c>
      <c r="B25" s="251"/>
      <c r="C25" s="168">
        <f aca="true" t="shared" si="2" ref="C25:Y25">+C12+C24</f>
        <v>33804876</v>
      </c>
      <c r="D25" s="168">
        <f>+D12+D24</f>
        <v>0</v>
      </c>
      <c r="E25" s="72">
        <f t="shared" si="2"/>
        <v>58702619</v>
      </c>
      <c r="F25" s="73">
        <f t="shared" si="2"/>
        <v>58702000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58702000</v>
      </c>
      <c r="Y25" s="73">
        <f t="shared" si="2"/>
        <v>-58702000</v>
      </c>
      <c r="Z25" s="170">
        <f>+IF(X25&lt;&gt;0,+(Y25/X25)*100,0)</f>
        <v>-100</v>
      </c>
      <c r="AA25" s="74">
        <f>+AA12+AA24</f>
        <v>58702000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5039502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839077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29151155</v>
      </c>
      <c r="D32" s="155"/>
      <c r="E32" s="59"/>
      <c r="F32" s="60">
        <v>1500000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1500000</v>
      </c>
      <c r="Y32" s="60">
        <v>-1500000</v>
      </c>
      <c r="Z32" s="140">
        <v>-100</v>
      </c>
      <c r="AA32" s="62">
        <v>1500000</v>
      </c>
    </row>
    <row r="33" spans="1:27" ht="13.5">
      <c r="A33" s="249" t="s">
        <v>165</v>
      </c>
      <c r="B33" s="182"/>
      <c r="C33" s="155">
        <v>17086816</v>
      </c>
      <c r="D33" s="155"/>
      <c r="E33" s="59">
        <v>14161593</v>
      </c>
      <c r="F33" s="60">
        <v>14162000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14162000</v>
      </c>
      <c r="Y33" s="60">
        <v>-14162000</v>
      </c>
      <c r="Z33" s="140">
        <v>-100</v>
      </c>
      <c r="AA33" s="62">
        <v>14162000</v>
      </c>
    </row>
    <row r="34" spans="1:27" ht="13.5">
      <c r="A34" s="250" t="s">
        <v>58</v>
      </c>
      <c r="B34" s="251"/>
      <c r="C34" s="168">
        <f aca="true" t="shared" si="3" ref="C34:Y34">SUM(C29:C33)</f>
        <v>52116550</v>
      </c>
      <c r="D34" s="168">
        <f>SUM(D29:D33)</f>
        <v>0</v>
      </c>
      <c r="E34" s="72">
        <f t="shared" si="3"/>
        <v>14161593</v>
      </c>
      <c r="F34" s="73">
        <f t="shared" si="3"/>
        <v>15662000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15662000</v>
      </c>
      <c r="Y34" s="73">
        <f t="shared" si="3"/>
        <v>-15662000</v>
      </c>
      <c r="Z34" s="170">
        <f>+IF(X34&lt;&gt;0,+(Y34/X34)*100,0)</f>
        <v>-100</v>
      </c>
      <c r="AA34" s="74">
        <f>SUM(AA29:AA33)</f>
        <v>15662000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1500000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9370000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10870000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52116550</v>
      </c>
      <c r="D40" s="168">
        <f>+D34+D39</f>
        <v>0</v>
      </c>
      <c r="E40" s="72">
        <f t="shared" si="5"/>
        <v>25031593</v>
      </c>
      <c r="F40" s="73">
        <f t="shared" si="5"/>
        <v>15662000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15662000</v>
      </c>
      <c r="Y40" s="73">
        <f t="shared" si="5"/>
        <v>-15662000</v>
      </c>
      <c r="Z40" s="170">
        <f>+IF(X40&lt;&gt;0,+(Y40/X40)*100,0)</f>
        <v>-100</v>
      </c>
      <c r="AA40" s="74">
        <f>+AA34+AA39</f>
        <v>15662000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-18311674</v>
      </c>
      <c r="D42" s="257">
        <f>+D25-D40</f>
        <v>0</v>
      </c>
      <c r="E42" s="258">
        <f t="shared" si="6"/>
        <v>33671026</v>
      </c>
      <c r="F42" s="259">
        <f t="shared" si="6"/>
        <v>43040000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43040000</v>
      </c>
      <c r="Y42" s="259">
        <f t="shared" si="6"/>
        <v>-43040000</v>
      </c>
      <c r="Z42" s="260">
        <f>+IF(X42&lt;&gt;0,+(Y42/X42)*100,0)</f>
        <v>-100</v>
      </c>
      <c r="AA42" s="261">
        <f>+AA25-AA40</f>
        <v>43040000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-21004275</v>
      </c>
      <c r="D45" s="155"/>
      <c r="E45" s="59">
        <v>31255026</v>
      </c>
      <c r="F45" s="60">
        <v>31255000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31255000</v>
      </c>
      <c r="Y45" s="60">
        <v>-31255000</v>
      </c>
      <c r="Z45" s="139">
        <v>-100</v>
      </c>
      <c r="AA45" s="62">
        <v>31255000</v>
      </c>
    </row>
    <row r="46" spans="1:27" ht="13.5">
      <c r="A46" s="249" t="s">
        <v>171</v>
      </c>
      <c r="B46" s="182"/>
      <c r="C46" s="155">
        <v>2692601</v>
      </c>
      <c r="D46" s="155"/>
      <c r="E46" s="59">
        <v>2416000</v>
      </c>
      <c r="F46" s="60">
        <v>2416000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2416000</v>
      </c>
      <c r="Y46" s="60">
        <v>-2416000</v>
      </c>
      <c r="Z46" s="139">
        <v>-100</v>
      </c>
      <c r="AA46" s="62">
        <v>2416000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-18311674</v>
      </c>
      <c r="D48" s="217">
        <f>SUM(D45:D47)</f>
        <v>0</v>
      </c>
      <c r="E48" s="264">
        <f t="shared" si="7"/>
        <v>33671026</v>
      </c>
      <c r="F48" s="219">
        <f t="shared" si="7"/>
        <v>33671000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33671000</v>
      </c>
      <c r="Y48" s="219">
        <f t="shared" si="7"/>
        <v>-33671000</v>
      </c>
      <c r="Z48" s="265">
        <f>+IF(X48&lt;&gt;0,+(Y48/X48)*100,0)</f>
        <v>-100</v>
      </c>
      <c r="AA48" s="232">
        <f>SUM(AA45:AA47)</f>
        <v>33671000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178</v>
      </c>
      <c r="B8" s="182"/>
      <c r="C8" s="155">
        <v>611329</v>
      </c>
      <c r="D8" s="155"/>
      <c r="E8" s="59">
        <v>150000</v>
      </c>
      <c r="F8" s="60">
        <v>150000</v>
      </c>
      <c r="G8" s="60">
        <v>27260</v>
      </c>
      <c r="H8" s="60">
        <v>108303</v>
      </c>
      <c r="I8" s="60">
        <v>20474</v>
      </c>
      <c r="J8" s="60">
        <v>156037</v>
      </c>
      <c r="K8" s="60">
        <v>37216</v>
      </c>
      <c r="L8" s="60">
        <v>31139</v>
      </c>
      <c r="M8" s="60">
        <v>124090</v>
      </c>
      <c r="N8" s="60">
        <v>192445</v>
      </c>
      <c r="O8" s="60">
        <v>13693</v>
      </c>
      <c r="P8" s="60"/>
      <c r="Q8" s="60">
        <v>940659</v>
      </c>
      <c r="R8" s="60">
        <v>954352</v>
      </c>
      <c r="S8" s="60">
        <v>49774</v>
      </c>
      <c r="T8" s="60">
        <v>24348</v>
      </c>
      <c r="U8" s="60"/>
      <c r="V8" s="60">
        <v>74122</v>
      </c>
      <c r="W8" s="60">
        <v>1376956</v>
      </c>
      <c r="X8" s="60">
        <v>150000</v>
      </c>
      <c r="Y8" s="60">
        <v>1226956</v>
      </c>
      <c r="Z8" s="140">
        <v>817.97</v>
      </c>
      <c r="AA8" s="62">
        <v>150000</v>
      </c>
    </row>
    <row r="9" spans="1:27" ht="13.5">
      <c r="A9" s="249" t="s">
        <v>179</v>
      </c>
      <c r="B9" s="182"/>
      <c r="C9" s="155">
        <v>272788987</v>
      </c>
      <c r="D9" s="155"/>
      <c r="E9" s="59">
        <v>298977730</v>
      </c>
      <c r="F9" s="60">
        <v>297088000</v>
      </c>
      <c r="G9" s="60">
        <v>126998949</v>
      </c>
      <c r="H9" s="60">
        <v>416000</v>
      </c>
      <c r="I9" s="60">
        <v>2050000</v>
      </c>
      <c r="J9" s="60">
        <v>129464949</v>
      </c>
      <c r="K9" s="60"/>
      <c r="L9" s="60"/>
      <c r="M9" s="60">
        <v>95795459</v>
      </c>
      <c r="N9" s="60">
        <v>95795459</v>
      </c>
      <c r="O9" s="60"/>
      <c r="P9" s="60"/>
      <c r="Q9" s="60">
        <v>74303000</v>
      </c>
      <c r="R9" s="60">
        <v>74303000</v>
      </c>
      <c r="S9" s="60">
        <v>40649</v>
      </c>
      <c r="T9" s="60"/>
      <c r="U9" s="60"/>
      <c r="V9" s="60">
        <v>40649</v>
      </c>
      <c r="W9" s="60">
        <v>299604057</v>
      </c>
      <c r="X9" s="60">
        <v>297088000</v>
      </c>
      <c r="Y9" s="60">
        <v>2516057</v>
      </c>
      <c r="Z9" s="140">
        <v>0.85</v>
      </c>
      <c r="AA9" s="62">
        <v>297088000</v>
      </c>
    </row>
    <row r="10" spans="1:27" ht="13.5">
      <c r="A10" s="249" t="s">
        <v>180</v>
      </c>
      <c r="B10" s="182"/>
      <c r="C10" s="155"/>
      <c r="D10" s="155"/>
      <c r="E10" s="59">
        <v>965270</v>
      </c>
      <c r="F10" s="60">
        <v>2855000</v>
      </c>
      <c r="G10" s="60"/>
      <c r="H10" s="60"/>
      <c r="I10" s="60">
        <v>109240</v>
      </c>
      <c r="J10" s="60">
        <v>109240</v>
      </c>
      <c r="K10" s="60">
        <v>21540</v>
      </c>
      <c r="L10" s="60">
        <v>18014</v>
      </c>
      <c r="M10" s="60">
        <v>420000</v>
      </c>
      <c r="N10" s="60">
        <v>459554</v>
      </c>
      <c r="O10" s="60"/>
      <c r="P10" s="60">
        <v>3179108</v>
      </c>
      <c r="Q10" s="60">
        <v>4601</v>
      </c>
      <c r="R10" s="60">
        <v>3183709</v>
      </c>
      <c r="S10" s="60"/>
      <c r="T10" s="60"/>
      <c r="U10" s="60"/>
      <c r="V10" s="60"/>
      <c r="W10" s="60">
        <v>3752503</v>
      </c>
      <c r="X10" s="60">
        <v>2855000</v>
      </c>
      <c r="Y10" s="60">
        <v>897503</v>
      </c>
      <c r="Z10" s="140">
        <v>31.44</v>
      </c>
      <c r="AA10" s="62">
        <v>2855000</v>
      </c>
    </row>
    <row r="11" spans="1:27" ht="13.5">
      <c r="A11" s="249" t="s">
        <v>181</v>
      </c>
      <c r="B11" s="182"/>
      <c r="C11" s="155">
        <v>1361046</v>
      </c>
      <c r="D11" s="155"/>
      <c r="E11" s="59">
        <v>1000000</v>
      </c>
      <c r="F11" s="60">
        <v>1000000</v>
      </c>
      <c r="G11" s="60"/>
      <c r="H11" s="60">
        <v>92000</v>
      </c>
      <c r="I11" s="60">
        <v>190496</v>
      </c>
      <c r="J11" s="60">
        <v>282496</v>
      </c>
      <c r="K11" s="60">
        <v>268340</v>
      </c>
      <c r="L11" s="60">
        <v>343627</v>
      </c>
      <c r="M11" s="60"/>
      <c r="N11" s="60">
        <v>611967</v>
      </c>
      <c r="O11" s="60">
        <v>128501</v>
      </c>
      <c r="P11" s="60">
        <v>574939</v>
      </c>
      <c r="Q11" s="60"/>
      <c r="R11" s="60">
        <v>703440</v>
      </c>
      <c r="S11" s="60">
        <v>57995</v>
      </c>
      <c r="T11" s="60">
        <v>151574</v>
      </c>
      <c r="U11" s="60">
        <v>240388</v>
      </c>
      <c r="V11" s="60">
        <v>449957</v>
      </c>
      <c r="W11" s="60">
        <v>2047860</v>
      </c>
      <c r="X11" s="60">
        <v>1000000</v>
      </c>
      <c r="Y11" s="60">
        <v>1047860</v>
      </c>
      <c r="Z11" s="140">
        <v>104.79</v>
      </c>
      <c r="AA11" s="62">
        <v>1000000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-278712891</v>
      </c>
      <c r="D14" s="155"/>
      <c r="E14" s="59">
        <v>-296693433</v>
      </c>
      <c r="F14" s="60">
        <v>-297410000</v>
      </c>
      <c r="G14" s="60">
        <v>-23781621</v>
      </c>
      <c r="H14" s="60">
        <v>-23527036</v>
      </c>
      <c r="I14" s="60">
        <v>-34280658</v>
      </c>
      <c r="J14" s="60">
        <v>-81589315</v>
      </c>
      <c r="K14" s="60">
        <v>-19434676</v>
      </c>
      <c r="L14" s="60">
        <v>-22091369</v>
      </c>
      <c r="M14" s="60">
        <v>-34164413</v>
      </c>
      <c r="N14" s="60">
        <v>-75690458</v>
      </c>
      <c r="O14" s="60">
        <v>-21139900</v>
      </c>
      <c r="P14" s="60">
        <v>-28840818</v>
      </c>
      <c r="Q14" s="60">
        <v>-27591899</v>
      </c>
      <c r="R14" s="60">
        <v>-77572617</v>
      </c>
      <c r="S14" s="60">
        <v>-23733721</v>
      </c>
      <c r="T14" s="60">
        <v>-18413196</v>
      </c>
      <c r="U14" s="60">
        <v>-29778251</v>
      </c>
      <c r="V14" s="60">
        <v>-71925168</v>
      </c>
      <c r="W14" s="60">
        <v>-306777558</v>
      </c>
      <c r="X14" s="60">
        <v>-297410000</v>
      </c>
      <c r="Y14" s="60">
        <v>-9367558</v>
      </c>
      <c r="Z14" s="140">
        <v>3.15</v>
      </c>
      <c r="AA14" s="62">
        <v>-297410000</v>
      </c>
    </row>
    <row r="15" spans="1:27" ht="13.5">
      <c r="A15" s="249" t="s">
        <v>40</v>
      </c>
      <c r="B15" s="182"/>
      <c r="C15" s="155"/>
      <c r="D15" s="155"/>
      <c r="E15" s="59">
        <v>-319000</v>
      </c>
      <c r="F15" s="60">
        <v>-319000</v>
      </c>
      <c r="G15" s="60">
        <v>-4812</v>
      </c>
      <c r="H15" s="60">
        <v>-1367</v>
      </c>
      <c r="I15" s="60">
        <v>-1133</v>
      </c>
      <c r="J15" s="60">
        <v>-7312</v>
      </c>
      <c r="K15" s="60"/>
      <c r="L15" s="60">
        <v>-3113</v>
      </c>
      <c r="M15" s="60"/>
      <c r="N15" s="60">
        <v>-3113</v>
      </c>
      <c r="O15" s="60"/>
      <c r="P15" s="60"/>
      <c r="Q15" s="60"/>
      <c r="R15" s="60"/>
      <c r="S15" s="60"/>
      <c r="T15" s="60"/>
      <c r="U15" s="60"/>
      <c r="V15" s="60"/>
      <c r="W15" s="60">
        <v>-10425</v>
      </c>
      <c r="X15" s="60">
        <v>-319000</v>
      </c>
      <c r="Y15" s="60">
        <v>308575</v>
      </c>
      <c r="Z15" s="140">
        <v>-96.73</v>
      </c>
      <c r="AA15" s="62">
        <v>-319000</v>
      </c>
    </row>
    <row r="16" spans="1:27" ht="13.5">
      <c r="A16" s="249" t="s">
        <v>42</v>
      </c>
      <c r="B16" s="182"/>
      <c r="C16" s="155"/>
      <c r="D16" s="155"/>
      <c r="E16" s="59">
        <v>-1000000</v>
      </c>
      <c r="F16" s="60">
        <v>-500000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-500000</v>
      </c>
      <c r="Y16" s="60">
        <v>500000</v>
      </c>
      <c r="Z16" s="140">
        <v>-100</v>
      </c>
      <c r="AA16" s="62">
        <v>-500000</v>
      </c>
    </row>
    <row r="17" spans="1:27" ht="13.5">
      <c r="A17" s="250" t="s">
        <v>185</v>
      </c>
      <c r="B17" s="251"/>
      <c r="C17" s="168">
        <f aca="true" t="shared" si="0" ref="C17:Y17">SUM(C6:C16)</f>
        <v>-3951529</v>
      </c>
      <c r="D17" s="168">
        <f t="shared" si="0"/>
        <v>0</v>
      </c>
      <c r="E17" s="72">
        <f t="shared" si="0"/>
        <v>3080567</v>
      </c>
      <c r="F17" s="73">
        <f t="shared" si="0"/>
        <v>2864000</v>
      </c>
      <c r="G17" s="73">
        <f t="shared" si="0"/>
        <v>103239776</v>
      </c>
      <c r="H17" s="73">
        <f t="shared" si="0"/>
        <v>-22912100</v>
      </c>
      <c r="I17" s="73">
        <f t="shared" si="0"/>
        <v>-31911581</v>
      </c>
      <c r="J17" s="73">
        <f t="shared" si="0"/>
        <v>48416095</v>
      </c>
      <c r="K17" s="73">
        <f t="shared" si="0"/>
        <v>-19107580</v>
      </c>
      <c r="L17" s="73">
        <f t="shared" si="0"/>
        <v>-21701702</v>
      </c>
      <c r="M17" s="73">
        <f t="shared" si="0"/>
        <v>62175136</v>
      </c>
      <c r="N17" s="73">
        <f t="shared" si="0"/>
        <v>21365854</v>
      </c>
      <c r="O17" s="73">
        <f t="shared" si="0"/>
        <v>-20997706</v>
      </c>
      <c r="P17" s="73">
        <f t="shared" si="0"/>
        <v>-25086771</v>
      </c>
      <c r="Q17" s="73">
        <f t="shared" si="0"/>
        <v>47656361</v>
      </c>
      <c r="R17" s="73">
        <f t="shared" si="0"/>
        <v>1571884</v>
      </c>
      <c r="S17" s="73">
        <f t="shared" si="0"/>
        <v>-23585303</v>
      </c>
      <c r="T17" s="73">
        <f t="shared" si="0"/>
        <v>-18237274</v>
      </c>
      <c r="U17" s="73">
        <f t="shared" si="0"/>
        <v>-29537863</v>
      </c>
      <c r="V17" s="73">
        <f t="shared" si="0"/>
        <v>-71360440</v>
      </c>
      <c r="W17" s="73">
        <f t="shared" si="0"/>
        <v>-6607</v>
      </c>
      <c r="X17" s="73">
        <f t="shared" si="0"/>
        <v>2864000</v>
      </c>
      <c r="Y17" s="73">
        <f t="shared" si="0"/>
        <v>-2870607</v>
      </c>
      <c r="Z17" s="170">
        <f>+IF(X17&lt;&gt;0,+(Y17/X17)*100,0)</f>
        <v>-100.23069134078213</v>
      </c>
      <c r="AA17" s="74">
        <f>SUM(AA6:AA16)</f>
        <v>2864000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>
        <v>10</v>
      </c>
      <c r="J21" s="60">
        <v>10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10</v>
      </c>
      <c r="X21" s="60"/>
      <c r="Y21" s="159">
        <v>10</v>
      </c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-2071073</v>
      </c>
      <c r="D26" s="155"/>
      <c r="E26" s="59">
        <v>-965270</v>
      </c>
      <c r="F26" s="60">
        <v>-2855000</v>
      </c>
      <c r="G26" s="60"/>
      <c r="H26" s="60"/>
      <c r="I26" s="60">
        <v>-109240</v>
      </c>
      <c r="J26" s="60">
        <v>-109240</v>
      </c>
      <c r="K26" s="60">
        <v>-21540</v>
      </c>
      <c r="L26" s="60">
        <v>-18014</v>
      </c>
      <c r="M26" s="60">
        <v>-420000</v>
      </c>
      <c r="N26" s="60">
        <v>-459554</v>
      </c>
      <c r="O26" s="60"/>
      <c r="P26" s="60">
        <v>-3179108</v>
      </c>
      <c r="Q26" s="60">
        <v>-4601</v>
      </c>
      <c r="R26" s="60">
        <v>-3183709</v>
      </c>
      <c r="S26" s="60"/>
      <c r="T26" s="60"/>
      <c r="U26" s="60"/>
      <c r="V26" s="60"/>
      <c r="W26" s="60">
        <v>-3752503</v>
      </c>
      <c r="X26" s="60">
        <v>-2855000</v>
      </c>
      <c r="Y26" s="60">
        <v>-897503</v>
      </c>
      <c r="Z26" s="140">
        <v>31.44</v>
      </c>
      <c r="AA26" s="62">
        <v>-2855000</v>
      </c>
    </row>
    <row r="27" spans="1:27" ht="13.5">
      <c r="A27" s="250" t="s">
        <v>192</v>
      </c>
      <c r="B27" s="251"/>
      <c r="C27" s="168">
        <f aca="true" t="shared" si="1" ref="C27:Y27">SUM(C21:C26)</f>
        <v>-2071073</v>
      </c>
      <c r="D27" s="168">
        <f>SUM(D21:D26)</f>
        <v>0</v>
      </c>
      <c r="E27" s="72">
        <f t="shared" si="1"/>
        <v>-965270</v>
      </c>
      <c r="F27" s="73">
        <f t="shared" si="1"/>
        <v>-2855000</v>
      </c>
      <c r="G27" s="73">
        <f t="shared" si="1"/>
        <v>0</v>
      </c>
      <c r="H27" s="73">
        <f t="shared" si="1"/>
        <v>0</v>
      </c>
      <c r="I27" s="73">
        <f t="shared" si="1"/>
        <v>-109230</v>
      </c>
      <c r="J27" s="73">
        <f t="shared" si="1"/>
        <v>-109230</v>
      </c>
      <c r="K27" s="73">
        <f t="shared" si="1"/>
        <v>-21540</v>
      </c>
      <c r="L27" s="73">
        <f t="shared" si="1"/>
        <v>-18014</v>
      </c>
      <c r="M27" s="73">
        <f t="shared" si="1"/>
        <v>-420000</v>
      </c>
      <c r="N27" s="73">
        <f t="shared" si="1"/>
        <v>-459554</v>
      </c>
      <c r="O27" s="73">
        <f t="shared" si="1"/>
        <v>0</v>
      </c>
      <c r="P27" s="73">
        <f t="shared" si="1"/>
        <v>-3179108</v>
      </c>
      <c r="Q27" s="73">
        <f t="shared" si="1"/>
        <v>-4601</v>
      </c>
      <c r="R27" s="73">
        <f t="shared" si="1"/>
        <v>-3183709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-3752493</v>
      </c>
      <c r="X27" s="73">
        <f t="shared" si="1"/>
        <v>-2855000</v>
      </c>
      <c r="Y27" s="73">
        <f t="shared" si="1"/>
        <v>-897493</v>
      </c>
      <c r="Z27" s="170">
        <f>+IF(X27&lt;&gt;0,+(Y27/X27)*100,0)</f>
        <v>31.43583187390543</v>
      </c>
      <c r="AA27" s="74">
        <f>SUM(AA21:AA26)</f>
        <v>-2855000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-2997473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-2997473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-9020075</v>
      </c>
      <c r="D38" s="153">
        <f>+D17+D27+D36</f>
        <v>0</v>
      </c>
      <c r="E38" s="99">
        <f t="shared" si="3"/>
        <v>2115297</v>
      </c>
      <c r="F38" s="100">
        <f t="shared" si="3"/>
        <v>9000</v>
      </c>
      <c r="G38" s="100">
        <f t="shared" si="3"/>
        <v>103239776</v>
      </c>
      <c r="H38" s="100">
        <f t="shared" si="3"/>
        <v>-22912100</v>
      </c>
      <c r="I38" s="100">
        <f t="shared" si="3"/>
        <v>-32020811</v>
      </c>
      <c r="J38" s="100">
        <f t="shared" si="3"/>
        <v>48306865</v>
      </c>
      <c r="K38" s="100">
        <f t="shared" si="3"/>
        <v>-19129120</v>
      </c>
      <c r="L38" s="100">
        <f t="shared" si="3"/>
        <v>-21719716</v>
      </c>
      <c r="M38" s="100">
        <f t="shared" si="3"/>
        <v>61755136</v>
      </c>
      <c r="N38" s="100">
        <f t="shared" si="3"/>
        <v>20906300</v>
      </c>
      <c r="O38" s="100">
        <f t="shared" si="3"/>
        <v>-20997706</v>
      </c>
      <c r="P38" s="100">
        <f t="shared" si="3"/>
        <v>-28265879</v>
      </c>
      <c r="Q38" s="100">
        <f t="shared" si="3"/>
        <v>47651760</v>
      </c>
      <c r="R38" s="100">
        <f t="shared" si="3"/>
        <v>-1611825</v>
      </c>
      <c r="S38" s="100">
        <f t="shared" si="3"/>
        <v>-23585303</v>
      </c>
      <c r="T38" s="100">
        <f t="shared" si="3"/>
        <v>-18237274</v>
      </c>
      <c r="U38" s="100">
        <f t="shared" si="3"/>
        <v>-29537863</v>
      </c>
      <c r="V38" s="100">
        <f t="shared" si="3"/>
        <v>-71360440</v>
      </c>
      <c r="W38" s="100">
        <f t="shared" si="3"/>
        <v>-3759100</v>
      </c>
      <c r="X38" s="100">
        <f t="shared" si="3"/>
        <v>9000</v>
      </c>
      <c r="Y38" s="100">
        <f t="shared" si="3"/>
        <v>-3768100</v>
      </c>
      <c r="Z38" s="137">
        <f>+IF(X38&lt;&gt;0,+(Y38/X38)*100,0)</f>
        <v>-41867.77777777778</v>
      </c>
      <c r="AA38" s="102">
        <f>+AA17+AA27+AA36</f>
        <v>9000</v>
      </c>
    </row>
    <row r="39" spans="1:27" ht="13.5">
      <c r="A39" s="249" t="s">
        <v>200</v>
      </c>
      <c r="B39" s="182"/>
      <c r="C39" s="153">
        <v>3983710</v>
      </c>
      <c r="D39" s="153"/>
      <c r="E39" s="99">
        <v>2589274</v>
      </c>
      <c r="F39" s="100">
        <v>3983710</v>
      </c>
      <c r="G39" s="100">
        <v>5036365</v>
      </c>
      <c r="H39" s="100">
        <v>108276141</v>
      </c>
      <c r="I39" s="100">
        <v>85364041</v>
      </c>
      <c r="J39" s="100">
        <v>5036365</v>
      </c>
      <c r="K39" s="100">
        <v>53343230</v>
      </c>
      <c r="L39" s="100">
        <v>34214110</v>
      </c>
      <c r="M39" s="100">
        <v>12494394</v>
      </c>
      <c r="N39" s="100">
        <v>53343230</v>
      </c>
      <c r="O39" s="100">
        <v>74249530</v>
      </c>
      <c r="P39" s="100">
        <v>53251824</v>
      </c>
      <c r="Q39" s="100">
        <v>24985945</v>
      </c>
      <c r="R39" s="100">
        <v>74249530</v>
      </c>
      <c r="S39" s="100">
        <v>72637705</v>
      </c>
      <c r="T39" s="100">
        <v>49052402</v>
      </c>
      <c r="U39" s="100">
        <v>30815128</v>
      </c>
      <c r="V39" s="100">
        <v>72637705</v>
      </c>
      <c r="W39" s="100">
        <v>5036365</v>
      </c>
      <c r="X39" s="100">
        <v>3983710</v>
      </c>
      <c r="Y39" s="100">
        <v>1052655</v>
      </c>
      <c r="Z39" s="137">
        <v>26.42</v>
      </c>
      <c r="AA39" s="102">
        <v>3983710</v>
      </c>
    </row>
    <row r="40" spans="1:27" ht="13.5">
      <c r="A40" s="269" t="s">
        <v>201</v>
      </c>
      <c r="B40" s="256"/>
      <c r="C40" s="257">
        <v>-5036365</v>
      </c>
      <c r="D40" s="257"/>
      <c r="E40" s="258">
        <v>4704571</v>
      </c>
      <c r="F40" s="259">
        <v>3992710</v>
      </c>
      <c r="G40" s="259">
        <v>108276141</v>
      </c>
      <c r="H40" s="259">
        <v>85364041</v>
      </c>
      <c r="I40" s="259">
        <v>53343230</v>
      </c>
      <c r="J40" s="259">
        <v>53343230</v>
      </c>
      <c r="K40" s="259">
        <v>34214110</v>
      </c>
      <c r="L40" s="259">
        <v>12494394</v>
      </c>
      <c r="M40" s="259">
        <v>74249530</v>
      </c>
      <c r="N40" s="259">
        <v>74249530</v>
      </c>
      <c r="O40" s="259">
        <v>53251824</v>
      </c>
      <c r="P40" s="259">
        <v>24985945</v>
      </c>
      <c r="Q40" s="259">
        <v>72637705</v>
      </c>
      <c r="R40" s="259">
        <v>53251824</v>
      </c>
      <c r="S40" s="259">
        <v>49052402</v>
      </c>
      <c r="T40" s="259">
        <v>30815128</v>
      </c>
      <c r="U40" s="259">
        <v>1277265</v>
      </c>
      <c r="V40" s="259">
        <v>1277265</v>
      </c>
      <c r="W40" s="259">
        <v>1277265</v>
      </c>
      <c r="X40" s="259">
        <v>3992710</v>
      </c>
      <c r="Y40" s="259">
        <v>-2715445</v>
      </c>
      <c r="Z40" s="260">
        <v>-68.01</v>
      </c>
      <c r="AA40" s="261">
        <v>3992710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2071073</v>
      </c>
      <c r="D5" s="200">
        <f t="shared" si="0"/>
        <v>0</v>
      </c>
      <c r="E5" s="106">
        <f t="shared" si="0"/>
        <v>965270</v>
      </c>
      <c r="F5" s="106">
        <f t="shared" si="0"/>
        <v>2855000</v>
      </c>
      <c r="G5" s="106">
        <f t="shared" si="0"/>
        <v>0</v>
      </c>
      <c r="H5" s="106">
        <f t="shared" si="0"/>
        <v>0</v>
      </c>
      <c r="I5" s="106">
        <f t="shared" si="0"/>
        <v>109240</v>
      </c>
      <c r="J5" s="106">
        <f t="shared" si="0"/>
        <v>109240</v>
      </c>
      <c r="K5" s="106">
        <f t="shared" si="0"/>
        <v>21540</v>
      </c>
      <c r="L5" s="106">
        <f t="shared" si="0"/>
        <v>18014</v>
      </c>
      <c r="M5" s="106">
        <f t="shared" si="0"/>
        <v>420000</v>
      </c>
      <c r="N5" s="106">
        <f t="shared" si="0"/>
        <v>459554</v>
      </c>
      <c r="O5" s="106">
        <f t="shared" si="0"/>
        <v>0</v>
      </c>
      <c r="P5" s="106">
        <f t="shared" si="0"/>
        <v>3179108</v>
      </c>
      <c r="Q5" s="106">
        <f t="shared" si="0"/>
        <v>0</v>
      </c>
      <c r="R5" s="106">
        <f t="shared" si="0"/>
        <v>3179108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3747902</v>
      </c>
      <c r="X5" s="106">
        <f t="shared" si="0"/>
        <v>2855000</v>
      </c>
      <c r="Y5" s="106">
        <f t="shared" si="0"/>
        <v>892902</v>
      </c>
      <c r="Z5" s="201">
        <f>+IF(X5&lt;&gt;0,+(Y5/X5)*100,0)</f>
        <v>31.275026269702277</v>
      </c>
      <c r="AA5" s="199">
        <f>SUM(AA11:AA18)</f>
        <v>2855000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2071073</v>
      </c>
      <c r="D15" s="156"/>
      <c r="E15" s="60">
        <v>965270</v>
      </c>
      <c r="F15" s="60">
        <v>2855000</v>
      </c>
      <c r="G15" s="60"/>
      <c r="H15" s="60"/>
      <c r="I15" s="60">
        <v>109240</v>
      </c>
      <c r="J15" s="60">
        <v>109240</v>
      </c>
      <c r="K15" s="60">
        <v>21540</v>
      </c>
      <c r="L15" s="60">
        <v>18014</v>
      </c>
      <c r="M15" s="60">
        <v>420000</v>
      </c>
      <c r="N15" s="60">
        <v>459554</v>
      </c>
      <c r="O15" s="60"/>
      <c r="P15" s="60">
        <v>3179108</v>
      </c>
      <c r="Q15" s="60"/>
      <c r="R15" s="60">
        <v>3179108</v>
      </c>
      <c r="S15" s="60"/>
      <c r="T15" s="60"/>
      <c r="U15" s="60"/>
      <c r="V15" s="60"/>
      <c r="W15" s="60">
        <v>3747902</v>
      </c>
      <c r="X15" s="60">
        <v>2855000</v>
      </c>
      <c r="Y15" s="60">
        <v>892902</v>
      </c>
      <c r="Z15" s="140">
        <v>31.28</v>
      </c>
      <c r="AA15" s="155">
        <v>2855000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2071073</v>
      </c>
      <c r="D45" s="129">
        <f t="shared" si="7"/>
        <v>0</v>
      </c>
      <c r="E45" s="54">
        <f t="shared" si="7"/>
        <v>965270</v>
      </c>
      <c r="F45" s="54">
        <f t="shared" si="7"/>
        <v>2855000</v>
      </c>
      <c r="G45" s="54">
        <f t="shared" si="7"/>
        <v>0</v>
      </c>
      <c r="H45" s="54">
        <f t="shared" si="7"/>
        <v>0</v>
      </c>
      <c r="I45" s="54">
        <f t="shared" si="7"/>
        <v>109240</v>
      </c>
      <c r="J45" s="54">
        <f t="shared" si="7"/>
        <v>109240</v>
      </c>
      <c r="K45" s="54">
        <f t="shared" si="7"/>
        <v>21540</v>
      </c>
      <c r="L45" s="54">
        <f t="shared" si="7"/>
        <v>18014</v>
      </c>
      <c r="M45" s="54">
        <f t="shared" si="7"/>
        <v>420000</v>
      </c>
      <c r="N45" s="54">
        <f t="shared" si="7"/>
        <v>459554</v>
      </c>
      <c r="O45" s="54">
        <f t="shared" si="7"/>
        <v>0</v>
      </c>
      <c r="P45" s="54">
        <f t="shared" si="7"/>
        <v>3179108</v>
      </c>
      <c r="Q45" s="54">
        <f t="shared" si="7"/>
        <v>0</v>
      </c>
      <c r="R45" s="54">
        <f t="shared" si="7"/>
        <v>3179108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3747902</v>
      </c>
      <c r="X45" s="54">
        <f t="shared" si="7"/>
        <v>2855000</v>
      </c>
      <c r="Y45" s="54">
        <f t="shared" si="7"/>
        <v>892902</v>
      </c>
      <c r="Z45" s="184">
        <f t="shared" si="5"/>
        <v>31.275026269702277</v>
      </c>
      <c r="AA45" s="130">
        <f t="shared" si="8"/>
        <v>2855000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2071073</v>
      </c>
      <c r="D49" s="218">
        <f t="shared" si="9"/>
        <v>0</v>
      </c>
      <c r="E49" s="220">
        <f t="shared" si="9"/>
        <v>965270</v>
      </c>
      <c r="F49" s="220">
        <f t="shared" si="9"/>
        <v>2855000</v>
      </c>
      <c r="G49" s="220">
        <f t="shared" si="9"/>
        <v>0</v>
      </c>
      <c r="H49" s="220">
        <f t="shared" si="9"/>
        <v>0</v>
      </c>
      <c r="I49" s="220">
        <f t="shared" si="9"/>
        <v>109240</v>
      </c>
      <c r="J49" s="220">
        <f t="shared" si="9"/>
        <v>109240</v>
      </c>
      <c r="K49" s="220">
        <f t="shared" si="9"/>
        <v>21540</v>
      </c>
      <c r="L49" s="220">
        <f t="shared" si="9"/>
        <v>18014</v>
      </c>
      <c r="M49" s="220">
        <f t="shared" si="9"/>
        <v>420000</v>
      </c>
      <c r="N49" s="220">
        <f t="shared" si="9"/>
        <v>459554</v>
      </c>
      <c r="O49" s="220">
        <f t="shared" si="9"/>
        <v>0</v>
      </c>
      <c r="P49" s="220">
        <f t="shared" si="9"/>
        <v>3179108</v>
      </c>
      <c r="Q49" s="220">
        <f t="shared" si="9"/>
        <v>0</v>
      </c>
      <c r="R49" s="220">
        <f t="shared" si="9"/>
        <v>3179108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3747902</v>
      </c>
      <c r="X49" s="220">
        <f t="shared" si="9"/>
        <v>2855000</v>
      </c>
      <c r="Y49" s="220">
        <f t="shared" si="9"/>
        <v>892902</v>
      </c>
      <c r="Z49" s="221">
        <f t="shared" si="5"/>
        <v>31.275026269702277</v>
      </c>
      <c r="AA49" s="222">
        <f>SUM(AA41:AA48)</f>
        <v>2855000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1820998</v>
      </c>
      <c r="D51" s="129">
        <f t="shared" si="10"/>
        <v>0</v>
      </c>
      <c r="E51" s="54">
        <f t="shared" si="10"/>
        <v>1531000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1820998</v>
      </c>
      <c r="D61" s="156"/>
      <c r="E61" s="60">
        <v>1531000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1531000</v>
      </c>
      <c r="F65" s="60">
        <v>2388000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2388000</v>
      </c>
      <c r="Y65" s="60">
        <v>-2388000</v>
      </c>
      <c r="Z65" s="140">
        <v>-100</v>
      </c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153612</v>
      </c>
      <c r="H66" s="275">
        <v>343840</v>
      </c>
      <c r="I66" s="275">
        <v>333972</v>
      </c>
      <c r="J66" s="275">
        <v>831424</v>
      </c>
      <c r="K66" s="275">
        <v>48715</v>
      </c>
      <c r="L66" s="275">
        <v>150091</v>
      </c>
      <c r="M66" s="275">
        <v>303394</v>
      </c>
      <c r="N66" s="275">
        <v>502200</v>
      </c>
      <c r="O66" s="275">
        <v>51091</v>
      </c>
      <c r="P66" s="275">
        <v>158375</v>
      </c>
      <c r="Q66" s="275">
        <v>6474</v>
      </c>
      <c r="R66" s="275">
        <v>215940</v>
      </c>
      <c r="S66" s="275">
        <v>176963</v>
      </c>
      <c r="T66" s="275">
        <v>118596</v>
      </c>
      <c r="U66" s="275">
        <v>57607</v>
      </c>
      <c r="V66" s="275">
        <v>353166</v>
      </c>
      <c r="W66" s="275">
        <v>1902730</v>
      </c>
      <c r="X66" s="275"/>
      <c r="Y66" s="275">
        <v>1902730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1531000</v>
      </c>
      <c r="F69" s="220">
        <f t="shared" si="12"/>
        <v>2388000</v>
      </c>
      <c r="G69" s="220">
        <f t="shared" si="12"/>
        <v>153612</v>
      </c>
      <c r="H69" s="220">
        <f t="shared" si="12"/>
        <v>343840</v>
      </c>
      <c r="I69" s="220">
        <f t="shared" si="12"/>
        <v>333972</v>
      </c>
      <c r="J69" s="220">
        <f t="shared" si="12"/>
        <v>831424</v>
      </c>
      <c r="K69" s="220">
        <f t="shared" si="12"/>
        <v>48715</v>
      </c>
      <c r="L69" s="220">
        <f t="shared" si="12"/>
        <v>150091</v>
      </c>
      <c r="M69" s="220">
        <f t="shared" si="12"/>
        <v>303394</v>
      </c>
      <c r="N69" s="220">
        <f t="shared" si="12"/>
        <v>502200</v>
      </c>
      <c r="O69" s="220">
        <f t="shared" si="12"/>
        <v>51091</v>
      </c>
      <c r="P69" s="220">
        <f t="shared" si="12"/>
        <v>158375</v>
      </c>
      <c r="Q69" s="220">
        <f t="shared" si="12"/>
        <v>6474</v>
      </c>
      <c r="R69" s="220">
        <f t="shared" si="12"/>
        <v>215940</v>
      </c>
      <c r="S69" s="220">
        <f t="shared" si="12"/>
        <v>176963</v>
      </c>
      <c r="T69" s="220">
        <f t="shared" si="12"/>
        <v>118596</v>
      </c>
      <c r="U69" s="220">
        <f t="shared" si="12"/>
        <v>57607</v>
      </c>
      <c r="V69" s="220">
        <f t="shared" si="12"/>
        <v>353166</v>
      </c>
      <c r="W69" s="220">
        <f t="shared" si="12"/>
        <v>1902730</v>
      </c>
      <c r="X69" s="220">
        <f t="shared" si="12"/>
        <v>2388000</v>
      </c>
      <c r="Y69" s="220">
        <f t="shared" si="12"/>
        <v>-485270</v>
      </c>
      <c r="Z69" s="221">
        <f>+IF(X69&lt;&gt;0,+(Y69/X69)*100,0)</f>
        <v>-20.321189279731993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2071073</v>
      </c>
      <c r="D40" s="344">
        <f t="shared" si="9"/>
        <v>0</v>
      </c>
      <c r="E40" s="343">
        <f t="shared" si="9"/>
        <v>965270</v>
      </c>
      <c r="F40" s="345">
        <f t="shared" si="9"/>
        <v>2855000</v>
      </c>
      <c r="G40" s="345">
        <f t="shared" si="9"/>
        <v>0</v>
      </c>
      <c r="H40" s="343">
        <f t="shared" si="9"/>
        <v>0</v>
      </c>
      <c r="I40" s="343">
        <f t="shared" si="9"/>
        <v>109240</v>
      </c>
      <c r="J40" s="345">
        <f t="shared" si="9"/>
        <v>109240</v>
      </c>
      <c r="K40" s="345">
        <f t="shared" si="9"/>
        <v>21540</v>
      </c>
      <c r="L40" s="343">
        <f t="shared" si="9"/>
        <v>18014</v>
      </c>
      <c r="M40" s="343">
        <f t="shared" si="9"/>
        <v>420000</v>
      </c>
      <c r="N40" s="345">
        <f t="shared" si="9"/>
        <v>459554</v>
      </c>
      <c r="O40" s="345">
        <f t="shared" si="9"/>
        <v>0</v>
      </c>
      <c r="P40" s="343">
        <f t="shared" si="9"/>
        <v>3179108</v>
      </c>
      <c r="Q40" s="343">
        <f t="shared" si="9"/>
        <v>0</v>
      </c>
      <c r="R40" s="345">
        <f t="shared" si="9"/>
        <v>3179108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3747902</v>
      </c>
      <c r="X40" s="343">
        <f t="shared" si="9"/>
        <v>2855000</v>
      </c>
      <c r="Y40" s="345">
        <f t="shared" si="9"/>
        <v>892902</v>
      </c>
      <c r="Z40" s="336">
        <f>+IF(X40&lt;&gt;0,+(Y40/X40)*100,0)</f>
        <v>31.275026269702277</v>
      </c>
      <c r="AA40" s="350">
        <f>SUM(AA41:AA49)</f>
        <v>2855000</v>
      </c>
    </row>
    <row r="41" spans="1:27" ht="13.5">
      <c r="A41" s="361" t="s">
        <v>248</v>
      </c>
      <c r="B41" s="142"/>
      <c r="C41" s="362"/>
      <c r="D41" s="363"/>
      <c r="E41" s="362"/>
      <c r="F41" s="364">
        <v>2000000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3149318</v>
      </c>
      <c r="Q41" s="362"/>
      <c r="R41" s="364">
        <v>3149318</v>
      </c>
      <c r="S41" s="364"/>
      <c r="T41" s="362"/>
      <c r="U41" s="362"/>
      <c r="V41" s="364"/>
      <c r="W41" s="364">
        <v>3149318</v>
      </c>
      <c r="X41" s="362">
        <v>2000000</v>
      </c>
      <c r="Y41" s="364">
        <v>1149318</v>
      </c>
      <c r="Z41" s="365">
        <v>57.47</v>
      </c>
      <c r="AA41" s="366">
        <v>2000000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250039</v>
      </c>
      <c r="D43" s="369"/>
      <c r="E43" s="305">
        <v>234270</v>
      </c>
      <c r="F43" s="370">
        <v>234000</v>
      </c>
      <c r="G43" s="370"/>
      <c r="H43" s="305"/>
      <c r="I43" s="305">
        <v>59200</v>
      </c>
      <c r="J43" s="370">
        <v>59200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59200</v>
      </c>
      <c r="X43" s="305">
        <v>234000</v>
      </c>
      <c r="Y43" s="370">
        <v>-174800</v>
      </c>
      <c r="Z43" s="371">
        <v>-74.7</v>
      </c>
      <c r="AA43" s="303">
        <v>234000</v>
      </c>
    </row>
    <row r="44" spans="1:27" ht="13.5">
      <c r="A44" s="361" t="s">
        <v>251</v>
      </c>
      <c r="B44" s="136"/>
      <c r="C44" s="60">
        <v>663450</v>
      </c>
      <c r="D44" s="368"/>
      <c r="E44" s="54">
        <v>531000</v>
      </c>
      <c r="F44" s="53">
        <v>521000</v>
      </c>
      <c r="G44" s="53"/>
      <c r="H44" s="54"/>
      <c r="I44" s="54">
        <v>50040</v>
      </c>
      <c r="J44" s="53">
        <v>50040</v>
      </c>
      <c r="K44" s="53">
        <v>21540</v>
      </c>
      <c r="L44" s="54">
        <v>18014</v>
      </c>
      <c r="M44" s="54">
        <v>420000</v>
      </c>
      <c r="N44" s="53">
        <v>459554</v>
      </c>
      <c r="O44" s="53"/>
      <c r="P44" s="54">
        <v>29790</v>
      </c>
      <c r="Q44" s="54"/>
      <c r="R44" s="53">
        <v>29790</v>
      </c>
      <c r="S44" s="53"/>
      <c r="T44" s="54"/>
      <c r="U44" s="54"/>
      <c r="V44" s="53"/>
      <c r="W44" s="53">
        <v>539384</v>
      </c>
      <c r="X44" s="54">
        <v>521000</v>
      </c>
      <c r="Y44" s="53">
        <v>18384</v>
      </c>
      <c r="Z44" s="94">
        <v>3.53</v>
      </c>
      <c r="AA44" s="95">
        <v>521000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>
        <v>1096246</v>
      </c>
      <c r="D48" s="368"/>
      <c r="E48" s="54">
        <v>200000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61338</v>
      </c>
      <c r="D49" s="368"/>
      <c r="E49" s="54"/>
      <c r="F49" s="53">
        <v>100000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100000</v>
      </c>
      <c r="Y49" s="53">
        <v>-100000</v>
      </c>
      <c r="Z49" s="94">
        <v>-100</v>
      </c>
      <c r="AA49" s="95">
        <v>100000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2071073</v>
      </c>
      <c r="D60" s="346">
        <f t="shared" si="14"/>
        <v>0</v>
      </c>
      <c r="E60" s="219">
        <f t="shared" si="14"/>
        <v>965270</v>
      </c>
      <c r="F60" s="264">
        <f t="shared" si="14"/>
        <v>2855000</v>
      </c>
      <c r="G60" s="264">
        <f t="shared" si="14"/>
        <v>0</v>
      </c>
      <c r="H60" s="219">
        <f t="shared" si="14"/>
        <v>0</v>
      </c>
      <c r="I60" s="219">
        <f t="shared" si="14"/>
        <v>109240</v>
      </c>
      <c r="J60" s="264">
        <f t="shared" si="14"/>
        <v>109240</v>
      </c>
      <c r="K60" s="264">
        <f t="shared" si="14"/>
        <v>21540</v>
      </c>
      <c r="L60" s="219">
        <f t="shared" si="14"/>
        <v>18014</v>
      </c>
      <c r="M60" s="219">
        <f t="shared" si="14"/>
        <v>420000</v>
      </c>
      <c r="N60" s="264">
        <f t="shared" si="14"/>
        <v>459554</v>
      </c>
      <c r="O60" s="264">
        <f t="shared" si="14"/>
        <v>0</v>
      </c>
      <c r="P60" s="219">
        <f t="shared" si="14"/>
        <v>3179108</v>
      </c>
      <c r="Q60" s="219">
        <f t="shared" si="14"/>
        <v>0</v>
      </c>
      <c r="R60" s="264">
        <f t="shared" si="14"/>
        <v>3179108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3747902</v>
      </c>
      <c r="X60" s="219">
        <f t="shared" si="14"/>
        <v>2855000</v>
      </c>
      <c r="Y60" s="264">
        <f t="shared" si="14"/>
        <v>892902</v>
      </c>
      <c r="Z60" s="337">
        <f>+IF(X60&lt;&gt;0,+(Y60/X60)*100,0)</f>
        <v>31.275026269702277</v>
      </c>
      <c r="AA60" s="232">
        <f>+AA57+AA54+AA51+AA40+AA37+AA34+AA22+AA5</f>
        <v>2855000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2016-08-08T13:59:02Z</dcterms:created>
  <dcterms:modified xsi:type="dcterms:W3CDTF">2016-08-08T13:59:09Z</dcterms:modified>
  <cp:category/>
  <cp:version/>
  <cp:contentType/>
  <cp:contentStatus/>
</cp:coreProperties>
</file>