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<sst xmlns="http://schemas.openxmlformats.org/spreadsheetml/2006/main" count="857" uniqueCount="303">
  <si>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Harry Gwala(DC43)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</si>
  <si>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</si>
  <si>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</si>
  <si>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</si>
  <si>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</si>
  <si>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</si>
  <si>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</si>
  <si>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</si>
  <si>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</si>
  <si>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</si>
  <si>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</si>
  <si>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</si>
  <si>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</si>
  <si>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</si>
  <si>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</si>
  <si>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</si>
  <si>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</si>
  <si>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</si>
  <si>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</si>
  <si>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</si>
  <si>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</si>
  <si>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</si>
  <si>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</si>
  <si>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</si>
  <si>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</si>
  <si>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</si>
  <si>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</si>
  <si>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</si>
  <si>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</si>
  <si>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</si>
  <si>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</si>
  <si>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</si>
  <si>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</si>
  <si>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</si>
  <si>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</si>
  <si>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</si>
  <si>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</si>
  <si>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</si>
  <si>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</si>
  <si>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</si>
  <si>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</si>
  <si>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</si>
  <si>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</si>
  <si>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</si>
  <si>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</si>
  <si>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</si>
  <si>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</si>
  <si>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</si>
  <si>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</si>
  <si>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</si>
  <si>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</si>
  <si>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</si>
  <si>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</si>
  <si>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</si>
  <si>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</si>
  <si>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</si>
  <si>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</si>
  <si>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</si>
  <si>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</si>
  <si>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</si>
  <si>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</si>
  <si>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</si>
  <si>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</si>
  <si>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</si>
  <si>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</si>
  <si>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</si>
  <si>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</si>
  <si>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</si>
  <si>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</si>
  <si>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</si>
  <si>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Harry Gwala(DC43)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</si>
  <si>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</si>
  <si>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</si>
  <si>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</si>
  <si>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</si>
  <si>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</si>
  <si>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</si>
  <si>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</si>
  <si>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</si>
  <si>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</si>
  <si>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</si>
  <si>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</si>
  <si>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</si>
  <si>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</si>
  <si>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</si>
  <si>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</si>
  <si>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</si>
  <si>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</si>
  <si>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</si>
  <si>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</si>
  <si>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</si>
  <si>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</si>
  <si>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</si>
  <si>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</si>
  <si>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</si>
  <si>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</si>
  <si>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</si>
  <si>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</si>
  <si>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</si>
  <si>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</si>
  <si>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Harry Gwala(DC43)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</si>
  <si>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</si>
  <si>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</si>
  <si>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</si>
  <si>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</si>
  <si>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</si>
  <si>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</si>
  <si>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</si>
  <si>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</si>
  <si>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</si>
  <si>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</si>
  <si>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</si>
  <si>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</si>
  <si>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</si>
  <si>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</si>
  <si>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</si>
  <si>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</si>
  <si>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</si>
  <si>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</si>
  <si>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</si>
  <si>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</si>
  <si>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</si>
  <si>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</si>
  <si>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</si>
  <si>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</si>
  <si>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</si>
  <si>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</si>
  <si>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</si>
  <si>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</si>
  <si>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Harry Gwala(DC43)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</si>
  <si>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</si>
  <si>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</si>
  <si>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</si>
  <si>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</si>
  <si>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</si>
  <si>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</si>
  <si>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</si>
  <si>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</si>
  <si>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</si>
  <si>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</si>
  <si>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Harry Gwala(DC43)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</si>
  <si>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</si>
  <si>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</si>
  <si>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</si>
  <si>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</si>
  <si>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</si>
  <si>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</si>
  <si>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</si>
  <si>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</si>
  <si>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</si>
  <si>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</si>
  <si>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</si>
  <si>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</si>
  <si>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</si>
  <si>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</si>
  <si>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</si>
  <si>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</si>
  <si>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</si>
  <si>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</si>
  <si>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</si>
  <si>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</si>
  <si>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</si>
  <si>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</si>
  <si>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</si>
  <si>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</si>
  <si>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</si>
  <si>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</si>
  <si>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</si>
  <si>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</si>
  <si>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</si>
  <si>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</si>
  <si>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</si>
  <si>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</si>
  <si>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</si>
  <si>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Harry Gwala(DC43)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</si>
  <si>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</si>
  <si>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</si>
  <si>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</si>
  <si>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</si>
  <si>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</si>
  <si>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</si>
  <si>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</si>
  <si>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</si>
  <si>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</si>
  <si>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</si>
  <si>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</si>
  <si>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</si>
  <si>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</si>
  <si>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</si>
  <si>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</si>
  <si>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</si>
  <si>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</si>
  <si>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</si>
  <si>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</si>
  <si>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</si>
  <si>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</si>
  <si>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</si>
  <si>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</si>
  <si>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</si>
  <si>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</si>
  <si>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</si>
  <si>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</si>
  <si>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Harry Gwala(DC43)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</si>
  <si>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</si>
  <si>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</si>
  <si>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</si>
  <si>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</si>
  <si>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</si>
  <si>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</si>
  <si>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</si>
  <si>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</si>
  <si>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</si>
  <si>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</si>
  <si>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</si>
  <si>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</si>
  <si>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</si>
  <si>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</si>
  <si>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</si>
  <si>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</si>
  <si>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</si>
  <si>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</si>
  <si>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</si>
  <si>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</si>
  <si>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</si>
  <si>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</si>
  <si>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</si>
  <si>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</si>
  <si>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Harry Gwala(DC43)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</si>
  <si>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</si>
  <si>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</si>
  <si>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</si>
  <si>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</si>
  <si>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</si>
  <si>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</si>
  <si>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</si>
  <si>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</si>
  <si>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</si>
  <si>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</si>
  <si>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</si>
  <si>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</si>
  <si>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</si>
  <si>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</si>
  <si>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</si>
  <si>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</si>
  <si>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</si>
  <si>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</si>
  <si>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</si>
  <si>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</si>
  <si>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</si>
  <si>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</si>
  <si>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</si>
  <si>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</si>
  <si>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</si>
  <si>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</si>
  <si>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</si>
  <si>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</si>
  <si>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</si>
  <si>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</si>
  <si>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</si>
  <si>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</si>
  <si>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</si>
  <si>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</si>
  <si>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</si>
  <si>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Harry Gwala(DC43)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</si>
  <si>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</si>
  <si>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</si>
  <si>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Harry Gwala(DC43)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</si>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</sst>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55400032</v>
      </c>
      <c r="C6" s="19">
        <v>0</v>
      </c>
      <c r="D6" s="59">
        <v>55902000</v>
      </c>
      <c r="E6" s="60">
        <v>55902383</v>
      </c>
      <c r="F6" s="60">
        <v>4547490</v>
      </c>
      <c r="G6" s="60">
        <v>4677569</v>
      </c>
      <c r="H6" s="60">
        <v>4272603</v>
      </c>
      <c r="I6" s="60">
        <v>13497662</v>
      </c>
      <c r="J6" s="60">
        <v>4047120</v>
      </c>
      <c r="K6" s="60">
        <v>4173866</v>
      </c>
      <c r="L6" s="60">
        <v>3571004</v>
      </c>
      <c r="M6" s="60">
        <v>11791990</v>
      </c>
      <c r="N6" s="60">
        <v>4283734</v>
      </c>
      <c r="O6" s="60">
        <v>3925186</v>
      </c>
      <c r="P6" s="60">
        <v>2799094</v>
      </c>
      <c r="Q6" s="60">
        <v>11008014</v>
      </c>
      <c r="R6" s="60">
        <v>2074420</v>
      </c>
      <c r="S6" s="60">
        <v>2340483</v>
      </c>
      <c r="T6" s="60">
        <v>2745284</v>
      </c>
      <c r="U6" s="60">
        <v>7160187</v>
      </c>
      <c r="V6" s="60">
        <v>43457853</v>
      </c>
      <c r="W6" s="60">
        <v>55902382</v>
      </c>
      <c r="X6" s="60">
        <v>-12444529</v>
      </c>
      <c r="Y6" s="61">
        <v>-22.26</v>
      </c>
      <c r="Z6" s="62">
        <v>55902383</v>
      </c>
    </row>
    <row r="7" spans="1:26" ht="13.5">
      <c r="A7" s="58" t="s">
        <v>33</v>
      </c>
      <c r="B7" s="19">
        <v>3476098</v>
      </c>
      <c r="C7" s="19">
        <v>0</v>
      </c>
      <c r="D7" s="59">
        <v>4435000</v>
      </c>
      <c r="E7" s="60">
        <v>3675000</v>
      </c>
      <c r="F7" s="60">
        <v>162915</v>
      </c>
      <c r="G7" s="60">
        <v>533965</v>
      </c>
      <c r="H7" s="60">
        <v>467923</v>
      </c>
      <c r="I7" s="60">
        <v>1164803</v>
      </c>
      <c r="J7" s="60">
        <v>348570</v>
      </c>
      <c r="K7" s="60">
        <v>279611</v>
      </c>
      <c r="L7" s="60">
        <v>200165</v>
      </c>
      <c r="M7" s="60">
        <v>828346</v>
      </c>
      <c r="N7" s="60">
        <v>72815</v>
      </c>
      <c r="O7" s="60">
        <v>403100</v>
      </c>
      <c r="P7" s="60">
        <v>108237</v>
      </c>
      <c r="Q7" s="60">
        <v>584152</v>
      </c>
      <c r="R7" s="60">
        <v>244094</v>
      </c>
      <c r="S7" s="60">
        <v>173276</v>
      </c>
      <c r="T7" s="60">
        <v>3631</v>
      </c>
      <c r="U7" s="60">
        <v>421001</v>
      </c>
      <c r="V7" s="60">
        <v>2998302</v>
      </c>
      <c r="W7" s="60">
        <v>4435000</v>
      </c>
      <c r="X7" s="60">
        <v>-1436698</v>
      </c>
      <c r="Y7" s="61">
        <v>-32.39</v>
      </c>
      <c r="Z7" s="62">
        <v>3675000</v>
      </c>
    </row>
    <row r="8" spans="1:26" ht="13.5">
      <c r="A8" s="58" t="s">
        <v>34</v>
      </c>
      <c r="B8" s="19">
        <v>313168326</v>
      </c>
      <c r="C8" s="19">
        <v>0</v>
      </c>
      <c r="D8" s="59">
        <v>302323125</v>
      </c>
      <c r="E8" s="60">
        <v>308503475</v>
      </c>
      <c r="F8" s="60">
        <v>100434389</v>
      </c>
      <c r="G8" s="60">
        <v>0</v>
      </c>
      <c r="H8" s="60">
        <v>0</v>
      </c>
      <c r="I8" s="60">
        <v>100434389</v>
      </c>
      <c r="J8" s="60">
        <v>0</v>
      </c>
      <c r="K8" s="60">
        <v>77710000</v>
      </c>
      <c r="L8" s="60">
        <v>0</v>
      </c>
      <c r="M8" s="60">
        <v>77710000</v>
      </c>
      <c r="N8" s="60">
        <v>0</v>
      </c>
      <c r="O8" s="60">
        <v>0</v>
      </c>
      <c r="P8" s="60">
        <v>60258000</v>
      </c>
      <c r="Q8" s="60">
        <v>60258000</v>
      </c>
      <c r="R8" s="60">
        <v>0</v>
      </c>
      <c r="S8" s="60">
        <v>0</v>
      </c>
      <c r="T8" s="60">
        <v>0</v>
      </c>
      <c r="U8" s="60">
        <v>0</v>
      </c>
      <c r="V8" s="60">
        <v>238402389</v>
      </c>
      <c r="W8" s="60">
        <v>302323125</v>
      </c>
      <c r="X8" s="60">
        <v>-63920736</v>
      </c>
      <c r="Y8" s="61">
        <v>-21.14</v>
      </c>
      <c r="Z8" s="62">
        <v>308503475</v>
      </c>
    </row>
    <row r="9" spans="1:26" ht="13.5">
      <c r="A9" s="58" t="s">
        <v>35</v>
      </c>
      <c r="B9" s="19">
        <v>8828071</v>
      </c>
      <c r="C9" s="19">
        <v>0</v>
      </c>
      <c r="D9" s="59">
        <v>7338000</v>
      </c>
      <c r="E9" s="60">
        <v>9110000</v>
      </c>
      <c r="F9" s="60">
        <v>813411</v>
      </c>
      <c r="G9" s="60">
        <v>769838</v>
      </c>
      <c r="H9" s="60">
        <v>851875</v>
      </c>
      <c r="I9" s="60">
        <v>2435124</v>
      </c>
      <c r="J9" s="60">
        <v>766923</v>
      </c>
      <c r="K9" s="60">
        <v>809020</v>
      </c>
      <c r="L9" s="60">
        <v>814513</v>
      </c>
      <c r="M9" s="60">
        <v>2390456</v>
      </c>
      <c r="N9" s="60">
        <v>842133</v>
      </c>
      <c r="O9" s="60">
        <v>1968727</v>
      </c>
      <c r="P9" s="60">
        <v>-181371</v>
      </c>
      <c r="Q9" s="60">
        <v>2629489</v>
      </c>
      <c r="R9" s="60">
        <v>856191</v>
      </c>
      <c r="S9" s="60">
        <v>840286</v>
      </c>
      <c r="T9" s="60">
        <v>879960</v>
      </c>
      <c r="U9" s="60">
        <v>2576437</v>
      </c>
      <c r="V9" s="60">
        <v>10031506</v>
      </c>
      <c r="W9" s="60">
        <v>7338000</v>
      </c>
      <c r="X9" s="60">
        <v>2693506</v>
      </c>
      <c r="Y9" s="61">
        <v>36.71</v>
      </c>
      <c r="Z9" s="62">
        <v>9110000</v>
      </c>
    </row>
    <row r="10" spans="1:26" ht="25.5">
      <c r="A10" s="63" t="s">
        <v>278</v>
      </c>
      <c r="B10" s="64">
        <f>SUM(B5:B9)</f>
        <v>380872527</v>
      </c>
      <c r="C10" s="64">
        <f>SUM(C5:C9)</f>
        <v>0</v>
      </c>
      <c r="D10" s="65">
        <f aca="true" t="shared" si="0" ref="D10:Z10">SUM(D5:D9)</f>
        <v>369998125</v>
      </c>
      <c r="E10" s="66">
        <f t="shared" si="0"/>
        <v>377190858</v>
      </c>
      <c r="F10" s="66">
        <f t="shared" si="0"/>
        <v>105958205</v>
      </c>
      <c r="G10" s="66">
        <f t="shared" si="0"/>
        <v>5981372</v>
      </c>
      <c r="H10" s="66">
        <f t="shared" si="0"/>
        <v>5592401</v>
      </c>
      <c r="I10" s="66">
        <f t="shared" si="0"/>
        <v>117531978</v>
      </c>
      <c r="J10" s="66">
        <f t="shared" si="0"/>
        <v>5162613</v>
      </c>
      <c r="K10" s="66">
        <f t="shared" si="0"/>
        <v>82972497</v>
      </c>
      <c r="L10" s="66">
        <f t="shared" si="0"/>
        <v>4585682</v>
      </c>
      <c r="M10" s="66">
        <f t="shared" si="0"/>
        <v>92720792</v>
      </c>
      <c r="N10" s="66">
        <f t="shared" si="0"/>
        <v>5198682</v>
      </c>
      <c r="O10" s="66">
        <f t="shared" si="0"/>
        <v>6297013</v>
      </c>
      <c r="P10" s="66">
        <f t="shared" si="0"/>
        <v>62983960</v>
      </c>
      <c r="Q10" s="66">
        <f t="shared" si="0"/>
        <v>74479655</v>
      </c>
      <c r="R10" s="66">
        <f t="shared" si="0"/>
        <v>3174705</v>
      </c>
      <c r="S10" s="66">
        <f t="shared" si="0"/>
        <v>3354045</v>
      </c>
      <c r="T10" s="66">
        <f t="shared" si="0"/>
        <v>3628875</v>
      </c>
      <c r="U10" s="66">
        <f t="shared" si="0"/>
        <v>10157625</v>
      </c>
      <c r="V10" s="66">
        <f t="shared" si="0"/>
        <v>294890050</v>
      </c>
      <c r="W10" s="66">
        <f t="shared" si="0"/>
        <v>369998507</v>
      </c>
      <c r="X10" s="66">
        <f t="shared" si="0"/>
        <v>-75108457</v>
      </c>
      <c r="Y10" s="67">
        <f>+IF(W10&lt;&gt;0,(X10/W10)*100,0)</f>
        <v>-20.299664884863983</v>
      </c>
      <c r="Z10" s="68">
        <f t="shared" si="0"/>
        <v>377190858</v>
      </c>
    </row>
    <row r="11" spans="1:26" ht="13.5">
      <c r="A11" s="58" t="s">
        <v>37</v>
      </c>
      <c r="B11" s="19">
        <v>115627796</v>
      </c>
      <c r="C11" s="19">
        <v>0</v>
      </c>
      <c r="D11" s="59">
        <v>122390409</v>
      </c>
      <c r="E11" s="60">
        <v>124390672</v>
      </c>
      <c r="F11" s="60">
        <v>8602427</v>
      </c>
      <c r="G11" s="60">
        <v>8908931</v>
      </c>
      <c r="H11" s="60">
        <v>10396724</v>
      </c>
      <c r="I11" s="60">
        <v>27908082</v>
      </c>
      <c r="J11" s="60">
        <v>9356000</v>
      </c>
      <c r="K11" s="60">
        <v>9308074</v>
      </c>
      <c r="L11" s="60">
        <v>10342966</v>
      </c>
      <c r="M11" s="60">
        <v>29007040</v>
      </c>
      <c r="N11" s="60">
        <v>10493705</v>
      </c>
      <c r="O11" s="60">
        <v>10345793</v>
      </c>
      <c r="P11" s="60">
        <v>9801313</v>
      </c>
      <c r="Q11" s="60">
        <v>30640811</v>
      </c>
      <c r="R11" s="60">
        <v>9906966</v>
      </c>
      <c r="S11" s="60">
        <v>9806778</v>
      </c>
      <c r="T11" s="60">
        <v>10135845</v>
      </c>
      <c r="U11" s="60">
        <v>29849589</v>
      </c>
      <c r="V11" s="60">
        <v>117405522</v>
      </c>
      <c r="W11" s="60">
        <v>122390672</v>
      </c>
      <c r="X11" s="60">
        <v>-4985150</v>
      </c>
      <c r="Y11" s="61">
        <v>-4.07</v>
      </c>
      <c r="Z11" s="62">
        <v>124390672</v>
      </c>
    </row>
    <row r="12" spans="1:26" ht="13.5">
      <c r="A12" s="58" t="s">
        <v>38</v>
      </c>
      <c r="B12" s="19">
        <v>5687525</v>
      </c>
      <c r="C12" s="19">
        <v>0</v>
      </c>
      <c r="D12" s="59">
        <v>7320558</v>
      </c>
      <c r="E12" s="60">
        <v>7320559</v>
      </c>
      <c r="F12" s="60">
        <v>472024</v>
      </c>
      <c r="G12" s="60">
        <v>471470</v>
      </c>
      <c r="H12" s="60">
        <v>473886</v>
      </c>
      <c r="I12" s="60">
        <v>1417380</v>
      </c>
      <c r="J12" s="60">
        <v>477549</v>
      </c>
      <c r="K12" s="60">
        <v>472493</v>
      </c>
      <c r="L12" s="60">
        <v>505507</v>
      </c>
      <c r="M12" s="60">
        <v>1455549</v>
      </c>
      <c r="N12" s="60">
        <v>637087</v>
      </c>
      <c r="O12" s="60">
        <v>509623</v>
      </c>
      <c r="P12" s="60">
        <v>500435</v>
      </c>
      <c r="Q12" s="60">
        <v>1647145</v>
      </c>
      <c r="R12" s="60">
        <v>512348</v>
      </c>
      <c r="S12" s="60">
        <v>497639</v>
      </c>
      <c r="T12" s="60">
        <v>507545</v>
      </c>
      <c r="U12" s="60">
        <v>1517532</v>
      </c>
      <c r="V12" s="60">
        <v>6037606</v>
      </c>
      <c r="W12" s="60">
        <v>7320558</v>
      </c>
      <c r="X12" s="60">
        <v>-1282952</v>
      </c>
      <c r="Y12" s="61">
        <v>-17.53</v>
      </c>
      <c r="Z12" s="62">
        <v>7320559</v>
      </c>
    </row>
    <row r="13" spans="1:26" ht="13.5">
      <c r="A13" s="58" t="s">
        <v>279</v>
      </c>
      <c r="B13" s="19">
        <v>41266215</v>
      </c>
      <c r="C13" s="19">
        <v>0</v>
      </c>
      <c r="D13" s="59">
        <v>30299692</v>
      </c>
      <c r="E13" s="60">
        <v>30599565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15000000</v>
      </c>
      <c r="M13" s="60">
        <v>15000000</v>
      </c>
      <c r="N13" s="60">
        <v>0</v>
      </c>
      <c r="O13" s="60">
        <v>0</v>
      </c>
      <c r="P13" s="60">
        <v>29519172</v>
      </c>
      <c r="Q13" s="60">
        <v>29519172</v>
      </c>
      <c r="R13" s="60">
        <v>0</v>
      </c>
      <c r="S13" s="60">
        <v>6546156</v>
      </c>
      <c r="T13" s="60">
        <v>0</v>
      </c>
      <c r="U13" s="60">
        <v>6546156</v>
      </c>
      <c r="V13" s="60">
        <v>51065328</v>
      </c>
      <c r="W13" s="60">
        <v>30300000</v>
      </c>
      <c r="X13" s="60">
        <v>20765328</v>
      </c>
      <c r="Y13" s="61">
        <v>68.53</v>
      </c>
      <c r="Z13" s="62">
        <v>30599565</v>
      </c>
    </row>
    <row r="14" spans="1:26" ht="13.5">
      <c r="A14" s="58" t="s">
        <v>40</v>
      </c>
      <c r="B14" s="19">
        <v>3712090</v>
      </c>
      <c r="C14" s="19">
        <v>0</v>
      </c>
      <c r="D14" s="59">
        <v>2278389</v>
      </c>
      <c r="E14" s="60">
        <v>1164388</v>
      </c>
      <c r="F14" s="60">
        <v>0</v>
      </c>
      <c r="G14" s="60">
        <v>0</v>
      </c>
      <c r="H14" s="60">
        <v>29385</v>
      </c>
      <c r="I14" s="60">
        <v>29385</v>
      </c>
      <c r="J14" s="60">
        <v>0</v>
      </c>
      <c r="K14" s="60">
        <v>0</v>
      </c>
      <c r="L14" s="60">
        <v>1155415</v>
      </c>
      <c r="M14" s="60">
        <v>1155415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1072975</v>
      </c>
      <c r="U14" s="60">
        <v>1072975</v>
      </c>
      <c r="V14" s="60">
        <v>2257775</v>
      </c>
      <c r="W14" s="60">
        <v>2278389</v>
      </c>
      <c r="X14" s="60">
        <v>-20614</v>
      </c>
      <c r="Y14" s="61">
        <v>-0.9</v>
      </c>
      <c r="Z14" s="62">
        <v>1164388</v>
      </c>
    </row>
    <row r="15" spans="1:26" ht="13.5">
      <c r="A15" s="58" t="s">
        <v>41</v>
      </c>
      <c r="B15" s="19">
        <v>8947479</v>
      </c>
      <c r="C15" s="19">
        <v>0</v>
      </c>
      <c r="D15" s="59">
        <v>8705737</v>
      </c>
      <c r="E15" s="60">
        <v>9852262</v>
      </c>
      <c r="F15" s="60">
        <v>0</v>
      </c>
      <c r="G15" s="60">
        <v>893818</v>
      </c>
      <c r="H15" s="60">
        <v>1290625</v>
      </c>
      <c r="I15" s="60">
        <v>2184443</v>
      </c>
      <c r="J15" s="60">
        <v>754324</v>
      </c>
      <c r="K15" s="60">
        <v>765147</v>
      </c>
      <c r="L15" s="60">
        <v>1276860</v>
      </c>
      <c r="M15" s="60">
        <v>2796331</v>
      </c>
      <c r="N15" s="60">
        <v>747333</v>
      </c>
      <c r="O15" s="60">
        <v>571696</v>
      </c>
      <c r="P15" s="60">
        <v>593234</v>
      </c>
      <c r="Q15" s="60">
        <v>1912263</v>
      </c>
      <c r="R15" s="60">
        <v>1176329</v>
      </c>
      <c r="S15" s="60">
        <v>655048</v>
      </c>
      <c r="T15" s="60">
        <v>623918</v>
      </c>
      <c r="U15" s="60">
        <v>2455295</v>
      </c>
      <c r="V15" s="60">
        <v>9348332</v>
      </c>
      <c r="W15" s="60">
        <v>8705738</v>
      </c>
      <c r="X15" s="60">
        <v>642594</v>
      </c>
      <c r="Y15" s="61">
        <v>7.38</v>
      </c>
      <c r="Z15" s="62">
        <v>9852262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8144030</v>
      </c>
      <c r="G16" s="60">
        <v>0</v>
      </c>
      <c r="H16" s="60">
        <v>0</v>
      </c>
      <c r="I16" s="60">
        <v>8144030</v>
      </c>
      <c r="J16" s="60">
        <v>0</v>
      </c>
      <c r="K16" s="60">
        <v>0</v>
      </c>
      <c r="L16" s="60">
        <v>3951990</v>
      </c>
      <c r="M16" s="60">
        <v>3951990</v>
      </c>
      <c r="N16" s="60">
        <v>0</v>
      </c>
      <c r="O16" s="60">
        <v>0</v>
      </c>
      <c r="P16" s="60">
        <v>4000000</v>
      </c>
      <c r="Q16" s="60">
        <v>4000000</v>
      </c>
      <c r="R16" s="60">
        <v>0</v>
      </c>
      <c r="S16" s="60">
        <v>0</v>
      </c>
      <c r="T16" s="60">
        <v>0</v>
      </c>
      <c r="U16" s="60">
        <v>0</v>
      </c>
      <c r="V16" s="60">
        <v>16096020</v>
      </c>
      <c r="W16" s="60"/>
      <c r="X16" s="60">
        <v>16096020</v>
      </c>
      <c r="Y16" s="61">
        <v>0</v>
      </c>
      <c r="Z16" s="62">
        <v>0</v>
      </c>
    </row>
    <row r="17" spans="1:26" ht="13.5">
      <c r="A17" s="58" t="s">
        <v>43</v>
      </c>
      <c r="B17" s="19">
        <v>249335926</v>
      </c>
      <c r="C17" s="19">
        <v>0</v>
      </c>
      <c r="D17" s="59">
        <v>226586081</v>
      </c>
      <c r="E17" s="60">
        <v>266321370</v>
      </c>
      <c r="F17" s="60">
        <v>6628256</v>
      </c>
      <c r="G17" s="60">
        <v>17446096</v>
      </c>
      <c r="H17" s="60">
        <v>14385608</v>
      </c>
      <c r="I17" s="60">
        <v>38459960</v>
      </c>
      <c r="J17" s="60">
        <v>16981341</v>
      </c>
      <c r="K17" s="60">
        <v>15411975</v>
      </c>
      <c r="L17" s="60">
        <v>40675102</v>
      </c>
      <c r="M17" s="60">
        <v>73068418</v>
      </c>
      <c r="N17" s="60">
        <v>10124285</v>
      </c>
      <c r="O17" s="60">
        <v>9242264</v>
      </c>
      <c r="P17" s="60">
        <v>19321587</v>
      </c>
      <c r="Q17" s="60">
        <v>38688136</v>
      </c>
      <c r="R17" s="60">
        <v>10052017</v>
      </c>
      <c r="S17" s="60">
        <v>21912623</v>
      </c>
      <c r="T17" s="60">
        <v>26345410</v>
      </c>
      <c r="U17" s="60">
        <v>58310050</v>
      </c>
      <c r="V17" s="60">
        <v>208526564</v>
      </c>
      <c r="W17" s="60">
        <v>226586073</v>
      </c>
      <c r="X17" s="60">
        <v>-18059509</v>
      </c>
      <c r="Y17" s="61">
        <v>-7.97</v>
      </c>
      <c r="Z17" s="62">
        <v>266321370</v>
      </c>
    </row>
    <row r="18" spans="1:26" ht="13.5">
      <c r="A18" s="70" t="s">
        <v>44</v>
      </c>
      <c r="B18" s="71">
        <f>SUM(B11:B17)</f>
        <v>424577031</v>
      </c>
      <c r="C18" s="71">
        <f>SUM(C11:C17)</f>
        <v>0</v>
      </c>
      <c r="D18" s="72">
        <f aca="true" t="shared" si="1" ref="D18:Z18">SUM(D11:D17)</f>
        <v>397580866</v>
      </c>
      <c r="E18" s="73">
        <f t="shared" si="1"/>
        <v>439648816</v>
      </c>
      <c r="F18" s="73">
        <f t="shared" si="1"/>
        <v>23846737</v>
      </c>
      <c r="G18" s="73">
        <f t="shared" si="1"/>
        <v>27720315</v>
      </c>
      <c r="H18" s="73">
        <f t="shared" si="1"/>
        <v>26576228</v>
      </c>
      <c r="I18" s="73">
        <f t="shared" si="1"/>
        <v>78143280</v>
      </c>
      <c r="J18" s="73">
        <f t="shared" si="1"/>
        <v>27569214</v>
      </c>
      <c r="K18" s="73">
        <f t="shared" si="1"/>
        <v>25957689</v>
      </c>
      <c r="L18" s="73">
        <f t="shared" si="1"/>
        <v>72907840</v>
      </c>
      <c r="M18" s="73">
        <f t="shared" si="1"/>
        <v>126434743</v>
      </c>
      <c r="N18" s="73">
        <f t="shared" si="1"/>
        <v>22002410</v>
      </c>
      <c r="O18" s="73">
        <f t="shared" si="1"/>
        <v>20669376</v>
      </c>
      <c r="P18" s="73">
        <f t="shared" si="1"/>
        <v>63735741</v>
      </c>
      <c r="Q18" s="73">
        <f t="shared" si="1"/>
        <v>106407527</v>
      </c>
      <c r="R18" s="73">
        <f t="shared" si="1"/>
        <v>21647660</v>
      </c>
      <c r="S18" s="73">
        <f t="shared" si="1"/>
        <v>39418244</v>
      </c>
      <c r="T18" s="73">
        <f t="shared" si="1"/>
        <v>38685693</v>
      </c>
      <c r="U18" s="73">
        <f t="shared" si="1"/>
        <v>99751597</v>
      </c>
      <c r="V18" s="73">
        <f t="shared" si="1"/>
        <v>410737147</v>
      </c>
      <c r="W18" s="73">
        <f t="shared" si="1"/>
        <v>397581430</v>
      </c>
      <c r="X18" s="73">
        <f t="shared" si="1"/>
        <v>13155717</v>
      </c>
      <c r="Y18" s="67">
        <f>+IF(W18&lt;&gt;0,(X18/W18)*100,0)</f>
        <v>3.308936486294141</v>
      </c>
      <c r="Z18" s="74">
        <f t="shared" si="1"/>
        <v>439648816</v>
      </c>
    </row>
    <row r="19" spans="1:26" ht="13.5">
      <c r="A19" s="70" t="s">
        <v>45</v>
      </c>
      <c r="B19" s="75">
        <f>+B10-B18</f>
        <v>-43704504</v>
      </c>
      <c r="C19" s="75">
        <f>+C10-C18</f>
        <v>0</v>
      </c>
      <c r="D19" s="76">
        <f aca="true" t="shared" si="2" ref="D19:Z19">+D10-D18</f>
        <v>-27582741</v>
      </c>
      <c r="E19" s="77">
        <f t="shared" si="2"/>
        <v>-62457958</v>
      </c>
      <c r="F19" s="77">
        <f t="shared" si="2"/>
        <v>82111468</v>
      </c>
      <c r="G19" s="77">
        <f t="shared" si="2"/>
        <v>-21738943</v>
      </c>
      <c r="H19" s="77">
        <f t="shared" si="2"/>
        <v>-20983827</v>
      </c>
      <c r="I19" s="77">
        <f t="shared" si="2"/>
        <v>39388698</v>
      </c>
      <c r="J19" s="77">
        <f t="shared" si="2"/>
        <v>-22406601</v>
      </c>
      <c r="K19" s="77">
        <f t="shared" si="2"/>
        <v>57014808</v>
      </c>
      <c r="L19" s="77">
        <f t="shared" si="2"/>
        <v>-68322158</v>
      </c>
      <c r="M19" s="77">
        <f t="shared" si="2"/>
        <v>-33713951</v>
      </c>
      <c r="N19" s="77">
        <f t="shared" si="2"/>
        <v>-16803728</v>
      </c>
      <c r="O19" s="77">
        <f t="shared" si="2"/>
        <v>-14372363</v>
      </c>
      <c r="P19" s="77">
        <f t="shared" si="2"/>
        <v>-751781</v>
      </c>
      <c r="Q19" s="77">
        <f t="shared" si="2"/>
        <v>-31927872</v>
      </c>
      <c r="R19" s="77">
        <f t="shared" si="2"/>
        <v>-18472955</v>
      </c>
      <c r="S19" s="77">
        <f t="shared" si="2"/>
        <v>-36064199</v>
      </c>
      <c r="T19" s="77">
        <f t="shared" si="2"/>
        <v>-35056818</v>
      </c>
      <c r="U19" s="77">
        <f t="shared" si="2"/>
        <v>-89593972</v>
      </c>
      <c r="V19" s="77">
        <f t="shared" si="2"/>
        <v>-115847097</v>
      </c>
      <c r="W19" s="77">
        <f>IF(E10=E18,0,W10-W18)</f>
        <v>-27582923</v>
      </c>
      <c r="X19" s="77">
        <f t="shared" si="2"/>
        <v>-88264174</v>
      </c>
      <c r="Y19" s="78">
        <f>+IF(W19&lt;&gt;0,(X19/W19)*100,0)</f>
        <v>319.9957234409131</v>
      </c>
      <c r="Z19" s="79">
        <f t="shared" si="2"/>
        <v>-62457958</v>
      </c>
    </row>
    <row r="20" spans="1:26" ht="13.5">
      <c r="A20" s="58" t="s">
        <v>46</v>
      </c>
      <c r="B20" s="19">
        <v>257533000</v>
      </c>
      <c r="C20" s="19">
        <v>0</v>
      </c>
      <c r="D20" s="59">
        <v>298289875</v>
      </c>
      <c r="E20" s="60">
        <v>244289875</v>
      </c>
      <c r="F20" s="60">
        <v>0</v>
      </c>
      <c r="G20" s="60">
        <v>0</v>
      </c>
      <c r="H20" s="60">
        <v>0</v>
      </c>
      <c r="I20" s="60">
        <v>0</v>
      </c>
      <c r="J20" s="60">
        <v>36052407</v>
      </c>
      <c r="K20" s="60">
        <v>31560150</v>
      </c>
      <c r="L20" s="60">
        <v>40544665</v>
      </c>
      <c r="M20" s="60">
        <v>108157222</v>
      </c>
      <c r="N20" s="60">
        <v>0</v>
      </c>
      <c r="O20" s="60">
        <v>0</v>
      </c>
      <c r="P20" s="60">
        <v>137842162</v>
      </c>
      <c r="Q20" s="60">
        <v>137842162</v>
      </c>
      <c r="R20" s="60">
        <v>0</v>
      </c>
      <c r="S20" s="60">
        <v>17698582</v>
      </c>
      <c r="T20" s="60">
        <v>0</v>
      </c>
      <c r="U20" s="60">
        <v>17698582</v>
      </c>
      <c r="V20" s="60">
        <v>263697966</v>
      </c>
      <c r="W20" s="60">
        <v>298289876</v>
      </c>
      <c r="X20" s="60">
        <v>-34591910</v>
      </c>
      <c r="Y20" s="61">
        <v>-11.6</v>
      </c>
      <c r="Z20" s="62">
        <v>244289875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213828496</v>
      </c>
      <c r="C22" s="86">
        <f>SUM(C19:C21)</f>
        <v>0</v>
      </c>
      <c r="D22" s="87">
        <f aca="true" t="shared" si="3" ref="D22:Z22">SUM(D19:D21)</f>
        <v>270707134</v>
      </c>
      <c r="E22" s="88">
        <f t="shared" si="3"/>
        <v>181831917</v>
      </c>
      <c r="F22" s="88">
        <f t="shared" si="3"/>
        <v>82111468</v>
      </c>
      <c r="G22" s="88">
        <f t="shared" si="3"/>
        <v>-21738943</v>
      </c>
      <c r="H22" s="88">
        <f t="shared" si="3"/>
        <v>-20983827</v>
      </c>
      <c r="I22" s="88">
        <f t="shared" si="3"/>
        <v>39388698</v>
      </c>
      <c r="J22" s="88">
        <f t="shared" si="3"/>
        <v>13645806</v>
      </c>
      <c r="K22" s="88">
        <f t="shared" si="3"/>
        <v>88574958</v>
      </c>
      <c r="L22" s="88">
        <f t="shared" si="3"/>
        <v>-27777493</v>
      </c>
      <c r="M22" s="88">
        <f t="shared" si="3"/>
        <v>74443271</v>
      </c>
      <c r="N22" s="88">
        <f t="shared" si="3"/>
        <v>-16803728</v>
      </c>
      <c r="O22" s="88">
        <f t="shared" si="3"/>
        <v>-14372363</v>
      </c>
      <c r="P22" s="88">
        <f t="shared" si="3"/>
        <v>137090381</v>
      </c>
      <c r="Q22" s="88">
        <f t="shared" si="3"/>
        <v>105914290</v>
      </c>
      <c r="R22" s="88">
        <f t="shared" si="3"/>
        <v>-18472955</v>
      </c>
      <c r="S22" s="88">
        <f t="shared" si="3"/>
        <v>-18365617</v>
      </c>
      <c r="T22" s="88">
        <f t="shared" si="3"/>
        <v>-35056818</v>
      </c>
      <c r="U22" s="88">
        <f t="shared" si="3"/>
        <v>-71895390</v>
      </c>
      <c r="V22" s="88">
        <f t="shared" si="3"/>
        <v>147850869</v>
      </c>
      <c r="W22" s="88">
        <f t="shared" si="3"/>
        <v>270706953</v>
      </c>
      <c r="X22" s="88">
        <f t="shared" si="3"/>
        <v>-122856084</v>
      </c>
      <c r="Y22" s="89">
        <f>+IF(W22&lt;&gt;0,(X22/W22)*100,0)</f>
        <v>-45.383423897501444</v>
      </c>
      <c r="Z22" s="90">
        <f t="shared" si="3"/>
        <v>181831917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213828496</v>
      </c>
      <c r="C24" s="75">
        <f>SUM(C22:C23)</f>
        <v>0</v>
      </c>
      <c r="D24" s="76">
        <f aca="true" t="shared" si="4" ref="D24:Z24">SUM(D22:D23)</f>
        <v>270707134</v>
      </c>
      <c r="E24" s="77">
        <f t="shared" si="4"/>
        <v>181831917</v>
      </c>
      <c r="F24" s="77">
        <f t="shared" si="4"/>
        <v>82111468</v>
      </c>
      <c r="G24" s="77">
        <f t="shared" si="4"/>
        <v>-21738943</v>
      </c>
      <c r="H24" s="77">
        <f t="shared" si="4"/>
        <v>-20983827</v>
      </c>
      <c r="I24" s="77">
        <f t="shared" si="4"/>
        <v>39388698</v>
      </c>
      <c r="J24" s="77">
        <f t="shared" si="4"/>
        <v>13645806</v>
      </c>
      <c r="K24" s="77">
        <f t="shared" si="4"/>
        <v>88574958</v>
      </c>
      <c r="L24" s="77">
        <f t="shared" si="4"/>
        <v>-27777493</v>
      </c>
      <c r="M24" s="77">
        <f t="shared" si="4"/>
        <v>74443271</v>
      </c>
      <c r="N24" s="77">
        <f t="shared" si="4"/>
        <v>-16803728</v>
      </c>
      <c r="O24" s="77">
        <f t="shared" si="4"/>
        <v>-14372363</v>
      </c>
      <c r="P24" s="77">
        <f t="shared" si="4"/>
        <v>137090381</v>
      </c>
      <c r="Q24" s="77">
        <f t="shared" si="4"/>
        <v>105914290</v>
      </c>
      <c r="R24" s="77">
        <f t="shared" si="4"/>
        <v>-18472955</v>
      </c>
      <c r="S24" s="77">
        <f t="shared" si="4"/>
        <v>-18365617</v>
      </c>
      <c r="T24" s="77">
        <f t="shared" si="4"/>
        <v>-35056818</v>
      </c>
      <c r="U24" s="77">
        <f t="shared" si="4"/>
        <v>-71895390</v>
      </c>
      <c r="V24" s="77">
        <f t="shared" si="4"/>
        <v>147850869</v>
      </c>
      <c r="W24" s="77">
        <f t="shared" si="4"/>
        <v>270706953</v>
      </c>
      <c r="X24" s="77">
        <f t="shared" si="4"/>
        <v>-122856084</v>
      </c>
      <c r="Y24" s="78">
        <f>+IF(W24&lt;&gt;0,(X24/W24)*100,0)</f>
        <v>-45.383423897501444</v>
      </c>
      <c r="Z24" s="79">
        <f t="shared" si="4"/>
        <v>181831917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264342435</v>
      </c>
      <c r="C27" s="22">
        <v>0</v>
      </c>
      <c r="D27" s="99">
        <v>306649875</v>
      </c>
      <c r="E27" s="100">
        <v>278347915</v>
      </c>
      <c r="F27" s="100">
        <v>91558</v>
      </c>
      <c r="G27" s="100">
        <v>9040020</v>
      </c>
      <c r="H27" s="100">
        <v>21023591</v>
      </c>
      <c r="I27" s="100">
        <v>30155169</v>
      </c>
      <c r="J27" s="100">
        <v>28827300</v>
      </c>
      <c r="K27" s="100">
        <v>11221935</v>
      </c>
      <c r="L27" s="100">
        <v>40728875</v>
      </c>
      <c r="M27" s="100">
        <v>80778110</v>
      </c>
      <c r="N27" s="100">
        <v>6209407</v>
      </c>
      <c r="O27" s="100">
        <v>3983855</v>
      </c>
      <c r="P27" s="100">
        <v>34404640</v>
      </c>
      <c r="Q27" s="100">
        <v>44597902</v>
      </c>
      <c r="R27" s="100">
        <v>14378990</v>
      </c>
      <c r="S27" s="100">
        <v>3674854</v>
      </c>
      <c r="T27" s="100">
        <v>26827340</v>
      </c>
      <c r="U27" s="100">
        <v>44881184</v>
      </c>
      <c r="V27" s="100">
        <v>200412365</v>
      </c>
      <c r="W27" s="100">
        <v>278347915</v>
      </c>
      <c r="X27" s="100">
        <v>-77935550</v>
      </c>
      <c r="Y27" s="101">
        <v>-28</v>
      </c>
      <c r="Z27" s="102">
        <v>278347915</v>
      </c>
    </row>
    <row r="28" spans="1:26" ht="13.5">
      <c r="A28" s="103" t="s">
        <v>46</v>
      </c>
      <c r="B28" s="19">
        <v>257533456</v>
      </c>
      <c r="C28" s="19">
        <v>0</v>
      </c>
      <c r="D28" s="59">
        <v>298289875</v>
      </c>
      <c r="E28" s="60">
        <v>271789875</v>
      </c>
      <c r="F28" s="60">
        <v>54933</v>
      </c>
      <c r="G28" s="60">
        <v>8904643</v>
      </c>
      <c r="H28" s="60">
        <v>20226549</v>
      </c>
      <c r="I28" s="60">
        <v>29186125</v>
      </c>
      <c r="J28" s="60">
        <v>27884237</v>
      </c>
      <c r="K28" s="60">
        <v>10542196</v>
      </c>
      <c r="L28" s="60">
        <v>40544664</v>
      </c>
      <c r="M28" s="60">
        <v>78971097</v>
      </c>
      <c r="N28" s="60">
        <v>6128927</v>
      </c>
      <c r="O28" s="60">
        <v>3596560</v>
      </c>
      <c r="P28" s="60">
        <v>34787934</v>
      </c>
      <c r="Q28" s="60">
        <v>44513421</v>
      </c>
      <c r="R28" s="60">
        <v>14300119</v>
      </c>
      <c r="S28" s="60">
        <v>3703754</v>
      </c>
      <c r="T28" s="60">
        <v>26793820</v>
      </c>
      <c r="U28" s="60">
        <v>44797693</v>
      </c>
      <c r="V28" s="60">
        <v>197468336</v>
      </c>
      <c r="W28" s="60">
        <v>271789875</v>
      </c>
      <c r="X28" s="60">
        <v>-74321539</v>
      </c>
      <c r="Y28" s="61">
        <v>-27.35</v>
      </c>
      <c r="Z28" s="62">
        <v>271789875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6808978</v>
      </c>
      <c r="C31" s="19">
        <v>0</v>
      </c>
      <c r="D31" s="59">
        <v>8360000</v>
      </c>
      <c r="E31" s="60">
        <v>6558040</v>
      </c>
      <c r="F31" s="60">
        <v>36625</v>
      </c>
      <c r="G31" s="60">
        <v>135377</v>
      </c>
      <c r="H31" s="60">
        <v>797042</v>
      </c>
      <c r="I31" s="60">
        <v>969044</v>
      </c>
      <c r="J31" s="60">
        <v>943063</v>
      </c>
      <c r="K31" s="60">
        <v>679740</v>
      </c>
      <c r="L31" s="60">
        <v>184211</v>
      </c>
      <c r="M31" s="60">
        <v>1807014</v>
      </c>
      <c r="N31" s="60">
        <v>80481</v>
      </c>
      <c r="O31" s="60">
        <v>387295</v>
      </c>
      <c r="P31" s="60">
        <v>-383293</v>
      </c>
      <c r="Q31" s="60">
        <v>84483</v>
      </c>
      <c r="R31" s="60">
        <v>78870</v>
      </c>
      <c r="S31" s="60">
        <v>-28900</v>
      </c>
      <c r="T31" s="60">
        <v>33520</v>
      </c>
      <c r="U31" s="60">
        <v>83490</v>
      </c>
      <c r="V31" s="60">
        <v>2944031</v>
      </c>
      <c r="W31" s="60">
        <v>6558040</v>
      </c>
      <c r="X31" s="60">
        <v>-3614009</v>
      </c>
      <c r="Y31" s="61">
        <v>-55.11</v>
      </c>
      <c r="Z31" s="62">
        <v>6558040</v>
      </c>
    </row>
    <row r="32" spans="1:26" ht="13.5">
      <c r="A32" s="70" t="s">
        <v>54</v>
      </c>
      <c r="B32" s="22">
        <f>SUM(B28:B31)</f>
        <v>264342434</v>
      </c>
      <c r="C32" s="22">
        <f>SUM(C28:C31)</f>
        <v>0</v>
      </c>
      <c r="D32" s="99">
        <f aca="true" t="shared" si="5" ref="D32:Z32">SUM(D28:D31)</f>
        <v>306649875</v>
      </c>
      <c r="E32" s="100">
        <f t="shared" si="5"/>
        <v>278347915</v>
      </c>
      <c r="F32" s="100">
        <f t="shared" si="5"/>
        <v>91558</v>
      </c>
      <c r="G32" s="100">
        <f t="shared" si="5"/>
        <v>9040020</v>
      </c>
      <c r="H32" s="100">
        <f t="shared" si="5"/>
        <v>21023591</v>
      </c>
      <c r="I32" s="100">
        <f t="shared" si="5"/>
        <v>30155169</v>
      </c>
      <c r="J32" s="100">
        <f t="shared" si="5"/>
        <v>28827300</v>
      </c>
      <c r="K32" s="100">
        <f t="shared" si="5"/>
        <v>11221936</v>
      </c>
      <c r="L32" s="100">
        <f t="shared" si="5"/>
        <v>40728875</v>
      </c>
      <c r="M32" s="100">
        <f t="shared" si="5"/>
        <v>80778111</v>
      </c>
      <c r="N32" s="100">
        <f t="shared" si="5"/>
        <v>6209408</v>
      </c>
      <c r="O32" s="100">
        <f t="shared" si="5"/>
        <v>3983855</v>
      </c>
      <c r="P32" s="100">
        <f t="shared" si="5"/>
        <v>34404641</v>
      </c>
      <c r="Q32" s="100">
        <f t="shared" si="5"/>
        <v>44597904</v>
      </c>
      <c r="R32" s="100">
        <f t="shared" si="5"/>
        <v>14378989</v>
      </c>
      <c r="S32" s="100">
        <f t="shared" si="5"/>
        <v>3674854</v>
      </c>
      <c r="T32" s="100">
        <f t="shared" si="5"/>
        <v>26827340</v>
      </c>
      <c r="U32" s="100">
        <f t="shared" si="5"/>
        <v>44881183</v>
      </c>
      <c r="V32" s="100">
        <f t="shared" si="5"/>
        <v>200412367</v>
      </c>
      <c r="W32" s="100">
        <f t="shared" si="5"/>
        <v>278347915</v>
      </c>
      <c r="X32" s="100">
        <f t="shared" si="5"/>
        <v>-77935548</v>
      </c>
      <c r="Y32" s="101">
        <f>+IF(W32&lt;&gt;0,(X32/W32)*100,0)</f>
        <v>-27.999328825581465</v>
      </c>
      <c r="Z32" s="102">
        <f t="shared" si="5"/>
        <v>278347915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142058791</v>
      </c>
      <c r="C35" s="19">
        <v>0</v>
      </c>
      <c r="D35" s="59">
        <v>91002047</v>
      </c>
      <c r="E35" s="60">
        <v>48166246</v>
      </c>
      <c r="F35" s="60">
        <v>93462558</v>
      </c>
      <c r="G35" s="60">
        <v>256263739</v>
      </c>
      <c r="H35" s="60">
        <v>217769149</v>
      </c>
      <c r="I35" s="60">
        <v>217769149</v>
      </c>
      <c r="J35" s="60">
        <v>218526900</v>
      </c>
      <c r="K35" s="60">
        <v>166773842</v>
      </c>
      <c r="L35" s="60">
        <v>113938753</v>
      </c>
      <c r="M35" s="60">
        <v>113938753</v>
      </c>
      <c r="N35" s="60">
        <v>113938753</v>
      </c>
      <c r="O35" s="60">
        <v>62561411</v>
      </c>
      <c r="P35" s="60">
        <v>103450462</v>
      </c>
      <c r="Q35" s="60">
        <v>103450462</v>
      </c>
      <c r="R35" s="60">
        <v>76757356</v>
      </c>
      <c r="S35" s="60">
        <v>62592940</v>
      </c>
      <c r="T35" s="60">
        <v>65358776</v>
      </c>
      <c r="U35" s="60">
        <v>65358776</v>
      </c>
      <c r="V35" s="60">
        <v>65358776</v>
      </c>
      <c r="W35" s="60">
        <v>48166246</v>
      </c>
      <c r="X35" s="60">
        <v>17192530</v>
      </c>
      <c r="Y35" s="61">
        <v>35.69</v>
      </c>
      <c r="Z35" s="62">
        <v>48166246</v>
      </c>
    </row>
    <row r="36" spans="1:26" ht="13.5">
      <c r="A36" s="58" t="s">
        <v>57</v>
      </c>
      <c r="B36" s="19">
        <v>1470663877</v>
      </c>
      <c r="C36" s="19">
        <v>0</v>
      </c>
      <c r="D36" s="59">
        <v>1629256273</v>
      </c>
      <c r="E36" s="60">
        <v>1573155635</v>
      </c>
      <c r="F36" s="60">
        <v>1398329305</v>
      </c>
      <c r="G36" s="60">
        <v>1481862475</v>
      </c>
      <c r="H36" s="60">
        <v>1503700704</v>
      </c>
      <c r="I36" s="60">
        <v>1503700704</v>
      </c>
      <c r="J36" s="60">
        <v>1532528003</v>
      </c>
      <c r="K36" s="60">
        <v>1470602681</v>
      </c>
      <c r="L36" s="60">
        <v>1470663784</v>
      </c>
      <c r="M36" s="60">
        <v>1470663784</v>
      </c>
      <c r="N36" s="60">
        <v>1470663784</v>
      </c>
      <c r="O36" s="60">
        <v>1455663784</v>
      </c>
      <c r="P36" s="60">
        <v>1564559287</v>
      </c>
      <c r="Q36" s="60">
        <v>1564559287</v>
      </c>
      <c r="R36" s="60">
        <v>1564559287</v>
      </c>
      <c r="S36" s="60">
        <v>1576945747</v>
      </c>
      <c r="T36" s="60">
        <v>1591517835</v>
      </c>
      <c r="U36" s="60">
        <v>1591517835</v>
      </c>
      <c r="V36" s="60">
        <v>1591517835</v>
      </c>
      <c r="W36" s="60">
        <v>1573155635</v>
      </c>
      <c r="X36" s="60">
        <v>18362200</v>
      </c>
      <c r="Y36" s="61">
        <v>1.17</v>
      </c>
      <c r="Z36" s="62">
        <v>1573155635</v>
      </c>
    </row>
    <row r="37" spans="1:26" ht="13.5">
      <c r="A37" s="58" t="s">
        <v>58</v>
      </c>
      <c r="B37" s="19">
        <v>161589178</v>
      </c>
      <c r="C37" s="19">
        <v>0</v>
      </c>
      <c r="D37" s="59">
        <v>58662287</v>
      </c>
      <c r="E37" s="60">
        <v>110662111</v>
      </c>
      <c r="F37" s="60">
        <v>51577456</v>
      </c>
      <c r="G37" s="60">
        <v>188890862</v>
      </c>
      <c r="H37" s="60">
        <v>194260984</v>
      </c>
      <c r="I37" s="60">
        <v>194260984</v>
      </c>
      <c r="J37" s="60">
        <v>246739551</v>
      </c>
      <c r="K37" s="60">
        <v>249986681</v>
      </c>
      <c r="L37" s="60">
        <v>164563268</v>
      </c>
      <c r="M37" s="60">
        <v>164563268</v>
      </c>
      <c r="N37" s="60">
        <v>164563268</v>
      </c>
      <c r="O37" s="60">
        <v>96685783</v>
      </c>
      <c r="P37" s="60">
        <v>83795943</v>
      </c>
      <c r="Q37" s="60">
        <v>83795943</v>
      </c>
      <c r="R37" s="60">
        <v>90094080</v>
      </c>
      <c r="S37" s="60">
        <v>89057561</v>
      </c>
      <c r="T37" s="60">
        <v>219061425</v>
      </c>
      <c r="U37" s="60">
        <v>219061425</v>
      </c>
      <c r="V37" s="60">
        <v>219061425</v>
      </c>
      <c r="W37" s="60">
        <v>110662111</v>
      </c>
      <c r="X37" s="60">
        <v>108399314</v>
      </c>
      <c r="Y37" s="61">
        <v>97.96</v>
      </c>
      <c r="Z37" s="62">
        <v>110662111</v>
      </c>
    </row>
    <row r="38" spans="1:26" ht="13.5">
      <c r="A38" s="58" t="s">
        <v>59</v>
      </c>
      <c r="B38" s="19">
        <v>39153108</v>
      </c>
      <c r="C38" s="19">
        <v>0</v>
      </c>
      <c r="D38" s="59">
        <v>31017741</v>
      </c>
      <c r="E38" s="60">
        <v>31017741</v>
      </c>
      <c r="F38" s="60">
        <v>35147061</v>
      </c>
      <c r="G38" s="60">
        <v>41463583</v>
      </c>
      <c r="H38" s="60">
        <v>40420926</v>
      </c>
      <c r="I38" s="60">
        <v>40420926</v>
      </c>
      <c r="J38" s="60">
        <v>39937395</v>
      </c>
      <c r="K38" s="60">
        <v>44480645</v>
      </c>
      <c r="L38" s="60">
        <v>41393721</v>
      </c>
      <c r="M38" s="60">
        <v>41393721</v>
      </c>
      <c r="N38" s="60">
        <v>41393721</v>
      </c>
      <c r="O38" s="60">
        <v>43423944</v>
      </c>
      <c r="P38" s="60">
        <v>43465190</v>
      </c>
      <c r="Q38" s="60">
        <v>43465190</v>
      </c>
      <c r="R38" s="60">
        <v>43325892</v>
      </c>
      <c r="S38" s="60">
        <v>43001121</v>
      </c>
      <c r="T38" s="60">
        <v>42305142</v>
      </c>
      <c r="U38" s="60">
        <v>42305142</v>
      </c>
      <c r="V38" s="60">
        <v>42305142</v>
      </c>
      <c r="W38" s="60">
        <v>31017741</v>
      </c>
      <c r="X38" s="60">
        <v>11287401</v>
      </c>
      <c r="Y38" s="61">
        <v>36.39</v>
      </c>
      <c r="Z38" s="62">
        <v>31017741</v>
      </c>
    </row>
    <row r="39" spans="1:26" ht="13.5">
      <c r="A39" s="58" t="s">
        <v>60</v>
      </c>
      <c r="B39" s="19">
        <v>1411980382</v>
      </c>
      <c r="C39" s="19">
        <v>0</v>
      </c>
      <c r="D39" s="59">
        <v>1630578292</v>
      </c>
      <c r="E39" s="60">
        <v>1479642030</v>
      </c>
      <c r="F39" s="60">
        <v>1405067346</v>
      </c>
      <c r="G39" s="60">
        <v>1507771769</v>
      </c>
      <c r="H39" s="60">
        <v>1486787943</v>
      </c>
      <c r="I39" s="60">
        <v>1486787943</v>
      </c>
      <c r="J39" s="60">
        <v>1464377957</v>
      </c>
      <c r="K39" s="60">
        <v>1342909197</v>
      </c>
      <c r="L39" s="60">
        <v>1378645548</v>
      </c>
      <c r="M39" s="60">
        <v>1378645548</v>
      </c>
      <c r="N39" s="60">
        <v>1378645548</v>
      </c>
      <c r="O39" s="60">
        <v>1378115468</v>
      </c>
      <c r="P39" s="60">
        <v>1540748616</v>
      </c>
      <c r="Q39" s="60">
        <v>1540748616</v>
      </c>
      <c r="R39" s="60">
        <v>1507896671</v>
      </c>
      <c r="S39" s="60">
        <v>1507480005</v>
      </c>
      <c r="T39" s="60">
        <v>1395510044</v>
      </c>
      <c r="U39" s="60">
        <v>1395510044</v>
      </c>
      <c r="V39" s="60">
        <v>1395510044</v>
      </c>
      <c r="W39" s="60">
        <v>1479642030</v>
      </c>
      <c r="X39" s="60">
        <v>-84131986</v>
      </c>
      <c r="Y39" s="61">
        <v>-5.69</v>
      </c>
      <c r="Z39" s="62">
        <v>1479642030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249692306</v>
      </c>
      <c r="C42" s="19">
        <v>0</v>
      </c>
      <c r="D42" s="59">
        <v>296494118</v>
      </c>
      <c r="E42" s="60">
        <v>262658595</v>
      </c>
      <c r="F42" s="60">
        <v>82111470</v>
      </c>
      <c r="G42" s="60">
        <v>26482904</v>
      </c>
      <c r="H42" s="60">
        <v>-11453031</v>
      </c>
      <c r="I42" s="60">
        <v>97141343</v>
      </c>
      <c r="J42" s="60">
        <v>20333009</v>
      </c>
      <c r="K42" s="60">
        <v>40201437</v>
      </c>
      <c r="L42" s="60">
        <v>-20842708</v>
      </c>
      <c r="M42" s="60">
        <v>39691738</v>
      </c>
      <c r="N42" s="60">
        <v>-2184375</v>
      </c>
      <c r="O42" s="60">
        <v>-24887877</v>
      </c>
      <c r="P42" s="60">
        <v>82691888</v>
      </c>
      <c r="Q42" s="60">
        <v>55619636</v>
      </c>
      <c r="R42" s="60">
        <v>-16347927</v>
      </c>
      <c r="S42" s="60">
        <v>-15295389</v>
      </c>
      <c r="T42" s="60">
        <v>22001815</v>
      </c>
      <c r="U42" s="60">
        <v>-9641501</v>
      </c>
      <c r="V42" s="60">
        <v>182811216</v>
      </c>
      <c r="W42" s="60">
        <v>262658595</v>
      </c>
      <c r="X42" s="60">
        <v>-79847379</v>
      </c>
      <c r="Y42" s="61">
        <v>-30.4</v>
      </c>
      <c r="Z42" s="62">
        <v>262658595</v>
      </c>
    </row>
    <row r="43" spans="1:26" ht="13.5">
      <c r="A43" s="58" t="s">
        <v>63</v>
      </c>
      <c r="B43" s="19">
        <v>-244057273</v>
      </c>
      <c r="C43" s="19">
        <v>0</v>
      </c>
      <c r="D43" s="59">
        <v>-248610468</v>
      </c>
      <c r="E43" s="60">
        <v>-276912425</v>
      </c>
      <c r="F43" s="60">
        <v>-91558</v>
      </c>
      <c r="G43" s="60">
        <v>-9040020</v>
      </c>
      <c r="H43" s="60">
        <v>-21023591</v>
      </c>
      <c r="I43" s="60">
        <v>-30155169</v>
      </c>
      <c r="J43" s="60">
        <v>-28827299</v>
      </c>
      <c r="K43" s="60">
        <v>-10407297</v>
      </c>
      <c r="L43" s="60">
        <v>-40728875</v>
      </c>
      <c r="M43" s="60">
        <v>-79963471</v>
      </c>
      <c r="N43" s="60">
        <v>-6209407</v>
      </c>
      <c r="O43" s="60">
        <v>-3983855</v>
      </c>
      <c r="P43" s="60">
        <v>-34404641</v>
      </c>
      <c r="Q43" s="60">
        <v>-44597903</v>
      </c>
      <c r="R43" s="60">
        <v>-14378989</v>
      </c>
      <c r="S43" s="60">
        <v>-3674854</v>
      </c>
      <c r="T43" s="60">
        <v>-26827340</v>
      </c>
      <c r="U43" s="60">
        <v>-44881183</v>
      </c>
      <c r="V43" s="60">
        <v>-199597726</v>
      </c>
      <c r="W43" s="60">
        <v>-276912425</v>
      </c>
      <c r="X43" s="60">
        <v>77314699</v>
      </c>
      <c r="Y43" s="61">
        <v>-27.92</v>
      </c>
      <c r="Z43" s="62">
        <v>-276912425</v>
      </c>
    </row>
    <row r="44" spans="1:26" ht="13.5">
      <c r="A44" s="58" t="s">
        <v>64</v>
      </c>
      <c r="B44" s="19">
        <v>-3529889</v>
      </c>
      <c r="C44" s="19">
        <v>0</v>
      </c>
      <c r="D44" s="59">
        <v>-3683676</v>
      </c>
      <c r="E44" s="60">
        <v>-2844523</v>
      </c>
      <c r="F44" s="60">
        <v>0</v>
      </c>
      <c r="G44" s="60">
        <v>0</v>
      </c>
      <c r="H44" s="60">
        <v>-568692</v>
      </c>
      <c r="I44" s="60">
        <v>-568692</v>
      </c>
      <c r="J44" s="60">
        <v>0</v>
      </c>
      <c r="K44" s="60">
        <v>0</v>
      </c>
      <c r="L44" s="60">
        <v>0</v>
      </c>
      <c r="M44" s="60">
        <v>0</v>
      </c>
      <c r="N44" s="60">
        <v>-1307347</v>
      </c>
      <c r="O44" s="60">
        <v>0</v>
      </c>
      <c r="P44" s="60">
        <v>0</v>
      </c>
      <c r="Q44" s="60">
        <v>-1307347</v>
      </c>
      <c r="R44" s="60">
        <v>0</v>
      </c>
      <c r="S44" s="60">
        <v>0</v>
      </c>
      <c r="T44" s="60">
        <v>-1389788</v>
      </c>
      <c r="U44" s="60">
        <v>-1389788</v>
      </c>
      <c r="V44" s="60">
        <v>-3265827</v>
      </c>
      <c r="W44" s="60">
        <v>-2844523</v>
      </c>
      <c r="X44" s="60">
        <v>-421304</v>
      </c>
      <c r="Y44" s="61">
        <v>14.81</v>
      </c>
      <c r="Z44" s="62">
        <v>-2844523</v>
      </c>
    </row>
    <row r="45" spans="1:26" ht="13.5">
      <c r="A45" s="70" t="s">
        <v>65</v>
      </c>
      <c r="B45" s="22">
        <v>36115234</v>
      </c>
      <c r="C45" s="22">
        <v>0</v>
      </c>
      <c r="D45" s="99">
        <v>80520188</v>
      </c>
      <c r="E45" s="100">
        <v>19016881</v>
      </c>
      <c r="F45" s="100">
        <v>107890921</v>
      </c>
      <c r="G45" s="100">
        <v>125333805</v>
      </c>
      <c r="H45" s="100">
        <v>92288491</v>
      </c>
      <c r="I45" s="100">
        <v>92288491</v>
      </c>
      <c r="J45" s="100">
        <v>83794201</v>
      </c>
      <c r="K45" s="100">
        <v>113588341</v>
      </c>
      <c r="L45" s="100">
        <v>52016758</v>
      </c>
      <c r="M45" s="100">
        <v>52016758</v>
      </c>
      <c r="N45" s="100">
        <v>42315629</v>
      </c>
      <c r="O45" s="100">
        <v>13443897</v>
      </c>
      <c r="P45" s="100">
        <v>61731144</v>
      </c>
      <c r="Q45" s="100">
        <v>42315629</v>
      </c>
      <c r="R45" s="100">
        <v>31004228</v>
      </c>
      <c r="S45" s="100">
        <v>12033985</v>
      </c>
      <c r="T45" s="100">
        <v>5818672</v>
      </c>
      <c r="U45" s="100">
        <v>5818672</v>
      </c>
      <c r="V45" s="100">
        <v>5818672</v>
      </c>
      <c r="W45" s="100">
        <v>19016881</v>
      </c>
      <c r="X45" s="100">
        <v>-13198209</v>
      </c>
      <c r="Y45" s="101">
        <v>-69.4</v>
      </c>
      <c r="Z45" s="102">
        <v>19016881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3891256</v>
      </c>
      <c r="C49" s="52">
        <v>0</v>
      </c>
      <c r="D49" s="129">
        <v>3071243</v>
      </c>
      <c r="E49" s="54">
        <v>2542662</v>
      </c>
      <c r="F49" s="54">
        <v>0</v>
      </c>
      <c r="G49" s="54">
        <v>0</v>
      </c>
      <c r="H49" s="54">
        <v>0</v>
      </c>
      <c r="I49" s="54">
        <v>2575612</v>
      </c>
      <c r="J49" s="54">
        <v>0</v>
      </c>
      <c r="K49" s="54">
        <v>0</v>
      </c>
      <c r="L49" s="54">
        <v>0</v>
      </c>
      <c r="M49" s="54">
        <v>3567311</v>
      </c>
      <c r="N49" s="54">
        <v>0</v>
      </c>
      <c r="O49" s="54">
        <v>0</v>
      </c>
      <c r="P49" s="54">
        <v>0</v>
      </c>
      <c r="Q49" s="54">
        <v>3156125</v>
      </c>
      <c r="R49" s="54">
        <v>0</v>
      </c>
      <c r="S49" s="54">
        <v>0</v>
      </c>
      <c r="T49" s="54">
        <v>0</v>
      </c>
      <c r="U49" s="54">
        <v>16769886</v>
      </c>
      <c r="V49" s="54">
        <v>108090739</v>
      </c>
      <c r="W49" s="54">
        <v>143664834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10953847</v>
      </c>
      <c r="C51" s="52">
        <v>0</v>
      </c>
      <c r="D51" s="129">
        <v>713053</v>
      </c>
      <c r="E51" s="54">
        <v>322300</v>
      </c>
      <c r="F51" s="54">
        <v>0</v>
      </c>
      <c r="G51" s="54">
        <v>0</v>
      </c>
      <c r="H51" s="54">
        <v>0</v>
      </c>
      <c r="I51" s="54">
        <v>14058000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26047200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58.245966457758215</v>
      </c>
      <c r="C58" s="5">
        <f>IF(C67=0,0,+(C76/C67)*100)</f>
        <v>0</v>
      </c>
      <c r="D58" s="6">
        <f aca="true" t="shared" si="6" ref="D58:Z58">IF(D67=0,0,+(D76/D67)*100)</f>
        <v>55.00034210272718</v>
      </c>
      <c r="E58" s="7">
        <f t="shared" si="6"/>
        <v>56.03202935327154</v>
      </c>
      <c r="F58" s="7">
        <f t="shared" si="6"/>
        <v>100</v>
      </c>
      <c r="G58" s="7">
        <f t="shared" si="6"/>
        <v>106.08627911427608</v>
      </c>
      <c r="H58" s="7">
        <f t="shared" si="6"/>
        <v>58.730808990397435</v>
      </c>
      <c r="I58" s="7">
        <f t="shared" si="6"/>
        <v>88.9127484549252</v>
      </c>
      <c r="J58" s="7">
        <f t="shared" si="6"/>
        <v>67.58072590474058</v>
      </c>
      <c r="K58" s="7">
        <f t="shared" si="6"/>
        <v>68.48017147840102</v>
      </c>
      <c r="L58" s="7">
        <f t="shared" si="6"/>
        <v>63.701361541528044</v>
      </c>
      <c r="M58" s="7">
        <f t="shared" si="6"/>
        <v>66.69871906620548</v>
      </c>
      <c r="N58" s="7">
        <f t="shared" si="6"/>
        <v>90.06030134731463</v>
      </c>
      <c r="O58" s="7">
        <f t="shared" si="6"/>
        <v>70.77235690440487</v>
      </c>
      <c r="P58" s="7">
        <f t="shared" si="6"/>
        <v>96.10730036370614</v>
      </c>
      <c r="Q58" s="7">
        <f t="shared" si="6"/>
        <v>83.48655500994354</v>
      </c>
      <c r="R58" s="7">
        <f t="shared" si="6"/>
        <v>149.62056715448117</v>
      </c>
      <c r="S58" s="7">
        <f t="shared" si="6"/>
        <v>96.3186606823678</v>
      </c>
      <c r="T58" s="7">
        <f t="shared" si="6"/>
        <v>64.4629120454756</v>
      </c>
      <c r="U58" s="7">
        <f t="shared" si="6"/>
        <v>100.4120235373138</v>
      </c>
      <c r="V58" s="7">
        <f t="shared" si="6"/>
        <v>83.6908299197869</v>
      </c>
      <c r="W58" s="7">
        <f t="shared" si="6"/>
        <v>57.507921878093256</v>
      </c>
      <c r="X58" s="7">
        <f t="shared" si="6"/>
        <v>0</v>
      </c>
      <c r="Y58" s="7">
        <f t="shared" si="6"/>
        <v>0</v>
      </c>
      <c r="Z58" s="8">
        <f t="shared" si="6"/>
        <v>56.03202935327154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55.49872426066469</v>
      </c>
      <c r="C60" s="12">
        <f t="shared" si="7"/>
        <v>0</v>
      </c>
      <c r="D60" s="3">
        <f t="shared" si="7"/>
        <v>55.00037923508998</v>
      </c>
      <c r="E60" s="13">
        <f t="shared" si="7"/>
        <v>54.999998837258865</v>
      </c>
      <c r="F60" s="13">
        <f t="shared" si="7"/>
        <v>100</v>
      </c>
      <c r="G60" s="13">
        <f t="shared" si="7"/>
        <v>106.95495886859179</v>
      </c>
      <c r="H60" s="13">
        <f t="shared" si="7"/>
        <v>52.16038092001527</v>
      </c>
      <c r="I60" s="13">
        <f t="shared" si="7"/>
        <v>87.26687629309431</v>
      </c>
      <c r="J60" s="13">
        <f t="shared" si="7"/>
        <v>62.07666192255233</v>
      </c>
      <c r="K60" s="13">
        <f t="shared" si="7"/>
        <v>63.13420220007063</v>
      </c>
      <c r="L60" s="13">
        <f t="shared" si="7"/>
        <v>56.34670249599273</v>
      </c>
      <c r="M60" s="13">
        <f t="shared" si="7"/>
        <v>60.715765532365616</v>
      </c>
      <c r="N60" s="13">
        <f t="shared" si="7"/>
        <v>88.35625648091127</v>
      </c>
      <c r="O60" s="13">
        <f t="shared" si="7"/>
        <v>59.723692074719516</v>
      </c>
      <c r="P60" s="13">
        <f t="shared" si="7"/>
        <v>96.05700987533824</v>
      </c>
      <c r="Q60" s="13">
        <f t="shared" si="7"/>
        <v>80.1047218871633</v>
      </c>
      <c r="R60" s="13">
        <f t="shared" si="7"/>
        <v>167.8111472122328</v>
      </c>
      <c r="S60" s="13">
        <f t="shared" si="7"/>
        <v>94.26050093079078</v>
      </c>
      <c r="T60" s="13">
        <f t="shared" si="7"/>
        <v>54.32796752539992</v>
      </c>
      <c r="U60" s="13">
        <f t="shared" si="7"/>
        <v>100.25877815760957</v>
      </c>
      <c r="V60" s="13">
        <f t="shared" si="7"/>
        <v>80.38878496827719</v>
      </c>
      <c r="W60" s="13">
        <f t="shared" si="7"/>
        <v>54.99999982111674</v>
      </c>
      <c r="X60" s="13">
        <f t="shared" si="7"/>
        <v>0</v>
      </c>
      <c r="Y60" s="13">
        <f t="shared" si="7"/>
        <v>0</v>
      </c>
      <c r="Z60" s="14">
        <f t="shared" si="7"/>
        <v>54.999998837258865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55.498725606705435</v>
      </c>
      <c r="C62" s="12">
        <f t="shared" si="7"/>
        <v>0</v>
      </c>
      <c r="D62" s="3">
        <f t="shared" si="7"/>
        <v>55.000387929912264</v>
      </c>
      <c r="E62" s="13">
        <f t="shared" si="7"/>
        <v>56.03443939624155</v>
      </c>
      <c r="F62" s="13">
        <f t="shared" si="7"/>
        <v>70</v>
      </c>
      <c r="G62" s="13">
        <f t="shared" si="7"/>
        <v>74.8684626565637</v>
      </c>
      <c r="H62" s="13">
        <f t="shared" si="7"/>
        <v>52.16037597690535</v>
      </c>
      <c r="I62" s="13">
        <f t="shared" si="7"/>
        <v>67.49649083844218</v>
      </c>
      <c r="J62" s="13">
        <f t="shared" si="7"/>
        <v>62.076665452399304</v>
      </c>
      <c r="K62" s="13">
        <f t="shared" si="7"/>
        <v>63.13420994446395</v>
      </c>
      <c r="L62" s="13">
        <f t="shared" si="7"/>
        <v>56.346693987245686</v>
      </c>
      <c r="M62" s="13">
        <f t="shared" si="7"/>
        <v>60.71576674384174</v>
      </c>
      <c r="N62" s="13">
        <f t="shared" si="7"/>
        <v>88.3562539226456</v>
      </c>
      <c r="O62" s="13">
        <f t="shared" si="7"/>
        <v>59.72368914300689</v>
      </c>
      <c r="P62" s="13">
        <f t="shared" si="7"/>
        <v>96.05698986304753</v>
      </c>
      <c r="Q62" s="13">
        <f t="shared" si="7"/>
        <v>80.10471591476859</v>
      </c>
      <c r="R62" s="13">
        <f t="shared" si="7"/>
        <v>167.81117475865886</v>
      </c>
      <c r="S62" s="13">
        <f t="shared" si="7"/>
        <v>94.26052499545271</v>
      </c>
      <c r="T62" s="13">
        <f t="shared" si="7"/>
        <v>54.327967074968555</v>
      </c>
      <c r="U62" s="13">
        <f t="shared" si="7"/>
        <v>100.25879211856194</v>
      </c>
      <c r="V62" s="13">
        <f t="shared" si="7"/>
        <v>73.68523848142168</v>
      </c>
      <c r="W62" s="13">
        <f t="shared" si="7"/>
        <v>56.03443939624155</v>
      </c>
      <c r="X62" s="13">
        <f t="shared" si="7"/>
        <v>0</v>
      </c>
      <c r="Y62" s="13">
        <f t="shared" si="7"/>
        <v>0</v>
      </c>
      <c r="Z62" s="14">
        <f t="shared" si="7"/>
        <v>56.03443939624155</v>
      </c>
    </row>
    <row r="63" spans="1:26" ht="13.5">
      <c r="A63" s="39" t="s">
        <v>105</v>
      </c>
      <c r="B63" s="12">
        <f t="shared" si="7"/>
        <v>55.49872111990306</v>
      </c>
      <c r="C63" s="12">
        <f t="shared" si="7"/>
        <v>0</v>
      </c>
      <c r="D63" s="3">
        <f t="shared" si="7"/>
        <v>55.000382722799344</v>
      </c>
      <c r="E63" s="13">
        <f t="shared" si="7"/>
        <v>56.03443023148797</v>
      </c>
      <c r="F63" s="13">
        <f t="shared" si="7"/>
        <v>0</v>
      </c>
      <c r="G63" s="13">
        <f t="shared" si="7"/>
        <v>0</v>
      </c>
      <c r="H63" s="13">
        <f t="shared" si="7"/>
        <v>52.16039245393714</v>
      </c>
      <c r="I63" s="13">
        <f t="shared" si="7"/>
        <v>275.68648622502593</v>
      </c>
      <c r="J63" s="13">
        <f t="shared" si="7"/>
        <v>62.07665368624272</v>
      </c>
      <c r="K63" s="13">
        <f t="shared" si="7"/>
        <v>63.134184129823666</v>
      </c>
      <c r="L63" s="13">
        <f t="shared" si="7"/>
        <v>56.34672234974111</v>
      </c>
      <c r="M63" s="13">
        <f t="shared" si="7"/>
        <v>60.715762705588006</v>
      </c>
      <c r="N63" s="13">
        <f t="shared" si="7"/>
        <v>88.35626245019921</v>
      </c>
      <c r="O63" s="13">
        <f t="shared" si="7"/>
        <v>59.72369891538067</v>
      </c>
      <c r="P63" s="13">
        <f t="shared" si="7"/>
        <v>96.05705657069909</v>
      </c>
      <c r="Q63" s="13">
        <f t="shared" si="7"/>
        <v>80.10473582275215</v>
      </c>
      <c r="R63" s="13">
        <f t="shared" si="7"/>
        <v>167.81108293723867</v>
      </c>
      <c r="S63" s="13">
        <f t="shared" si="7"/>
        <v>94.26044477992438</v>
      </c>
      <c r="T63" s="13">
        <f t="shared" si="7"/>
        <v>54.3279685764068</v>
      </c>
      <c r="U63" s="13">
        <f t="shared" si="7"/>
        <v>100.25874558205186</v>
      </c>
      <c r="V63" s="13">
        <f t="shared" si="7"/>
        <v>102.05197005054998</v>
      </c>
      <c r="W63" s="13">
        <f t="shared" si="7"/>
        <v>56.03443363553645</v>
      </c>
      <c r="X63" s="13">
        <f t="shared" si="7"/>
        <v>0</v>
      </c>
      <c r="Y63" s="13">
        <f t="shared" si="7"/>
        <v>0</v>
      </c>
      <c r="Z63" s="14">
        <f t="shared" si="7"/>
        <v>56.03443023148797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55.00000000000001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78.68568408796217</v>
      </c>
      <c r="C66" s="15">
        <f t="shared" si="7"/>
        <v>0</v>
      </c>
      <c r="D66" s="4">
        <f t="shared" si="7"/>
        <v>55.000015723270444</v>
      </c>
      <c r="E66" s="16">
        <f t="shared" si="7"/>
        <v>63.243649999999995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102.71253572182306</v>
      </c>
      <c r="T66" s="16">
        <f t="shared" si="7"/>
        <v>100</v>
      </c>
      <c r="U66" s="16">
        <f t="shared" si="7"/>
        <v>100.88976082779628</v>
      </c>
      <c r="V66" s="16">
        <f t="shared" si="7"/>
        <v>100.23561656344317</v>
      </c>
      <c r="W66" s="16">
        <f t="shared" si="7"/>
        <v>79.55176100628931</v>
      </c>
      <c r="X66" s="16">
        <f t="shared" si="7"/>
        <v>0</v>
      </c>
      <c r="Y66" s="16">
        <f t="shared" si="7"/>
        <v>0</v>
      </c>
      <c r="Z66" s="17">
        <f t="shared" si="7"/>
        <v>63.243649999999995</v>
      </c>
    </row>
    <row r="67" spans="1:26" ht="13.5" hidden="1">
      <c r="A67" s="41" t="s">
        <v>286</v>
      </c>
      <c r="B67" s="24">
        <v>62846187</v>
      </c>
      <c r="C67" s="24"/>
      <c r="D67" s="25">
        <v>62262000</v>
      </c>
      <c r="E67" s="26">
        <v>63902383</v>
      </c>
      <c r="F67" s="26">
        <v>5203326</v>
      </c>
      <c r="G67" s="26">
        <v>5345187</v>
      </c>
      <c r="H67" s="26">
        <v>4952840</v>
      </c>
      <c r="I67" s="26">
        <v>15501353</v>
      </c>
      <c r="J67" s="26">
        <v>4734230</v>
      </c>
      <c r="K67" s="26">
        <v>4881781</v>
      </c>
      <c r="L67" s="26">
        <v>4294544</v>
      </c>
      <c r="M67" s="26">
        <v>13910555</v>
      </c>
      <c r="N67" s="26">
        <v>5018130</v>
      </c>
      <c r="O67" s="26">
        <v>5408989</v>
      </c>
      <c r="P67" s="26">
        <v>2835256</v>
      </c>
      <c r="Q67" s="26">
        <v>13262375</v>
      </c>
      <c r="R67" s="26">
        <v>2834889</v>
      </c>
      <c r="S67" s="26">
        <v>3093874</v>
      </c>
      <c r="T67" s="26">
        <v>3528221</v>
      </c>
      <c r="U67" s="26">
        <v>9456984</v>
      </c>
      <c r="V67" s="26">
        <v>52131267</v>
      </c>
      <c r="W67" s="26">
        <v>62262382</v>
      </c>
      <c r="X67" s="26"/>
      <c r="Y67" s="25"/>
      <c r="Z67" s="27">
        <v>63902383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55400032</v>
      </c>
      <c r="C69" s="19"/>
      <c r="D69" s="20">
        <v>55902000</v>
      </c>
      <c r="E69" s="21">
        <v>55902383</v>
      </c>
      <c r="F69" s="21">
        <v>4547490</v>
      </c>
      <c r="G69" s="21">
        <v>4677569</v>
      </c>
      <c r="H69" s="21">
        <v>4272603</v>
      </c>
      <c r="I69" s="21">
        <v>13497662</v>
      </c>
      <c r="J69" s="21">
        <v>4047120</v>
      </c>
      <c r="K69" s="21">
        <v>4173866</v>
      </c>
      <c r="L69" s="21">
        <v>3571004</v>
      </c>
      <c r="M69" s="21">
        <v>11791990</v>
      </c>
      <c r="N69" s="21">
        <v>4283734</v>
      </c>
      <c r="O69" s="21">
        <v>3925186</v>
      </c>
      <c r="P69" s="21">
        <v>2799094</v>
      </c>
      <c r="Q69" s="21">
        <v>11008014</v>
      </c>
      <c r="R69" s="21">
        <v>2074420</v>
      </c>
      <c r="S69" s="21">
        <v>2340483</v>
      </c>
      <c r="T69" s="21">
        <v>2745284</v>
      </c>
      <c r="U69" s="21">
        <v>7160187</v>
      </c>
      <c r="V69" s="21">
        <v>43457853</v>
      </c>
      <c r="W69" s="21">
        <v>55902382</v>
      </c>
      <c r="X69" s="21"/>
      <c r="Y69" s="20"/>
      <c r="Z69" s="23">
        <v>55902383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38780022</v>
      </c>
      <c r="C71" s="19"/>
      <c r="D71" s="20">
        <v>38409000</v>
      </c>
      <c r="E71" s="21">
        <v>38409268</v>
      </c>
      <c r="F71" s="21">
        <v>4547490</v>
      </c>
      <c r="G71" s="21">
        <v>4677569</v>
      </c>
      <c r="H71" s="21">
        <v>2990822</v>
      </c>
      <c r="I71" s="21">
        <v>12215881</v>
      </c>
      <c r="J71" s="21">
        <v>2832984</v>
      </c>
      <c r="K71" s="21">
        <v>2921706</v>
      </c>
      <c r="L71" s="21">
        <v>2499703</v>
      </c>
      <c r="M71" s="21">
        <v>8254393</v>
      </c>
      <c r="N71" s="21">
        <v>2998614</v>
      </c>
      <c r="O71" s="21">
        <v>2747630</v>
      </c>
      <c r="P71" s="21">
        <v>1959366</v>
      </c>
      <c r="Q71" s="21">
        <v>7705610</v>
      </c>
      <c r="R71" s="21">
        <v>1452094</v>
      </c>
      <c r="S71" s="21">
        <v>1638338</v>
      </c>
      <c r="T71" s="21">
        <v>1921699</v>
      </c>
      <c r="U71" s="21">
        <v>5012131</v>
      </c>
      <c r="V71" s="21">
        <v>33188015</v>
      </c>
      <c r="W71" s="21">
        <v>38409268</v>
      </c>
      <c r="X71" s="21"/>
      <c r="Y71" s="20"/>
      <c r="Z71" s="23">
        <v>38409268</v>
      </c>
    </row>
    <row r="72" spans="1:26" ht="13.5" hidden="1">
      <c r="A72" s="39" t="s">
        <v>105</v>
      </c>
      <c r="B72" s="19">
        <v>16620010</v>
      </c>
      <c r="C72" s="19"/>
      <c r="D72" s="20">
        <v>16461000</v>
      </c>
      <c r="E72" s="21">
        <v>16461115</v>
      </c>
      <c r="F72" s="21"/>
      <c r="G72" s="21"/>
      <c r="H72" s="21">
        <v>1281781</v>
      </c>
      <c r="I72" s="21">
        <v>1281781</v>
      </c>
      <c r="J72" s="21">
        <v>1214136</v>
      </c>
      <c r="K72" s="21">
        <v>1252160</v>
      </c>
      <c r="L72" s="21">
        <v>1071301</v>
      </c>
      <c r="M72" s="21">
        <v>3537597</v>
      </c>
      <c r="N72" s="21">
        <v>1285120</v>
      </c>
      <c r="O72" s="21">
        <v>1177556</v>
      </c>
      <c r="P72" s="21">
        <v>839728</v>
      </c>
      <c r="Q72" s="21">
        <v>3302404</v>
      </c>
      <c r="R72" s="21">
        <v>622326</v>
      </c>
      <c r="S72" s="21">
        <v>702145</v>
      </c>
      <c r="T72" s="21">
        <v>823585</v>
      </c>
      <c r="U72" s="21">
        <v>2148056</v>
      </c>
      <c r="V72" s="21">
        <v>10269838</v>
      </c>
      <c r="W72" s="21">
        <v>16461114</v>
      </c>
      <c r="X72" s="21"/>
      <c r="Y72" s="20"/>
      <c r="Z72" s="23">
        <v>16461115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1032000</v>
      </c>
      <c r="E74" s="21">
        <v>1032000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1032000</v>
      </c>
      <c r="X74" s="21"/>
      <c r="Y74" s="20"/>
      <c r="Z74" s="23">
        <v>1032000</v>
      </c>
    </row>
    <row r="75" spans="1:26" ht="13.5" hidden="1">
      <c r="A75" s="40" t="s">
        <v>110</v>
      </c>
      <c r="B75" s="28">
        <v>7446155</v>
      </c>
      <c r="C75" s="28"/>
      <c r="D75" s="29">
        <v>6360000</v>
      </c>
      <c r="E75" s="30">
        <v>8000000</v>
      </c>
      <c r="F75" s="30">
        <v>655836</v>
      </c>
      <c r="G75" s="30">
        <v>667618</v>
      </c>
      <c r="H75" s="30">
        <v>680237</v>
      </c>
      <c r="I75" s="30">
        <v>2003691</v>
      </c>
      <c r="J75" s="30">
        <v>687110</v>
      </c>
      <c r="K75" s="30">
        <v>707915</v>
      </c>
      <c r="L75" s="30">
        <v>723540</v>
      </c>
      <c r="M75" s="30">
        <v>2118565</v>
      </c>
      <c r="N75" s="30">
        <v>734396</v>
      </c>
      <c r="O75" s="30">
        <v>1483803</v>
      </c>
      <c r="P75" s="30">
        <v>36162</v>
      </c>
      <c r="Q75" s="30">
        <v>2254361</v>
      </c>
      <c r="R75" s="30">
        <v>760469</v>
      </c>
      <c r="S75" s="30">
        <v>753391</v>
      </c>
      <c r="T75" s="30">
        <v>782937</v>
      </c>
      <c r="U75" s="30">
        <v>2296797</v>
      </c>
      <c r="V75" s="30">
        <v>8673414</v>
      </c>
      <c r="W75" s="30">
        <v>6360000</v>
      </c>
      <c r="X75" s="30"/>
      <c r="Y75" s="29"/>
      <c r="Z75" s="31">
        <v>8000000</v>
      </c>
    </row>
    <row r="76" spans="1:26" ht="13.5" hidden="1">
      <c r="A76" s="42" t="s">
        <v>287</v>
      </c>
      <c r="B76" s="32">
        <v>36605369</v>
      </c>
      <c r="C76" s="32"/>
      <c r="D76" s="33">
        <v>34244313</v>
      </c>
      <c r="E76" s="34">
        <v>35805802</v>
      </c>
      <c r="F76" s="34">
        <v>5203326</v>
      </c>
      <c r="G76" s="34">
        <v>5670510</v>
      </c>
      <c r="H76" s="34">
        <v>2908843</v>
      </c>
      <c r="I76" s="34">
        <v>13782679</v>
      </c>
      <c r="J76" s="34">
        <v>3199427</v>
      </c>
      <c r="K76" s="34">
        <v>3343052</v>
      </c>
      <c r="L76" s="34">
        <v>2735683</v>
      </c>
      <c r="M76" s="34">
        <v>9278162</v>
      </c>
      <c r="N76" s="34">
        <v>4519343</v>
      </c>
      <c r="O76" s="34">
        <v>3828069</v>
      </c>
      <c r="P76" s="34">
        <v>2724888</v>
      </c>
      <c r="Q76" s="34">
        <v>11072300</v>
      </c>
      <c r="R76" s="34">
        <v>4241577</v>
      </c>
      <c r="S76" s="34">
        <v>2979978</v>
      </c>
      <c r="T76" s="34">
        <v>2274394</v>
      </c>
      <c r="U76" s="34">
        <v>9495949</v>
      </c>
      <c r="V76" s="34">
        <v>43629090</v>
      </c>
      <c r="W76" s="34">
        <v>35805802</v>
      </c>
      <c r="X76" s="34"/>
      <c r="Y76" s="33"/>
      <c r="Z76" s="35">
        <v>35805802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30746311</v>
      </c>
      <c r="C78" s="19"/>
      <c r="D78" s="20">
        <v>30746312</v>
      </c>
      <c r="E78" s="21">
        <v>30746310</v>
      </c>
      <c r="F78" s="21">
        <v>4547490</v>
      </c>
      <c r="G78" s="21">
        <v>5002892</v>
      </c>
      <c r="H78" s="21">
        <v>2228606</v>
      </c>
      <c r="I78" s="21">
        <v>11778988</v>
      </c>
      <c r="J78" s="21">
        <v>2512317</v>
      </c>
      <c r="K78" s="21">
        <v>2635137</v>
      </c>
      <c r="L78" s="21">
        <v>2012143</v>
      </c>
      <c r="M78" s="21">
        <v>7159597</v>
      </c>
      <c r="N78" s="21">
        <v>3784947</v>
      </c>
      <c r="O78" s="21">
        <v>2344266</v>
      </c>
      <c r="P78" s="21">
        <v>2688726</v>
      </c>
      <c r="Q78" s="21">
        <v>8817939</v>
      </c>
      <c r="R78" s="21">
        <v>3481108</v>
      </c>
      <c r="S78" s="21">
        <v>2206151</v>
      </c>
      <c r="T78" s="21">
        <v>1491457</v>
      </c>
      <c r="U78" s="21">
        <v>7178716</v>
      </c>
      <c r="V78" s="21">
        <v>34935240</v>
      </c>
      <c r="W78" s="21">
        <v>30746310</v>
      </c>
      <c r="X78" s="21"/>
      <c r="Y78" s="20"/>
      <c r="Z78" s="23">
        <v>30746310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21522418</v>
      </c>
      <c r="C80" s="19"/>
      <c r="D80" s="20">
        <v>21125099</v>
      </c>
      <c r="E80" s="21">
        <v>21522418</v>
      </c>
      <c r="F80" s="21">
        <v>3183243</v>
      </c>
      <c r="G80" s="21">
        <v>3502024</v>
      </c>
      <c r="H80" s="21">
        <v>1560024</v>
      </c>
      <c r="I80" s="21">
        <v>8245291</v>
      </c>
      <c r="J80" s="21">
        <v>1758622</v>
      </c>
      <c r="K80" s="21">
        <v>1844596</v>
      </c>
      <c r="L80" s="21">
        <v>1408500</v>
      </c>
      <c r="M80" s="21">
        <v>5011718</v>
      </c>
      <c r="N80" s="21">
        <v>2649463</v>
      </c>
      <c r="O80" s="21">
        <v>1640986</v>
      </c>
      <c r="P80" s="21">
        <v>1882108</v>
      </c>
      <c r="Q80" s="21">
        <v>6172557</v>
      </c>
      <c r="R80" s="21">
        <v>2436776</v>
      </c>
      <c r="S80" s="21">
        <v>1544306</v>
      </c>
      <c r="T80" s="21">
        <v>1044020</v>
      </c>
      <c r="U80" s="21">
        <v>5025102</v>
      </c>
      <c r="V80" s="21">
        <v>24454668</v>
      </c>
      <c r="W80" s="21">
        <v>21522418</v>
      </c>
      <c r="X80" s="21"/>
      <c r="Y80" s="20"/>
      <c r="Z80" s="23">
        <v>21522418</v>
      </c>
    </row>
    <row r="81" spans="1:26" ht="13.5" hidden="1">
      <c r="A81" s="39" t="s">
        <v>105</v>
      </c>
      <c r="B81" s="19">
        <v>9223893</v>
      </c>
      <c r="C81" s="19"/>
      <c r="D81" s="20">
        <v>9053613</v>
      </c>
      <c r="E81" s="21">
        <v>9223892</v>
      </c>
      <c r="F81" s="21">
        <v>1364247</v>
      </c>
      <c r="G81" s="21">
        <v>1500868</v>
      </c>
      <c r="H81" s="21">
        <v>668582</v>
      </c>
      <c r="I81" s="21">
        <v>3533697</v>
      </c>
      <c r="J81" s="21">
        <v>753695</v>
      </c>
      <c r="K81" s="21">
        <v>790541</v>
      </c>
      <c r="L81" s="21">
        <v>603643</v>
      </c>
      <c r="M81" s="21">
        <v>2147879</v>
      </c>
      <c r="N81" s="21">
        <v>1135484</v>
      </c>
      <c r="O81" s="21">
        <v>703280</v>
      </c>
      <c r="P81" s="21">
        <v>806618</v>
      </c>
      <c r="Q81" s="21">
        <v>2645382</v>
      </c>
      <c r="R81" s="21">
        <v>1044332</v>
      </c>
      <c r="S81" s="21">
        <v>661845</v>
      </c>
      <c r="T81" s="21">
        <v>447437</v>
      </c>
      <c r="U81" s="21">
        <v>2153614</v>
      </c>
      <c r="V81" s="21">
        <v>10480572</v>
      </c>
      <c r="W81" s="21">
        <v>9223892</v>
      </c>
      <c r="X81" s="21"/>
      <c r="Y81" s="20"/>
      <c r="Z81" s="23">
        <v>9223892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567600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5859058</v>
      </c>
      <c r="C84" s="28"/>
      <c r="D84" s="29">
        <v>3498001</v>
      </c>
      <c r="E84" s="30">
        <v>5059492</v>
      </c>
      <c r="F84" s="30">
        <v>655836</v>
      </c>
      <c r="G84" s="30">
        <v>667618</v>
      </c>
      <c r="H84" s="30">
        <v>680237</v>
      </c>
      <c r="I84" s="30">
        <v>2003691</v>
      </c>
      <c r="J84" s="30">
        <v>687110</v>
      </c>
      <c r="K84" s="30">
        <v>707915</v>
      </c>
      <c r="L84" s="30">
        <v>723540</v>
      </c>
      <c r="M84" s="30">
        <v>2118565</v>
      </c>
      <c r="N84" s="30">
        <v>734396</v>
      </c>
      <c r="O84" s="30">
        <v>1483803</v>
      </c>
      <c r="P84" s="30">
        <v>36162</v>
      </c>
      <c r="Q84" s="30">
        <v>2254361</v>
      </c>
      <c r="R84" s="30">
        <v>760469</v>
      </c>
      <c r="S84" s="30">
        <v>773827</v>
      </c>
      <c r="T84" s="30">
        <v>782937</v>
      </c>
      <c r="U84" s="30">
        <v>2317233</v>
      </c>
      <c r="V84" s="30">
        <v>8693850</v>
      </c>
      <c r="W84" s="30">
        <v>5059492</v>
      </c>
      <c r="X84" s="30"/>
      <c r="Y84" s="29"/>
      <c r="Z84" s="31">
        <v>5059492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317467109</v>
      </c>
      <c r="D5" s="153">
        <f>SUM(D6:D8)</f>
        <v>0</v>
      </c>
      <c r="E5" s="154">
        <f t="shared" si="0"/>
        <v>248636000</v>
      </c>
      <c r="F5" s="100">
        <f t="shared" si="0"/>
        <v>318531924</v>
      </c>
      <c r="G5" s="100">
        <f t="shared" si="0"/>
        <v>100754879</v>
      </c>
      <c r="H5" s="100">
        <f t="shared" si="0"/>
        <v>1234572</v>
      </c>
      <c r="I5" s="100">
        <f t="shared" si="0"/>
        <v>1234775</v>
      </c>
      <c r="J5" s="100">
        <f t="shared" si="0"/>
        <v>103224226</v>
      </c>
      <c r="K5" s="100">
        <f t="shared" si="0"/>
        <v>1080789</v>
      </c>
      <c r="L5" s="100">
        <f t="shared" si="0"/>
        <v>78733663</v>
      </c>
      <c r="M5" s="100">
        <f t="shared" si="0"/>
        <v>957417</v>
      </c>
      <c r="N5" s="100">
        <f t="shared" si="0"/>
        <v>80771869</v>
      </c>
      <c r="O5" s="100">
        <f t="shared" si="0"/>
        <v>846935</v>
      </c>
      <c r="P5" s="100">
        <f t="shared" si="0"/>
        <v>2008201</v>
      </c>
      <c r="Q5" s="100">
        <f t="shared" si="0"/>
        <v>60438779</v>
      </c>
      <c r="R5" s="100">
        <f t="shared" si="0"/>
        <v>63293915</v>
      </c>
      <c r="S5" s="100">
        <f t="shared" si="0"/>
        <v>1045069</v>
      </c>
      <c r="T5" s="100">
        <f t="shared" si="0"/>
        <v>958265</v>
      </c>
      <c r="U5" s="100">
        <f t="shared" si="0"/>
        <v>802626</v>
      </c>
      <c r="V5" s="100">
        <f t="shared" si="0"/>
        <v>2805960</v>
      </c>
      <c r="W5" s="100">
        <f t="shared" si="0"/>
        <v>250095970</v>
      </c>
      <c r="X5" s="100">
        <f t="shared" si="0"/>
        <v>249598000</v>
      </c>
      <c r="Y5" s="100">
        <f t="shared" si="0"/>
        <v>497970</v>
      </c>
      <c r="Z5" s="137">
        <f>+IF(X5&lt;&gt;0,+(Y5/X5)*100,0)</f>
        <v>0.19950881016674812</v>
      </c>
      <c r="AA5" s="153">
        <f>SUM(AA6:AA8)</f>
        <v>318531924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317440318</v>
      </c>
      <c r="D7" s="157"/>
      <c r="E7" s="158">
        <v>248636000</v>
      </c>
      <c r="F7" s="159">
        <v>318531924</v>
      </c>
      <c r="G7" s="159">
        <v>100754879</v>
      </c>
      <c r="H7" s="159">
        <v>1234572</v>
      </c>
      <c r="I7" s="159">
        <v>1234775</v>
      </c>
      <c r="J7" s="159">
        <v>103224226</v>
      </c>
      <c r="K7" s="159">
        <v>1080789</v>
      </c>
      <c r="L7" s="159">
        <v>78733663</v>
      </c>
      <c r="M7" s="159">
        <v>957417</v>
      </c>
      <c r="N7" s="159">
        <v>80771869</v>
      </c>
      <c r="O7" s="159">
        <v>846935</v>
      </c>
      <c r="P7" s="159">
        <v>2008201</v>
      </c>
      <c r="Q7" s="159">
        <v>60438779</v>
      </c>
      <c r="R7" s="159">
        <v>63293915</v>
      </c>
      <c r="S7" s="159">
        <v>1045069</v>
      </c>
      <c r="T7" s="159">
        <v>958265</v>
      </c>
      <c r="U7" s="159">
        <v>802626</v>
      </c>
      <c r="V7" s="159">
        <v>2805960</v>
      </c>
      <c r="W7" s="159">
        <v>250095970</v>
      </c>
      <c r="X7" s="159">
        <v>249598000</v>
      </c>
      <c r="Y7" s="159">
        <v>497970</v>
      </c>
      <c r="Z7" s="141">
        <v>0.2</v>
      </c>
      <c r="AA7" s="157">
        <v>318531924</v>
      </c>
    </row>
    <row r="8" spans="1:27" ht="13.5">
      <c r="A8" s="138" t="s">
        <v>77</v>
      </c>
      <c r="B8" s="136"/>
      <c r="C8" s="155">
        <v>26791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166009</v>
      </c>
      <c r="D15" s="153">
        <f>SUM(D16:D18)</f>
        <v>0</v>
      </c>
      <c r="E15" s="154">
        <f t="shared" si="2"/>
        <v>81100000</v>
      </c>
      <c r="F15" s="100">
        <f t="shared" si="2"/>
        <v>1100000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81170000</v>
      </c>
      <c r="Y15" s="100">
        <f t="shared" si="2"/>
        <v>-81170000</v>
      </c>
      <c r="Z15" s="137">
        <f>+IF(X15&lt;&gt;0,+(Y15/X15)*100,0)</f>
        <v>-100</v>
      </c>
      <c r="AA15" s="153">
        <f>SUM(AA16:AA18)</f>
        <v>1100000</v>
      </c>
    </row>
    <row r="16" spans="1:27" ht="13.5">
      <c r="A16" s="138" t="s">
        <v>85</v>
      </c>
      <c r="B16" s="136"/>
      <c r="C16" s="155">
        <v>166009</v>
      </c>
      <c r="D16" s="155"/>
      <c r="E16" s="156">
        <v>81100000</v>
      </c>
      <c r="F16" s="60">
        <v>1100000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81170000</v>
      </c>
      <c r="Y16" s="60">
        <v>-81170000</v>
      </c>
      <c r="Z16" s="140">
        <v>-100</v>
      </c>
      <c r="AA16" s="155">
        <v>1100000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320772409</v>
      </c>
      <c r="D19" s="153">
        <f>SUM(D20:D23)</f>
        <v>0</v>
      </c>
      <c r="E19" s="154">
        <f t="shared" si="3"/>
        <v>337520000</v>
      </c>
      <c r="F19" s="100">
        <f t="shared" si="3"/>
        <v>301848809</v>
      </c>
      <c r="G19" s="100">
        <f t="shared" si="3"/>
        <v>5203326</v>
      </c>
      <c r="H19" s="100">
        <f t="shared" si="3"/>
        <v>4746800</v>
      </c>
      <c r="I19" s="100">
        <f t="shared" si="3"/>
        <v>4357626</v>
      </c>
      <c r="J19" s="100">
        <f t="shared" si="3"/>
        <v>14307752</v>
      </c>
      <c r="K19" s="100">
        <f t="shared" si="3"/>
        <v>40134231</v>
      </c>
      <c r="L19" s="100">
        <f t="shared" si="3"/>
        <v>35798984</v>
      </c>
      <c r="M19" s="100">
        <f t="shared" si="3"/>
        <v>44172930</v>
      </c>
      <c r="N19" s="100">
        <f t="shared" si="3"/>
        <v>120106145</v>
      </c>
      <c r="O19" s="100">
        <f t="shared" si="3"/>
        <v>4351747</v>
      </c>
      <c r="P19" s="100">
        <f t="shared" si="3"/>
        <v>4288812</v>
      </c>
      <c r="Q19" s="100">
        <f t="shared" si="3"/>
        <v>140387343</v>
      </c>
      <c r="R19" s="100">
        <f t="shared" si="3"/>
        <v>149027902</v>
      </c>
      <c r="S19" s="100">
        <f t="shared" si="3"/>
        <v>2129636</v>
      </c>
      <c r="T19" s="100">
        <f t="shared" si="3"/>
        <v>20094362</v>
      </c>
      <c r="U19" s="100">
        <f t="shared" si="3"/>
        <v>2826249</v>
      </c>
      <c r="V19" s="100">
        <f t="shared" si="3"/>
        <v>25050247</v>
      </c>
      <c r="W19" s="100">
        <f t="shared" si="3"/>
        <v>308492046</v>
      </c>
      <c r="X19" s="100">
        <f t="shared" si="3"/>
        <v>337520385</v>
      </c>
      <c r="Y19" s="100">
        <f t="shared" si="3"/>
        <v>-29028339</v>
      </c>
      <c r="Z19" s="137">
        <f>+IF(X19&lt;&gt;0,+(Y19/X19)*100,0)</f>
        <v>-8.60046986495349</v>
      </c>
      <c r="AA19" s="153">
        <f>SUM(AA20:AA23)</f>
        <v>301848809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38826444</v>
      </c>
      <c r="D21" s="155"/>
      <c r="E21" s="156">
        <v>44769000</v>
      </c>
      <c r="F21" s="60">
        <v>39057819</v>
      </c>
      <c r="G21" s="60">
        <v>5203326</v>
      </c>
      <c r="H21" s="60">
        <v>4746800</v>
      </c>
      <c r="I21" s="60">
        <v>3075845</v>
      </c>
      <c r="J21" s="60">
        <v>13025971</v>
      </c>
      <c r="K21" s="60">
        <v>2867688</v>
      </c>
      <c r="L21" s="60">
        <v>2986674</v>
      </c>
      <c r="M21" s="60">
        <v>2556964</v>
      </c>
      <c r="N21" s="60">
        <v>8411326</v>
      </c>
      <c r="O21" s="60">
        <v>3066627</v>
      </c>
      <c r="P21" s="60">
        <v>3111256</v>
      </c>
      <c r="Q21" s="60">
        <v>1705453</v>
      </c>
      <c r="R21" s="60">
        <v>7883336</v>
      </c>
      <c r="S21" s="60">
        <v>1507310</v>
      </c>
      <c r="T21" s="60">
        <v>1693635</v>
      </c>
      <c r="U21" s="60">
        <v>2002664</v>
      </c>
      <c r="V21" s="60">
        <v>5203609</v>
      </c>
      <c r="W21" s="60">
        <v>34524242</v>
      </c>
      <c r="X21" s="60">
        <v>61230385</v>
      </c>
      <c r="Y21" s="60">
        <v>-26706143</v>
      </c>
      <c r="Z21" s="140">
        <v>-43.62</v>
      </c>
      <c r="AA21" s="155">
        <v>39057819</v>
      </c>
    </row>
    <row r="22" spans="1:27" ht="13.5">
      <c r="A22" s="138" t="s">
        <v>91</v>
      </c>
      <c r="B22" s="136"/>
      <c r="C22" s="157">
        <v>281945965</v>
      </c>
      <c r="D22" s="157"/>
      <c r="E22" s="158">
        <v>292751000</v>
      </c>
      <c r="F22" s="159">
        <v>262790990</v>
      </c>
      <c r="G22" s="159"/>
      <c r="H22" s="159"/>
      <c r="I22" s="159">
        <v>1281781</v>
      </c>
      <c r="J22" s="159">
        <v>1281781</v>
      </c>
      <c r="K22" s="159">
        <v>37266543</v>
      </c>
      <c r="L22" s="159">
        <v>32812310</v>
      </c>
      <c r="M22" s="159">
        <v>41615966</v>
      </c>
      <c r="N22" s="159">
        <v>111694819</v>
      </c>
      <c r="O22" s="159">
        <v>1285120</v>
      </c>
      <c r="P22" s="159">
        <v>1177556</v>
      </c>
      <c r="Q22" s="159">
        <v>138681890</v>
      </c>
      <c r="R22" s="159">
        <v>141144566</v>
      </c>
      <c r="S22" s="159">
        <v>622326</v>
      </c>
      <c r="T22" s="159">
        <v>18400727</v>
      </c>
      <c r="U22" s="159">
        <v>823585</v>
      </c>
      <c r="V22" s="159">
        <v>19846638</v>
      </c>
      <c r="W22" s="159">
        <v>273967804</v>
      </c>
      <c r="X22" s="159">
        <v>276290000</v>
      </c>
      <c r="Y22" s="159">
        <v>-2322196</v>
      </c>
      <c r="Z22" s="141">
        <v>-0.84</v>
      </c>
      <c r="AA22" s="157">
        <v>262790990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1032000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638405527</v>
      </c>
      <c r="D25" s="168">
        <f>+D5+D9+D15+D19+D24</f>
        <v>0</v>
      </c>
      <c r="E25" s="169">
        <f t="shared" si="4"/>
        <v>668288000</v>
      </c>
      <c r="F25" s="73">
        <f t="shared" si="4"/>
        <v>621480733</v>
      </c>
      <c r="G25" s="73">
        <f t="shared" si="4"/>
        <v>105958205</v>
      </c>
      <c r="H25" s="73">
        <f t="shared" si="4"/>
        <v>5981372</v>
      </c>
      <c r="I25" s="73">
        <f t="shared" si="4"/>
        <v>5592401</v>
      </c>
      <c r="J25" s="73">
        <f t="shared" si="4"/>
        <v>117531978</v>
      </c>
      <c r="K25" s="73">
        <f t="shared" si="4"/>
        <v>41215020</v>
      </c>
      <c r="L25" s="73">
        <f t="shared" si="4"/>
        <v>114532647</v>
      </c>
      <c r="M25" s="73">
        <f t="shared" si="4"/>
        <v>45130347</v>
      </c>
      <c r="N25" s="73">
        <f t="shared" si="4"/>
        <v>200878014</v>
      </c>
      <c r="O25" s="73">
        <f t="shared" si="4"/>
        <v>5198682</v>
      </c>
      <c r="P25" s="73">
        <f t="shared" si="4"/>
        <v>6297013</v>
      </c>
      <c r="Q25" s="73">
        <f t="shared" si="4"/>
        <v>200826122</v>
      </c>
      <c r="R25" s="73">
        <f t="shared" si="4"/>
        <v>212321817</v>
      </c>
      <c r="S25" s="73">
        <f t="shared" si="4"/>
        <v>3174705</v>
      </c>
      <c r="T25" s="73">
        <f t="shared" si="4"/>
        <v>21052627</v>
      </c>
      <c r="U25" s="73">
        <f t="shared" si="4"/>
        <v>3628875</v>
      </c>
      <c r="V25" s="73">
        <f t="shared" si="4"/>
        <v>27856207</v>
      </c>
      <c r="W25" s="73">
        <f t="shared" si="4"/>
        <v>558588016</v>
      </c>
      <c r="X25" s="73">
        <f t="shared" si="4"/>
        <v>668288385</v>
      </c>
      <c r="Y25" s="73">
        <f t="shared" si="4"/>
        <v>-109700369</v>
      </c>
      <c r="Z25" s="170">
        <f>+IF(X25&lt;&gt;0,+(Y25/X25)*100,0)</f>
        <v>-16.415124287997315</v>
      </c>
      <c r="AA25" s="168">
        <f>+AA5+AA9+AA15+AA19+AA24</f>
        <v>621480733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119922846</v>
      </c>
      <c r="D28" s="153">
        <f>SUM(D29:D31)</f>
        <v>0</v>
      </c>
      <c r="E28" s="154">
        <f t="shared" si="5"/>
        <v>133982202</v>
      </c>
      <c r="F28" s="100">
        <f t="shared" si="5"/>
        <v>142239927</v>
      </c>
      <c r="G28" s="100">
        <f t="shared" si="5"/>
        <v>5591858</v>
      </c>
      <c r="H28" s="100">
        <f t="shared" si="5"/>
        <v>7957664</v>
      </c>
      <c r="I28" s="100">
        <f t="shared" si="5"/>
        <v>8581058</v>
      </c>
      <c r="J28" s="100">
        <f t="shared" si="5"/>
        <v>22130580</v>
      </c>
      <c r="K28" s="100">
        <f t="shared" si="5"/>
        <v>10723235</v>
      </c>
      <c r="L28" s="100">
        <f t="shared" si="5"/>
        <v>8300926</v>
      </c>
      <c r="M28" s="100">
        <f t="shared" si="5"/>
        <v>31148373</v>
      </c>
      <c r="N28" s="100">
        <f t="shared" si="5"/>
        <v>50172534</v>
      </c>
      <c r="O28" s="100">
        <f t="shared" si="5"/>
        <v>9235506</v>
      </c>
      <c r="P28" s="100">
        <f t="shared" si="5"/>
        <v>8564804</v>
      </c>
      <c r="Q28" s="100">
        <f t="shared" si="5"/>
        <v>11458841</v>
      </c>
      <c r="R28" s="100">
        <f t="shared" si="5"/>
        <v>29259151</v>
      </c>
      <c r="S28" s="100">
        <f t="shared" si="5"/>
        <v>7785439</v>
      </c>
      <c r="T28" s="100">
        <f t="shared" si="5"/>
        <v>8575774</v>
      </c>
      <c r="U28" s="100">
        <f t="shared" si="5"/>
        <v>9605534</v>
      </c>
      <c r="V28" s="100">
        <f t="shared" si="5"/>
        <v>25966747</v>
      </c>
      <c r="W28" s="100">
        <f t="shared" si="5"/>
        <v>127529012</v>
      </c>
      <c r="X28" s="100">
        <f t="shared" si="5"/>
        <v>127609646</v>
      </c>
      <c r="Y28" s="100">
        <f t="shared" si="5"/>
        <v>-80634</v>
      </c>
      <c r="Z28" s="137">
        <f>+IF(X28&lt;&gt;0,+(Y28/X28)*100,0)</f>
        <v>-0.06318801323216586</v>
      </c>
      <c r="AA28" s="153">
        <f>SUM(AA29:AA31)</f>
        <v>142239927</v>
      </c>
    </row>
    <row r="29" spans="1:27" ht="13.5">
      <c r="A29" s="138" t="s">
        <v>75</v>
      </c>
      <c r="B29" s="136"/>
      <c r="C29" s="155">
        <v>16132664</v>
      </c>
      <c r="D29" s="155"/>
      <c r="E29" s="156">
        <v>28719416</v>
      </c>
      <c r="F29" s="60">
        <v>33912681</v>
      </c>
      <c r="G29" s="60">
        <v>1402167</v>
      </c>
      <c r="H29" s="60">
        <v>1024935</v>
      </c>
      <c r="I29" s="60">
        <v>2657800</v>
      </c>
      <c r="J29" s="60">
        <v>5084902</v>
      </c>
      <c r="K29" s="60">
        <v>1757801</v>
      </c>
      <c r="L29" s="60">
        <v>1989906</v>
      </c>
      <c r="M29" s="60">
        <v>2996248</v>
      </c>
      <c r="N29" s="60">
        <v>6743955</v>
      </c>
      <c r="O29" s="60">
        <v>1565015</v>
      </c>
      <c r="P29" s="60">
        <v>1415518</v>
      </c>
      <c r="Q29" s="60">
        <v>1622094</v>
      </c>
      <c r="R29" s="60">
        <v>4602627</v>
      </c>
      <c r="S29" s="60">
        <v>2540692</v>
      </c>
      <c r="T29" s="60">
        <v>2029265</v>
      </c>
      <c r="U29" s="60">
        <v>1519456</v>
      </c>
      <c r="V29" s="60">
        <v>6089413</v>
      </c>
      <c r="W29" s="60">
        <v>22520897</v>
      </c>
      <c r="X29" s="60">
        <v>28719418</v>
      </c>
      <c r="Y29" s="60">
        <v>-6198521</v>
      </c>
      <c r="Z29" s="140">
        <v>-21.58</v>
      </c>
      <c r="AA29" s="155">
        <v>33912681</v>
      </c>
    </row>
    <row r="30" spans="1:27" ht="13.5">
      <c r="A30" s="138" t="s">
        <v>76</v>
      </c>
      <c r="B30" s="136"/>
      <c r="C30" s="157">
        <v>50169409</v>
      </c>
      <c r="D30" s="157"/>
      <c r="E30" s="158">
        <v>59576580</v>
      </c>
      <c r="F30" s="159">
        <v>63494356</v>
      </c>
      <c r="G30" s="159">
        <v>1406985</v>
      </c>
      <c r="H30" s="159">
        <v>3540186</v>
      </c>
      <c r="I30" s="159">
        <v>3362949</v>
      </c>
      <c r="J30" s="159">
        <v>8310120</v>
      </c>
      <c r="K30" s="159">
        <v>4243775</v>
      </c>
      <c r="L30" s="159">
        <v>2586970</v>
      </c>
      <c r="M30" s="159">
        <v>21455826</v>
      </c>
      <c r="N30" s="159">
        <v>28286571</v>
      </c>
      <c r="O30" s="159">
        <v>2527315</v>
      </c>
      <c r="P30" s="159">
        <v>3534069</v>
      </c>
      <c r="Q30" s="159">
        <v>2531803</v>
      </c>
      <c r="R30" s="159">
        <v>8593187</v>
      </c>
      <c r="S30" s="159">
        <v>1793181</v>
      </c>
      <c r="T30" s="159">
        <v>2125346</v>
      </c>
      <c r="U30" s="159">
        <v>3887311</v>
      </c>
      <c r="V30" s="159">
        <v>7805838</v>
      </c>
      <c r="W30" s="159">
        <v>52995716</v>
      </c>
      <c r="X30" s="159">
        <v>53204021</v>
      </c>
      <c r="Y30" s="159">
        <v>-208305</v>
      </c>
      <c r="Z30" s="141">
        <v>-0.39</v>
      </c>
      <c r="AA30" s="157">
        <v>63494356</v>
      </c>
    </row>
    <row r="31" spans="1:27" ht="13.5">
      <c r="A31" s="138" t="s">
        <v>77</v>
      </c>
      <c r="B31" s="136"/>
      <c r="C31" s="155">
        <v>53620773</v>
      </c>
      <c r="D31" s="155"/>
      <c r="E31" s="156">
        <v>45686206</v>
      </c>
      <c r="F31" s="60">
        <v>44832890</v>
      </c>
      <c r="G31" s="60">
        <v>2782706</v>
      </c>
      <c r="H31" s="60">
        <v>3392543</v>
      </c>
      <c r="I31" s="60">
        <v>2560309</v>
      </c>
      <c r="J31" s="60">
        <v>8735558</v>
      </c>
      <c r="K31" s="60">
        <v>4721659</v>
      </c>
      <c r="L31" s="60">
        <v>3724050</v>
      </c>
      <c r="M31" s="60">
        <v>6696299</v>
      </c>
      <c r="N31" s="60">
        <v>15142008</v>
      </c>
      <c r="O31" s="60">
        <v>5143176</v>
      </c>
      <c r="P31" s="60">
        <v>3615217</v>
      </c>
      <c r="Q31" s="60">
        <v>7304944</v>
      </c>
      <c r="R31" s="60">
        <v>16063337</v>
      </c>
      <c r="S31" s="60">
        <v>3451566</v>
      </c>
      <c r="T31" s="60">
        <v>4421163</v>
      </c>
      <c r="U31" s="60">
        <v>4198767</v>
      </c>
      <c r="V31" s="60">
        <v>12071496</v>
      </c>
      <c r="W31" s="60">
        <v>52012399</v>
      </c>
      <c r="X31" s="60">
        <v>45686207</v>
      </c>
      <c r="Y31" s="60">
        <v>6326192</v>
      </c>
      <c r="Z31" s="140">
        <v>13.85</v>
      </c>
      <c r="AA31" s="155">
        <v>44832890</v>
      </c>
    </row>
    <row r="32" spans="1:27" ht="13.5">
      <c r="A32" s="135" t="s">
        <v>78</v>
      </c>
      <c r="B32" s="136"/>
      <c r="C32" s="153">
        <f aca="true" t="shared" si="6" ref="C32:Y32">SUM(C33:C37)</f>
        <v>18587178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1665313</v>
      </c>
      <c r="I32" s="100">
        <f t="shared" si="6"/>
        <v>0</v>
      </c>
      <c r="J32" s="100">
        <f t="shared" si="6"/>
        <v>1665313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1665313</v>
      </c>
      <c r="X32" s="100">
        <f t="shared" si="6"/>
        <v>0</v>
      </c>
      <c r="Y32" s="100">
        <f t="shared" si="6"/>
        <v>1665313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18587178</v>
      </c>
      <c r="D33" s="155"/>
      <c r="E33" s="156"/>
      <c r="F33" s="60"/>
      <c r="G33" s="60"/>
      <c r="H33" s="60">
        <v>1665313</v>
      </c>
      <c r="I33" s="60"/>
      <c r="J33" s="60">
        <v>1665313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1665313</v>
      </c>
      <c r="X33" s="60"/>
      <c r="Y33" s="60">
        <v>1665313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34460464</v>
      </c>
      <c r="D38" s="153">
        <f>SUM(D39:D41)</f>
        <v>0</v>
      </c>
      <c r="E38" s="154">
        <f t="shared" si="7"/>
        <v>106195581</v>
      </c>
      <c r="F38" s="100">
        <f t="shared" si="7"/>
        <v>34332419</v>
      </c>
      <c r="G38" s="100">
        <f t="shared" si="7"/>
        <v>9852078</v>
      </c>
      <c r="H38" s="100">
        <f t="shared" si="7"/>
        <v>946071</v>
      </c>
      <c r="I38" s="100">
        <f t="shared" si="7"/>
        <v>2435743</v>
      </c>
      <c r="J38" s="100">
        <f t="shared" si="7"/>
        <v>13233892</v>
      </c>
      <c r="K38" s="100">
        <f t="shared" si="7"/>
        <v>2016495</v>
      </c>
      <c r="L38" s="100">
        <f t="shared" si="7"/>
        <v>2511113</v>
      </c>
      <c r="M38" s="100">
        <f t="shared" si="7"/>
        <v>6614305</v>
      </c>
      <c r="N38" s="100">
        <f t="shared" si="7"/>
        <v>11141913</v>
      </c>
      <c r="O38" s="100">
        <f t="shared" si="7"/>
        <v>2154340</v>
      </c>
      <c r="P38" s="100">
        <f t="shared" si="7"/>
        <v>2080547</v>
      </c>
      <c r="Q38" s="100">
        <f t="shared" si="7"/>
        <v>10034714</v>
      </c>
      <c r="R38" s="100">
        <f t="shared" si="7"/>
        <v>14269601</v>
      </c>
      <c r="S38" s="100">
        <f t="shared" si="7"/>
        <v>2199709</v>
      </c>
      <c r="T38" s="100">
        <f t="shared" si="7"/>
        <v>2177918</v>
      </c>
      <c r="U38" s="100">
        <f t="shared" si="7"/>
        <v>1903425</v>
      </c>
      <c r="V38" s="100">
        <f t="shared" si="7"/>
        <v>6281052</v>
      </c>
      <c r="W38" s="100">
        <f t="shared" si="7"/>
        <v>44926458</v>
      </c>
      <c r="X38" s="100">
        <f t="shared" si="7"/>
        <v>121274706</v>
      </c>
      <c r="Y38" s="100">
        <f t="shared" si="7"/>
        <v>-76348248</v>
      </c>
      <c r="Z38" s="137">
        <f>+IF(X38&lt;&gt;0,+(Y38/X38)*100,0)</f>
        <v>-62.95479949462833</v>
      </c>
      <c r="AA38" s="153">
        <f>SUM(AA39:AA41)</f>
        <v>34332419</v>
      </c>
    </row>
    <row r="39" spans="1:27" ht="13.5">
      <c r="A39" s="138" t="s">
        <v>85</v>
      </c>
      <c r="B39" s="136"/>
      <c r="C39" s="155">
        <v>34460464</v>
      </c>
      <c r="D39" s="155"/>
      <c r="E39" s="156">
        <v>106195581</v>
      </c>
      <c r="F39" s="60">
        <v>34332419</v>
      </c>
      <c r="G39" s="60">
        <v>9852078</v>
      </c>
      <c r="H39" s="60">
        <v>946071</v>
      </c>
      <c r="I39" s="60">
        <v>2435743</v>
      </c>
      <c r="J39" s="60">
        <v>13233892</v>
      </c>
      <c r="K39" s="60">
        <v>2016495</v>
      </c>
      <c r="L39" s="60">
        <v>2511113</v>
      </c>
      <c r="M39" s="60">
        <v>6614305</v>
      </c>
      <c r="N39" s="60">
        <v>11141913</v>
      </c>
      <c r="O39" s="60">
        <v>2154340</v>
      </c>
      <c r="P39" s="60">
        <v>2080547</v>
      </c>
      <c r="Q39" s="60">
        <v>10034714</v>
      </c>
      <c r="R39" s="60">
        <v>14269601</v>
      </c>
      <c r="S39" s="60">
        <v>2199709</v>
      </c>
      <c r="T39" s="60">
        <v>2177918</v>
      </c>
      <c r="U39" s="60">
        <v>1903425</v>
      </c>
      <c r="V39" s="60">
        <v>6281052</v>
      </c>
      <c r="W39" s="60">
        <v>44926458</v>
      </c>
      <c r="X39" s="60">
        <v>121274706</v>
      </c>
      <c r="Y39" s="60">
        <v>-76348248</v>
      </c>
      <c r="Z39" s="140">
        <v>-62.95</v>
      </c>
      <c r="AA39" s="155">
        <v>34332419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251606543</v>
      </c>
      <c r="D42" s="153">
        <f>SUM(D43:D46)</f>
        <v>0</v>
      </c>
      <c r="E42" s="154">
        <f t="shared" si="8"/>
        <v>157403083</v>
      </c>
      <c r="F42" s="100">
        <f t="shared" si="8"/>
        <v>263076470</v>
      </c>
      <c r="G42" s="100">
        <f t="shared" si="8"/>
        <v>8402801</v>
      </c>
      <c r="H42" s="100">
        <f t="shared" si="8"/>
        <v>17151267</v>
      </c>
      <c r="I42" s="100">
        <f t="shared" si="8"/>
        <v>15559427</v>
      </c>
      <c r="J42" s="100">
        <f t="shared" si="8"/>
        <v>41113495</v>
      </c>
      <c r="K42" s="100">
        <f t="shared" si="8"/>
        <v>14829484</v>
      </c>
      <c r="L42" s="100">
        <f t="shared" si="8"/>
        <v>15145650</v>
      </c>
      <c r="M42" s="100">
        <f t="shared" si="8"/>
        <v>35145162</v>
      </c>
      <c r="N42" s="100">
        <f t="shared" si="8"/>
        <v>65120296</v>
      </c>
      <c r="O42" s="100">
        <f t="shared" si="8"/>
        <v>10612564</v>
      </c>
      <c r="P42" s="100">
        <f t="shared" si="8"/>
        <v>10024025</v>
      </c>
      <c r="Q42" s="100">
        <f t="shared" si="8"/>
        <v>42242186</v>
      </c>
      <c r="R42" s="100">
        <f t="shared" si="8"/>
        <v>62878775</v>
      </c>
      <c r="S42" s="100">
        <f t="shared" si="8"/>
        <v>11662512</v>
      </c>
      <c r="T42" s="100">
        <f t="shared" si="8"/>
        <v>28664552</v>
      </c>
      <c r="U42" s="100">
        <f t="shared" si="8"/>
        <v>27176734</v>
      </c>
      <c r="V42" s="100">
        <f t="shared" si="8"/>
        <v>67503798</v>
      </c>
      <c r="W42" s="100">
        <f t="shared" si="8"/>
        <v>236616364</v>
      </c>
      <c r="X42" s="100">
        <f t="shared" si="8"/>
        <v>148697087</v>
      </c>
      <c r="Y42" s="100">
        <f t="shared" si="8"/>
        <v>87919277</v>
      </c>
      <c r="Z42" s="137">
        <f>+IF(X42&lt;&gt;0,+(Y42/X42)*100,0)</f>
        <v>59.12642861658749</v>
      </c>
      <c r="AA42" s="153">
        <f>SUM(AA43:AA46)</f>
        <v>263076470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155241551</v>
      </c>
      <c r="D44" s="155"/>
      <c r="E44" s="156">
        <v>134196892</v>
      </c>
      <c r="F44" s="60">
        <v>229704613</v>
      </c>
      <c r="G44" s="60">
        <v>7642632</v>
      </c>
      <c r="H44" s="60">
        <v>15530426</v>
      </c>
      <c r="I44" s="60">
        <v>13471180</v>
      </c>
      <c r="J44" s="60">
        <v>36644238</v>
      </c>
      <c r="K44" s="60">
        <v>12153522</v>
      </c>
      <c r="L44" s="60">
        <v>11390546</v>
      </c>
      <c r="M44" s="60">
        <v>23588700</v>
      </c>
      <c r="N44" s="60">
        <v>47132768</v>
      </c>
      <c r="O44" s="60">
        <v>9406532</v>
      </c>
      <c r="P44" s="60">
        <v>8977439</v>
      </c>
      <c r="Q44" s="60">
        <v>17602812</v>
      </c>
      <c r="R44" s="60">
        <v>35986783</v>
      </c>
      <c r="S44" s="60">
        <v>9429210</v>
      </c>
      <c r="T44" s="60">
        <v>14062898</v>
      </c>
      <c r="U44" s="60">
        <v>24227669</v>
      </c>
      <c r="V44" s="60">
        <v>47719777</v>
      </c>
      <c r="W44" s="60">
        <v>167483566</v>
      </c>
      <c r="X44" s="60">
        <v>125490895</v>
      </c>
      <c r="Y44" s="60">
        <v>41992671</v>
      </c>
      <c r="Z44" s="140">
        <v>33.46</v>
      </c>
      <c r="AA44" s="155">
        <v>229704613</v>
      </c>
    </row>
    <row r="45" spans="1:27" ht="13.5">
      <c r="A45" s="138" t="s">
        <v>91</v>
      </c>
      <c r="B45" s="136"/>
      <c r="C45" s="157">
        <v>96364992</v>
      </c>
      <c r="D45" s="157"/>
      <c r="E45" s="158">
        <v>23206191</v>
      </c>
      <c r="F45" s="159">
        <v>33371857</v>
      </c>
      <c r="G45" s="159">
        <v>760169</v>
      </c>
      <c r="H45" s="159">
        <v>1620841</v>
      </c>
      <c r="I45" s="159">
        <v>2088247</v>
      </c>
      <c r="J45" s="159">
        <v>4469257</v>
      </c>
      <c r="K45" s="159">
        <v>2675962</v>
      </c>
      <c r="L45" s="159">
        <v>3755104</v>
      </c>
      <c r="M45" s="159">
        <v>11556462</v>
      </c>
      <c r="N45" s="159">
        <v>17987528</v>
      </c>
      <c r="O45" s="159">
        <v>1206032</v>
      </c>
      <c r="P45" s="159">
        <v>1046586</v>
      </c>
      <c r="Q45" s="159">
        <v>24639374</v>
      </c>
      <c r="R45" s="159">
        <v>26891992</v>
      </c>
      <c r="S45" s="159">
        <v>2233302</v>
      </c>
      <c r="T45" s="159">
        <v>14601654</v>
      </c>
      <c r="U45" s="159">
        <v>2949065</v>
      </c>
      <c r="V45" s="159">
        <v>19784021</v>
      </c>
      <c r="W45" s="159">
        <v>69132798</v>
      </c>
      <c r="X45" s="159">
        <v>23206192</v>
      </c>
      <c r="Y45" s="159">
        <v>45926606</v>
      </c>
      <c r="Z45" s="141">
        <v>197.91</v>
      </c>
      <c r="AA45" s="157">
        <v>33371857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424577031</v>
      </c>
      <c r="D48" s="168">
        <f>+D28+D32+D38+D42+D47</f>
        <v>0</v>
      </c>
      <c r="E48" s="169">
        <f t="shared" si="9"/>
        <v>397580866</v>
      </c>
      <c r="F48" s="73">
        <f t="shared" si="9"/>
        <v>439648816</v>
      </c>
      <c r="G48" s="73">
        <f t="shared" si="9"/>
        <v>23846737</v>
      </c>
      <c r="H48" s="73">
        <f t="shared" si="9"/>
        <v>27720315</v>
      </c>
      <c r="I48" s="73">
        <f t="shared" si="9"/>
        <v>26576228</v>
      </c>
      <c r="J48" s="73">
        <f t="shared" si="9"/>
        <v>78143280</v>
      </c>
      <c r="K48" s="73">
        <f t="shared" si="9"/>
        <v>27569214</v>
      </c>
      <c r="L48" s="73">
        <f t="shared" si="9"/>
        <v>25957689</v>
      </c>
      <c r="M48" s="73">
        <f t="shared" si="9"/>
        <v>72907840</v>
      </c>
      <c r="N48" s="73">
        <f t="shared" si="9"/>
        <v>126434743</v>
      </c>
      <c r="O48" s="73">
        <f t="shared" si="9"/>
        <v>22002410</v>
      </c>
      <c r="P48" s="73">
        <f t="shared" si="9"/>
        <v>20669376</v>
      </c>
      <c r="Q48" s="73">
        <f t="shared" si="9"/>
        <v>63735741</v>
      </c>
      <c r="R48" s="73">
        <f t="shared" si="9"/>
        <v>106407527</v>
      </c>
      <c r="S48" s="73">
        <f t="shared" si="9"/>
        <v>21647660</v>
      </c>
      <c r="T48" s="73">
        <f t="shared" si="9"/>
        <v>39418244</v>
      </c>
      <c r="U48" s="73">
        <f t="shared" si="9"/>
        <v>38685693</v>
      </c>
      <c r="V48" s="73">
        <f t="shared" si="9"/>
        <v>99751597</v>
      </c>
      <c r="W48" s="73">
        <f t="shared" si="9"/>
        <v>410737147</v>
      </c>
      <c r="X48" s="73">
        <f t="shared" si="9"/>
        <v>397581439</v>
      </c>
      <c r="Y48" s="73">
        <f t="shared" si="9"/>
        <v>13155708</v>
      </c>
      <c r="Z48" s="170">
        <f>+IF(X48&lt;&gt;0,+(Y48/X48)*100,0)</f>
        <v>3.308934147703007</v>
      </c>
      <c r="AA48" s="168">
        <f>+AA28+AA32+AA38+AA42+AA47</f>
        <v>439648816</v>
      </c>
    </row>
    <row r="49" spans="1:27" ht="13.5">
      <c r="A49" s="148" t="s">
        <v>49</v>
      </c>
      <c r="B49" s="149"/>
      <c r="C49" s="171">
        <f aca="true" t="shared" si="10" ref="C49:Y49">+C25-C48</f>
        <v>213828496</v>
      </c>
      <c r="D49" s="171">
        <f>+D25-D48</f>
        <v>0</v>
      </c>
      <c r="E49" s="172">
        <f t="shared" si="10"/>
        <v>270707134</v>
      </c>
      <c r="F49" s="173">
        <f t="shared" si="10"/>
        <v>181831917</v>
      </c>
      <c r="G49" s="173">
        <f t="shared" si="10"/>
        <v>82111468</v>
      </c>
      <c r="H49" s="173">
        <f t="shared" si="10"/>
        <v>-21738943</v>
      </c>
      <c r="I49" s="173">
        <f t="shared" si="10"/>
        <v>-20983827</v>
      </c>
      <c r="J49" s="173">
        <f t="shared" si="10"/>
        <v>39388698</v>
      </c>
      <c r="K49" s="173">
        <f t="shared" si="10"/>
        <v>13645806</v>
      </c>
      <c r="L49" s="173">
        <f t="shared" si="10"/>
        <v>88574958</v>
      </c>
      <c r="M49" s="173">
        <f t="shared" si="10"/>
        <v>-27777493</v>
      </c>
      <c r="N49" s="173">
        <f t="shared" si="10"/>
        <v>74443271</v>
      </c>
      <c r="O49" s="173">
        <f t="shared" si="10"/>
        <v>-16803728</v>
      </c>
      <c r="P49" s="173">
        <f t="shared" si="10"/>
        <v>-14372363</v>
      </c>
      <c r="Q49" s="173">
        <f t="shared" si="10"/>
        <v>137090381</v>
      </c>
      <c r="R49" s="173">
        <f t="shared" si="10"/>
        <v>105914290</v>
      </c>
      <c r="S49" s="173">
        <f t="shared" si="10"/>
        <v>-18472955</v>
      </c>
      <c r="T49" s="173">
        <f t="shared" si="10"/>
        <v>-18365617</v>
      </c>
      <c r="U49" s="173">
        <f t="shared" si="10"/>
        <v>-35056818</v>
      </c>
      <c r="V49" s="173">
        <f t="shared" si="10"/>
        <v>-71895390</v>
      </c>
      <c r="W49" s="173">
        <f t="shared" si="10"/>
        <v>147850869</v>
      </c>
      <c r="X49" s="173">
        <f>IF(F25=F48,0,X25-X48)</f>
        <v>270706946</v>
      </c>
      <c r="Y49" s="173">
        <f t="shared" si="10"/>
        <v>-122856077</v>
      </c>
      <c r="Z49" s="174">
        <f>+IF(X49&lt;&gt;0,+(Y49/X49)*100,0)</f>
        <v>-45.383422485213956</v>
      </c>
      <c r="AA49" s="171">
        <f>+AA25-AA48</f>
        <v>181831917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38780022</v>
      </c>
      <c r="D8" s="155">
        <v>0</v>
      </c>
      <c r="E8" s="156">
        <v>38409000</v>
      </c>
      <c r="F8" s="60">
        <v>38409268</v>
      </c>
      <c r="G8" s="60">
        <v>4547490</v>
      </c>
      <c r="H8" s="60">
        <v>4677569</v>
      </c>
      <c r="I8" s="60">
        <v>2990822</v>
      </c>
      <c r="J8" s="60">
        <v>12215881</v>
      </c>
      <c r="K8" s="60">
        <v>2832984</v>
      </c>
      <c r="L8" s="60">
        <v>2921706</v>
      </c>
      <c r="M8" s="60">
        <v>2499703</v>
      </c>
      <c r="N8" s="60">
        <v>8254393</v>
      </c>
      <c r="O8" s="60">
        <v>2998614</v>
      </c>
      <c r="P8" s="60">
        <v>2747630</v>
      </c>
      <c r="Q8" s="60">
        <v>1959366</v>
      </c>
      <c r="R8" s="60">
        <v>7705610</v>
      </c>
      <c r="S8" s="60">
        <v>1452094</v>
      </c>
      <c r="T8" s="60">
        <v>1638338</v>
      </c>
      <c r="U8" s="60">
        <v>1921699</v>
      </c>
      <c r="V8" s="60">
        <v>5012131</v>
      </c>
      <c r="W8" s="60">
        <v>33188015</v>
      </c>
      <c r="X8" s="60">
        <v>38409268</v>
      </c>
      <c r="Y8" s="60">
        <v>-5221253</v>
      </c>
      <c r="Z8" s="140">
        <v>-13.59</v>
      </c>
      <c r="AA8" s="155">
        <v>38409268</v>
      </c>
    </row>
    <row r="9" spans="1:27" ht="13.5">
      <c r="A9" s="183" t="s">
        <v>105</v>
      </c>
      <c r="B9" s="182"/>
      <c r="C9" s="155">
        <v>16620010</v>
      </c>
      <c r="D9" s="155">
        <v>0</v>
      </c>
      <c r="E9" s="156">
        <v>16461000</v>
      </c>
      <c r="F9" s="60">
        <v>16461115</v>
      </c>
      <c r="G9" s="60">
        <v>0</v>
      </c>
      <c r="H9" s="60">
        <v>0</v>
      </c>
      <c r="I9" s="60">
        <v>1281781</v>
      </c>
      <c r="J9" s="60">
        <v>1281781</v>
      </c>
      <c r="K9" s="60">
        <v>1214136</v>
      </c>
      <c r="L9" s="60">
        <v>1252160</v>
      </c>
      <c r="M9" s="60">
        <v>1071301</v>
      </c>
      <c r="N9" s="60">
        <v>3537597</v>
      </c>
      <c r="O9" s="60">
        <v>1285120</v>
      </c>
      <c r="P9" s="60">
        <v>1177556</v>
      </c>
      <c r="Q9" s="60">
        <v>839728</v>
      </c>
      <c r="R9" s="60">
        <v>3302404</v>
      </c>
      <c r="S9" s="60">
        <v>622326</v>
      </c>
      <c r="T9" s="60">
        <v>702145</v>
      </c>
      <c r="U9" s="60">
        <v>823585</v>
      </c>
      <c r="V9" s="60">
        <v>2148056</v>
      </c>
      <c r="W9" s="60">
        <v>10269838</v>
      </c>
      <c r="X9" s="60">
        <v>16461114</v>
      </c>
      <c r="Y9" s="60">
        <v>-6191276</v>
      </c>
      <c r="Z9" s="140">
        <v>-37.61</v>
      </c>
      <c r="AA9" s="155">
        <v>16461115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1032000</v>
      </c>
      <c r="F11" s="60">
        <v>1032000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1032000</v>
      </c>
      <c r="Y11" s="60">
        <v>-1032000</v>
      </c>
      <c r="Z11" s="140">
        <v>-100</v>
      </c>
      <c r="AA11" s="155">
        <v>1032000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3476098</v>
      </c>
      <c r="D13" s="155">
        <v>0</v>
      </c>
      <c r="E13" s="156">
        <v>4435000</v>
      </c>
      <c r="F13" s="60">
        <v>3675000</v>
      </c>
      <c r="G13" s="60">
        <v>162915</v>
      </c>
      <c r="H13" s="60">
        <v>533965</v>
      </c>
      <c r="I13" s="60">
        <v>467923</v>
      </c>
      <c r="J13" s="60">
        <v>1164803</v>
      </c>
      <c r="K13" s="60">
        <v>348570</v>
      </c>
      <c r="L13" s="60">
        <v>279611</v>
      </c>
      <c r="M13" s="60">
        <v>200165</v>
      </c>
      <c r="N13" s="60">
        <v>828346</v>
      </c>
      <c r="O13" s="60">
        <v>72815</v>
      </c>
      <c r="P13" s="60">
        <v>403100</v>
      </c>
      <c r="Q13" s="60">
        <v>108237</v>
      </c>
      <c r="R13" s="60">
        <v>584152</v>
      </c>
      <c r="S13" s="60">
        <v>244094</v>
      </c>
      <c r="T13" s="60">
        <v>173276</v>
      </c>
      <c r="U13" s="60">
        <v>3631</v>
      </c>
      <c r="V13" s="60">
        <v>421001</v>
      </c>
      <c r="W13" s="60">
        <v>2998302</v>
      </c>
      <c r="X13" s="60">
        <v>4435000</v>
      </c>
      <c r="Y13" s="60">
        <v>-1436698</v>
      </c>
      <c r="Z13" s="140">
        <v>-32.39</v>
      </c>
      <c r="AA13" s="155">
        <v>3675000</v>
      </c>
    </row>
    <row r="14" spans="1:27" ht="13.5">
      <c r="A14" s="181" t="s">
        <v>110</v>
      </c>
      <c r="B14" s="185"/>
      <c r="C14" s="155">
        <v>7446155</v>
      </c>
      <c r="D14" s="155">
        <v>0</v>
      </c>
      <c r="E14" s="156">
        <v>6360000</v>
      </c>
      <c r="F14" s="60">
        <v>8000000</v>
      </c>
      <c r="G14" s="60">
        <v>655836</v>
      </c>
      <c r="H14" s="60">
        <v>667618</v>
      </c>
      <c r="I14" s="60">
        <v>680237</v>
      </c>
      <c r="J14" s="60">
        <v>2003691</v>
      </c>
      <c r="K14" s="60">
        <v>687110</v>
      </c>
      <c r="L14" s="60">
        <v>707915</v>
      </c>
      <c r="M14" s="60">
        <v>723540</v>
      </c>
      <c r="N14" s="60">
        <v>2118565</v>
      </c>
      <c r="O14" s="60">
        <v>734396</v>
      </c>
      <c r="P14" s="60">
        <v>1483803</v>
      </c>
      <c r="Q14" s="60">
        <v>36162</v>
      </c>
      <c r="R14" s="60">
        <v>2254361</v>
      </c>
      <c r="S14" s="60">
        <v>760469</v>
      </c>
      <c r="T14" s="60">
        <v>753391</v>
      </c>
      <c r="U14" s="60">
        <v>782937</v>
      </c>
      <c r="V14" s="60">
        <v>2296797</v>
      </c>
      <c r="W14" s="60">
        <v>8673414</v>
      </c>
      <c r="X14" s="60">
        <v>6360000</v>
      </c>
      <c r="Y14" s="60">
        <v>2313414</v>
      </c>
      <c r="Z14" s="140">
        <v>36.37</v>
      </c>
      <c r="AA14" s="155">
        <v>8000000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313168326</v>
      </c>
      <c r="D19" s="155">
        <v>0</v>
      </c>
      <c r="E19" s="156">
        <v>302323125</v>
      </c>
      <c r="F19" s="60">
        <v>308503475</v>
      </c>
      <c r="G19" s="60">
        <v>100434389</v>
      </c>
      <c r="H19" s="60">
        <v>0</v>
      </c>
      <c r="I19" s="60">
        <v>0</v>
      </c>
      <c r="J19" s="60">
        <v>100434389</v>
      </c>
      <c r="K19" s="60">
        <v>0</v>
      </c>
      <c r="L19" s="60">
        <v>77710000</v>
      </c>
      <c r="M19" s="60">
        <v>0</v>
      </c>
      <c r="N19" s="60">
        <v>77710000</v>
      </c>
      <c r="O19" s="60">
        <v>0</v>
      </c>
      <c r="P19" s="60">
        <v>0</v>
      </c>
      <c r="Q19" s="60">
        <v>60258000</v>
      </c>
      <c r="R19" s="60">
        <v>60258000</v>
      </c>
      <c r="S19" s="60">
        <v>0</v>
      </c>
      <c r="T19" s="60">
        <v>0</v>
      </c>
      <c r="U19" s="60">
        <v>0</v>
      </c>
      <c r="V19" s="60">
        <v>0</v>
      </c>
      <c r="W19" s="60">
        <v>238402389</v>
      </c>
      <c r="X19" s="60">
        <v>302323125</v>
      </c>
      <c r="Y19" s="60">
        <v>-63920736</v>
      </c>
      <c r="Z19" s="140">
        <v>-21.14</v>
      </c>
      <c r="AA19" s="155">
        <v>308503475</v>
      </c>
    </row>
    <row r="20" spans="1:27" ht="13.5">
      <c r="A20" s="181" t="s">
        <v>35</v>
      </c>
      <c r="B20" s="185"/>
      <c r="C20" s="155">
        <v>1381916</v>
      </c>
      <c r="D20" s="155">
        <v>0</v>
      </c>
      <c r="E20" s="156">
        <v>978000</v>
      </c>
      <c r="F20" s="54">
        <v>1110000</v>
      </c>
      <c r="G20" s="54">
        <v>157575</v>
      </c>
      <c r="H20" s="54">
        <v>102220</v>
      </c>
      <c r="I20" s="54">
        <v>171638</v>
      </c>
      <c r="J20" s="54">
        <v>431433</v>
      </c>
      <c r="K20" s="54">
        <v>79813</v>
      </c>
      <c r="L20" s="54">
        <v>101105</v>
      </c>
      <c r="M20" s="54">
        <v>90973</v>
      </c>
      <c r="N20" s="54">
        <v>271891</v>
      </c>
      <c r="O20" s="54">
        <v>107737</v>
      </c>
      <c r="P20" s="54">
        <v>484924</v>
      </c>
      <c r="Q20" s="54">
        <v>-217533</v>
      </c>
      <c r="R20" s="54">
        <v>375128</v>
      </c>
      <c r="S20" s="54">
        <v>95722</v>
      </c>
      <c r="T20" s="54">
        <v>86895</v>
      </c>
      <c r="U20" s="54">
        <v>97023</v>
      </c>
      <c r="V20" s="54">
        <v>279640</v>
      </c>
      <c r="W20" s="54">
        <v>1358092</v>
      </c>
      <c r="X20" s="54">
        <v>978000</v>
      </c>
      <c r="Y20" s="54">
        <v>380092</v>
      </c>
      <c r="Z20" s="184">
        <v>38.86</v>
      </c>
      <c r="AA20" s="130">
        <v>1110000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380872527</v>
      </c>
      <c r="D22" s="188">
        <f>SUM(D5:D21)</f>
        <v>0</v>
      </c>
      <c r="E22" s="189">
        <f t="shared" si="0"/>
        <v>369998125</v>
      </c>
      <c r="F22" s="190">
        <f t="shared" si="0"/>
        <v>377190858</v>
      </c>
      <c r="G22" s="190">
        <f t="shared" si="0"/>
        <v>105958205</v>
      </c>
      <c r="H22" s="190">
        <f t="shared" si="0"/>
        <v>5981372</v>
      </c>
      <c r="I22" s="190">
        <f t="shared" si="0"/>
        <v>5592401</v>
      </c>
      <c r="J22" s="190">
        <f t="shared" si="0"/>
        <v>117531978</v>
      </c>
      <c r="K22" s="190">
        <f t="shared" si="0"/>
        <v>5162613</v>
      </c>
      <c r="L22" s="190">
        <f t="shared" si="0"/>
        <v>82972497</v>
      </c>
      <c r="M22" s="190">
        <f t="shared" si="0"/>
        <v>4585682</v>
      </c>
      <c r="N22" s="190">
        <f t="shared" si="0"/>
        <v>92720792</v>
      </c>
      <c r="O22" s="190">
        <f t="shared" si="0"/>
        <v>5198682</v>
      </c>
      <c r="P22" s="190">
        <f t="shared" si="0"/>
        <v>6297013</v>
      </c>
      <c r="Q22" s="190">
        <f t="shared" si="0"/>
        <v>62983960</v>
      </c>
      <c r="R22" s="190">
        <f t="shared" si="0"/>
        <v>74479655</v>
      </c>
      <c r="S22" s="190">
        <f t="shared" si="0"/>
        <v>3174705</v>
      </c>
      <c r="T22" s="190">
        <f t="shared" si="0"/>
        <v>3354045</v>
      </c>
      <c r="U22" s="190">
        <f t="shared" si="0"/>
        <v>3628875</v>
      </c>
      <c r="V22" s="190">
        <f t="shared" si="0"/>
        <v>10157625</v>
      </c>
      <c r="W22" s="190">
        <f t="shared" si="0"/>
        <v>294890050</v>
      </c>
      <c r="X22" s="190">
        <f t="shared" si="0"/>
        <v>369998507</v>
      </c>
      <c r="Y22" s="190">
        <f t="shared" si="0"/>
        <v>-75108457</v>
      </c>
      <c r="Z22" s="191">
        <f>+IF(X22&lt;&gt;0,+(Y22/X22)*100,0)</f>
        <v>-20.299664884863983</v>
      </c>
      <c r="AA22" s="188">
        <f>SUM(AA5:AA21)</f>
        <v>377190858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115627796</v>
      </c>
      <c r="D25" s="155">
        <v>0</v>
      </c>
      <c r="E25" s="156">
        <v>122390409</v>
      </c>
      <c r="F25" s="60">
        <v>124390672</v>
      </c>
      <c r="G25" s="60">
        <v>8602427</v>
      </c>
      <c r="H25" s="60">
        <v>8908931</v>
      </c>
      <c r="I25" s="60">
        <v>10396724</v>
      </c>
      <c r="J25" s="60">
        <v>27908082</v>
      </c>
      <c r="K25" s="60">
        <v>9356000</v>
      </c>
      <c r="L25" s="60">
        <v>9308074</v>
      </c>
      <c r="M25" s="60">
        <v>10342966</v>
      </c>
      <c r="N25" s="60">
        <v>29007040</v>
      </c>
      <c r="O25" s="60">
        <v>10493705</v>
      </c>
      <c r="P25" s="60">
        <v>10345793</v>
      </c>
      <c r="Q25" s="60">
        <v>9801313</v>
      </c>
      <c r="R25" s="60">
        <v>30640811</v>
      </c>
      <c r="S25" s="60">
        <v>9906966</v>
      </c>
      <c r="T25" s="60">
        <v>9806778</v>
      </c>
      <c r="U25" s="60">
        <v>10135845</v>
      </c>
      <c r="V25" s="60">
        <v>29849589</v>
      </c>
      <c r="W25" s="60">
        <v>117405522</v>
      </c>
      <c r="X25" s="60">
        <v>122390672</v>
      </c>
      <c r="Y25" s="60">
        <v>-4985150</v>
      </c>
      <c r="Z25" s="140">
        <v>-4.07</v>
      </c>
      <c r="AA25" s="155">
        <v>124390672</v>
      </c>
    </row>
    <row r="26" spans="1:27" ht="13.5">
      <c r="A26" s="183" t="s">
        <v>38</v>
      </c>
      <c r="B26" s="182"/>
      <c r="C26" s="155">
        <v>5687525</v>
      </c>
      <c r="D26" s="155">
        <v>0</v>
      </c>
      <c r="E26" s="156">
        <v>7320558</v>
      </c>
      <c r="F26" s="60">
        <v>7320559</v>
      </c>
      <c r="G26" s="60">
        <v>472024</v>
      </c>
      <c r="H26" s="60">
        <v>471470</v>
      </c>
      <c r="I26" s="60">
        <v>473886</v>
      </c>
      <c r="J26" s="60">
        <v>1417380</v>
      </c>
      <c r="K26" s="60">
        <v>477549</v>
      </c>
      <c r="L26" s="60">
        <v>472493</v>
      </c>
      <c r="M26" s="60">
        <v>505507</v>
      </c>
      <c r="N26" s="60">
        <v>1455549</v>
      </c>
      <c r="O26" s="60">
        <v>637087</v>
      </c>
      <c r="P26" s="60">
        <v>509623</v>
      </c>
      <c r="Q26" s="60">
        <v>500435</v>
      </c>
      <c r="R26" s="60">
        <v>1647145</v>
      </c>
      <c r="S26" s="60">
        <v>512348</v>
      </c>
      <c r="T26" s="60">
        <v>497639</v>
      </c>
      <c r="U26" s="60">
        <v>507545</v>
      </c>
      <c r="V26" s="60">
        <v>1517532</v>
      </c>
      <c r="W26" s="60">
        <v>6037606</v>
      </c>
      <c r="X26" s="60">
        <v>7320558</v>
      </c>
      <c r="Y26" s="60">
        <v>-1282952</v>
      </c>
      <c r="Z26" s="140">
        <v>-17.53</v>
      </c>
      <c r="AA26" s="155">
        <v>7320559</v>
      </c>
    </row>
    <row r="27" spans="1:27" ht="13.5">
      <c r="A27" s="183" t="s">
        <v>118</v>
      </c>
      <c r="B27" s="182"/>
      <c r="C27" s="155">
        <v>11988572</v>
      </c>
      <c r="D27" s="155">
        <v>0</v>
      </c>
      <c r="E27" s="156">
        <v>24691673</v>
      </c>
      <c r="F27" s="60">
        <v>24691673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12345837</v>
      </c>
      <c r="N27" s="60">
        <v>12345837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12345837</v>
      </c>
      <c r="X27" s="60">
        <v>24691668</v>
      </c>
      <c r="Y27" s="60">
        <v>-12345831</v>
      </c>
      <c r="Z27" s="140">
        <v>-50</v>
      </c>
      <c r="AA27" s="155">
        <v>24691673</v>
      </c>
    </row>
    <row r="28" spans="1:27" ht="13.5">
      <c r="A28" s="183" t="s">
        <v>39</v>
      </c>
      <c r="B28" s="182"/>
      <c r="C28" s="155">
        <v>41266215</v>
      </c>
      <c r="D28" s="155">
        <v>0</v>
      </c>
      <c r="E28" s="156">
        <v>30299692</v>
      </c>
      <c r="F28" s="60">
        <v>30599565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15000000</v>
      </c>
      <c r="N28" s="60">
        <v>15000000</v>
      </c>
      <c r="O28" s="60">
        <v>0</v>
      </c>
      <c r="P28" s="60">
        <v>0</v>
      </c>
      <c r="Q28" s="60">
        <v>29519172</v>
      </c>
      <c r="R28" s="60">
        <v>29519172</v>
      </c>
      <c r="S28" s="60">
        <v>0</v>
      </c>
      <c r="T28" s="60">
        <v>6546156</v>
      </c>
      <c r="U28" s="60">
        <v>0</v>
      </c>
      <c r="V28" s="60">
        <v>6546156</v>
      </c>
      <c r="W28" s="60">
        <v>51065328</v>
      </c>
      <c r="X28" s="60">
        <v>30300000</v>
      </c>
      <c r="Y28" s="60">
        <v>20765328</v>
      </c>
      <c r="Z28" s="140">
        <v>68.53</v>
      </c>
      <c r="AA28" s="155">
        <v>30599565</v>
      </c>
    </row>
    <row r="29" spans="1:27" ht="13.5">
      <c r="A29" s="183" t="s">
        <v>40</v>
      </c>
      <c r="B29" s="182"/>
      <c r="C29" s="155">
        <v>3712090</v>
      </c>
      <c r="D29" s="155">
        <v>0</v>
      </c>
      <c r="E29" s="156">
        <v>2278389</v>
      </c>
      <c r="F29" s="60">
        <v>1164388</v>
      </c>
      <c r="G29" s="60">
        <v>0</v>
      </c>
      <c r="H29" s="60">
        <v>0</v>
      </c>
      <c r="I29" s="60">
        <v>29385</v>
      </c>
      <c r="J29" s="60">
        <v>29385</v>
      </c>
      <c r="K29" s="60">
        <v>0</v>
      </c>
      <c r="L29" s="60">
        <v>0</v>
      </c>
      <c r="M29" s="60">
        <v>1155415</v>
      </c>
      <c r="N29" s="60">
        <v>1155415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1072975</v>
      </c>
      <c r="V29" s="60">
        <v>1072975</v>
      </c>
      <c r="W29" s="60">
        <v>2257775</v>
      </c>
      <c r="X29" s="60">
        <v>2278389</v>
      </c>
      <c r="Y29" s="60">
        <v>-20614</v>
      </c>
      <c r="Z29" s="140">
        <v>-0.9</v>
      </c>
      <c r="AA29" s="155">
        <v>1164388</v>
      </c>
    </row>
    <row r="30" spans="1:27" ht="13.5">
      <c r="A30" s="183" t="s">
        <v>119</v>
      </c>
      <c r="B30" s="182"/>
      <c r="C30" s="155">
        <v>8947479</v>
      </c>
      <c r="D30" s="155">
        <v>0</v>
      </c>
      <c r="E30" s="156">
        <v>8705737</v>
      </c>
      <c r="F30" s="60">
        <v>9852262</v>
      </c>
      <c r="G30" s="60">
        <v>0</v>
      </c>
      <c r="H30" s="60">
        <v>893818</v>
      </c>
      <c r="I30" s="60">
        <v>1290625</v>
      </c>
      <c r="J30" s="60">
        <v>2184443</v>
      </c>
      <c r="K30" s="60">
        <v>754324</v>
      </c>
      <c r="L30" s="60">
        <v>765147</v>
      </c>
      <c r="M30" s="60">
        <v>1276860</v>
      </c>
      <c r="N30" s="60">
        <v>2796331</v>
      </c>
      <c r="O30" s="60">
        <v>747333</v>
      </c>
      <c r="P30" s="60">
        <v>571696</v>
      </c>
      <c r="Q30" s="60">
        <v>593234</v>
      </c>
      <c r="R30" s="60">
        <v>1912263</v>
      </c>
      <c r="S30" s="60">
        <v>1176329</v>
      </c>
      <c r="T30" s="60">
        <v>655048</v>
      </c>
      <c r="U30" s="60">
        <v>623918</v>
      </c>
      <c r="V30" s="60">
        <v>2455295</v>
      </c>
      <c r="W30" s="60">
        <v>9348332</v>
      </c>
      <c r="X30" s="60">
        <v>8705738</v>
      </c>
      <c r="Y30" s="60">
        <v>642594</v>
      </c>
      <c r="Z30" s="140">
        <v>7.38</v>
      </c>
      <c r="AA30" s="155">
        <v>9852262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55334699</v>
      </c>
      <c r="D32" s="155">
        <v>0</v>
      </c>
      <c r="E32" s="156">
        <v>32015000</v>
      </c>
      <c r="F32" s="60">
        <v>53355610</v>
      </c>
      <c r="G32" s="60">
        <v>2094872</v>
      </c>
      <c r="H32" s="60">
        <v>7698686</v>
      </c>
      <c r="I32" s="60">
        <v>2049318</v>
      </c>
      <c r="J32" s="60">
        <v>11842876</v>
      </c>
      <c r="K32" s="60">
        <v>5099848</v>
      </c>
      <c r="L32" s="60">
        <v>3478438</v>
      </c>
      <c r="M32" s="60">
        <v>5204945</v>
      </c>
      <c r="N32" s="60">
        <v>13783231</v>
      </c>
      <c r="O32" s="60">
        <v>2764149</v>
      </c>
      <c r="P32" s="60">
        <v>2348477</v>
      </c>
      <c r="Q32" s="60">
        <v>2523809</v>
      </c>
      <c r="R32" s="60">
        <v>7636435</v>
      </c>
      <c r="S32" s="60">
        <v>1559993</v>
      </c>
      <c r="T32" s="60">
        <v>2612474</v>
      </c>
      <c r="U32" s="60">
        <v>3798453</v>
      </c>
      <c r="V32" s="60">
        <v>7970920</v>
      </c>
      <c r="W32" s="60">
        <v>41233462</v>
      </c>
      <c r="X32" s="60">
        <v>32015000</v>
      </c>
      <c r="Y32" s="60">
        <v>9218462</v>
      </c>
      <c r="Z32" s="140">
        <v>28.79</v>
      </c>
      <c r="AA32" s="155">
        <v>53355610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8144030</v>
      </c>
      <c r="H33" s="60">
        <v>0</v>
      </c>
      <c r="I33" s="60">
        <v>0</v>
      </c>
      <c r="J33" s="60">
        <v>8144030</v>
      </c>
      <c r="K33" s="60">
        <v>0</v>
      </c>
      <c r="L33" s="60">
        <v>0</v>
      </c>
      <c r="M33" s="60">
        <v>3951990</v>
      </c>
      <c r="N33" s="60">
        <v>3951990</v>
      </c>
      <c r="O33" s="60">
        <v>0</v>
      </c>
      <c r="P33" s="60">
        <v>0</v>
      </c>
      <c r="Q33" s="60">
        <v>4000000</v>
      </c>
      <c r="R33" s="60">
        <v>4000000</v>
      </c>
      <c r="S33" s="60">
        <v>0</v>
      </c>
      <c r="T33" s="60">
        <v>0</v>
      </c>
      <c r="U33" s="60">
        <v>0</v>
      </c>
      <c r="V33" s="60">
        <v>0</v>
      </c>
      <c r="W33" s="60">
        <v>16096020</v>
      </c>
      <c r="X33" s="60"/>
      <c r="Y33" s="60">
        <v>16096020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168807251</v>
      </c>
      <c r="D34" s="155">
        <v>0</v>
      </c>
      <c r="E34" s="156">
        <v>169879408</v>
      </c>
      <c r="F34" s="60">
        <v>188274087</v>
      </c>
      <c r="G34" s="60">
        <v>4533384</v>
      </c>
      <c r="H34" s="60">
        <v>9747410</v>
      </c>
      <c r="I34" s="60">
        <v>12336290</v>
      </c>
      <c r="J34" s="60">
        <v>26617084</v>
      </c>
      <c r="K34" s="60">
        <v>11881493</v>
      </c>
      <c r="L34" s="60">
        <v>11933537</v>
      </c>
      <c r="M34" s="60">
        <v>23124320</v>
      </c>
      <c r="N34" s="60">
        <v>46939350</v>
      </c>
      <c r="O34" s="60">
        <v>7360136</v>
      </c>
      <c r="P34" s="60">
        <v>6893787</v>
      </c>
      <c r="Q34" s="60">
        <v>16797778</v>
      </c>
      <c r="R34" s="60">
        <v>31051701</v>
      </c>
      <c r="S34" s="60">
        <v>8492024</v>
      </c>
      <c r="T34" s="60">
        <v>19300149</v>
      </c>
      <c r="U34" s="60">
        <v>22546957</v>
      </c>
      <c r="V34" s="60">
        <v>50339130</v>
      </c>
      <c r="W34" s="60">
        <v>154947265</v>
      </c>
      <c r="X34" s="60">
        <v>169879405</v>
      </c>
      <c r="Y34" s="60">
        <v>-14932140</v>
      </c>
      <c r="Z34" s="140">
        <v>-8.79</v>
      </c>
      <c r="AA34" s="155">
        <v>188274087</v>
      </c>
    </row>
    <row r="35" spans="1:27" ht="13.5">
      <c r="A35" s="181" t="s">
        <v>122</v>
      </c>
      <c r="B35" s="185"/>
      <c r="C35" s="155">
        <v>13205404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424577031</v>
      </c>
      <c r="D36" s="188">
        <f>SUM(D25:D35)</f>
        <v>0</v>
      </c>
      <c r="E36" s="189">
        <f t="shared" si="1"/>
        <v>397580866</v>
      </c>
      <c r="F36" s="190">
        <f t="shared" si="1"/>
        <v>439648816</v>
      </c>
      <c r="G36" s="190">
        <f t="shared" si="1"/>
        <v>23846737</v>
      </c>
      <c r="H36" s="190">
        <f t="shared" si="1"/>
        <v>27720315</v>
      </c>
      <c r="I36" s="190">
        <f t="shared" si="1"/>
        <v>26576228</v>
      </c>
      <c r="J36" s="190">
        <f t="shared" si="1"/>
        <v>78143280</v>
      </c>
      <c r="K36" s="190">
        <f t="shared" si="1"/>
        <v>27569214</v>
      </c>
      <c r="L36" s="190">
        <f t="shared" si="1"/>
        <v>25957689</v>
      </c>
      <c r="M36" s="190">
        <f t="shared" si="1"/>
        <v>72907840</v>
      </c>
      <c r="N36" s="190">
        <f t="shared" si="1"/>
        <v>126434743</v>
      </c>
      <c r="O36" s="190">
        <f t="shared" si="1"/>
        <v>22002410</v>
      </c>
      <c r="P36" s="190">
        <f t="shared" si="1"/>
        <v>20669376</v>
      </c>
      <c r="Q36" s="190">
        <f t="shared" si="1"/>
        <v>63735741</v>
      </c>
      <c r="R36" s="190">
        <f t="shared" si="1"/>
        <v>106407527</v>
      </c>
      <c r="S36" s="190">
        <f t="shared" si="1"/>
        <v>21647660</v>
      </c>
      <c r="T36" s="190">
        <f t="shared" si="1"/>
        <v>39418244</v>
      </c>
      <c r="U36" s="190">
        <f t="shared" si="1"/>
        <v>38685693</v>
      </c>
      <c r="V36" s="190">
        <f t="shared" si="1"/>
        <v>99751597</v>
      </c>
      <c r="W36" s="190">
        <f t="shared" si="1"/>
        <v>410737147</v>
      </c>
      <c r="X36" s="190">
        <f t="shared" si="1"/>
        <v>397581430</v>
      </c>
      <c r="Y36" s="190">
        <f t="shared" si="1"/>
        <v>13155717</v>
      </c>
      <c r="Z36" s="191">
        <f>+IF(X36&lt;&gt;0,+(Y36/X36)*100,0)</f>
        <v>3.308936486294141</v>
      </c>
      <c r="AA36" s="188">
        <f>SUM(AA25:AA35)</f>
        <v>439648816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-43704504</v>
      </c>
      <c r="D38" s="199">
        <f>+D22-D36</f>
        <v>0</v>
      </c>
      <c r="E38" s="200">
        <f t="shared" si="2"/>
        <v>-27582741</v>
      </c>
      <c r="F38" s="106">
        <f t="shared" si="2"/>
        <v>-62457958</v>
      </c>
      <c r="G38" s="106">
        <f t="shared" si="2"/>
        <v>82111468</v>
      </c>
      <c r="H38" s="106">
        <f t="shared" si="2"/>
        <v>-21738943</v>
      </c>
      <c r="I38" s="106">
        <f t="shared" si="2"/>
        <v>-20983827</v>
      </c>
      <c r="J38" s="106">
        <f t="shared" si="2"/>
        <v>39388698</v>
      </c>
      <c r="K38" s="106">
        <f t="shared" si="2"/>
        <v>-22406601</v>
      </c>
      <c r="L38" s="106">
        <f t="shared" si="2"/>
        <v>57014808</v>
      </c>
      <c r="M38" s="106">
        <f t="shared" si="2"/>
        <v>-68322158</v>
      </c>
      <c r="N38" s="106">
        <f t="shared" si="2"/>
        <v>-33713951</v>
      </c>
      <c r="O38" s="106">
        <f t="shared" si="2"/>
        <v>-16803728</v>
      </c>
      <c r="P38" s="106">
        <f t="shared" si="2"/>
        <v>-14372363</v>
      </c>
      <c r="Q38" s="106">
        <f t="shared" si="2"/>
        <v>-751781</v>
      </c>
      <c r="R38" s="106">
        <f t="shared" si="2"/>
        <v>-31927872</v>
      </c>
      <c r="S38" s="106">
        <f t="shared" si="2"/>
        <v>-18472955</v>
      </c>
      <c r="T38" s="106">
        <f t="shared" si="2"/>
        <v>-36064199</v>
      </c>
      <c r="U38" s="106">
        <f t="shared" si="2"/>
        <v>-35056818</v>
      </c>
      <c r="V38" s="106">
        <f t="shared" si="2"/>
        <v>-89593972</v>
      </c>
      <c r="W38" s="106">
        <f t="shared" si="2"/>
        <v>-115847097</v>
      </c>
      <c r="X38" s="106">
        <f>IF(F22=F36,0,X22-X36)</f>
        <v>-27582923</v>
      </c>
      <c r="Y38" s="106">
        <f t="shared" si="2"/>
        <v>-88264174</v>
      </c>
      <c r="Z38" s="201">
        <f>+IF(X38&lt;&gt;0,+(Y38/X38)*100,0)</f>
        <v>319.9957234409131</v>
      </c>
      <c r="AA38" s="199">
        <f>+AA22-AA36</f>
        <v>-62457958</v>
      </c>
    </row>
    <row r="39" spans="1:27" ht="13.5">
      <c r="A39" s="181" t="s">
        <v>46</v>
      </c>
      <c r="B39" s="185"/>
      <c r="C39" s="155">
        <v>257533000</v>
      </c>
      <c r="D39" s="155">
        <v>0</v>
      </c>
      <c r="E39" s="156">
        <v>298289875</v>
      </c>
      <c r="F39" s="60">
        <v>244289875</v>
      </c>
      <c r="G39" s="60">
        <v>0</v>
      </c>
      <c r="H39" s="60">
        <v>0</v>
      </c>
      <c r="I39" s="60">
        <v>0</v>
      </c>
      <c r="J39" s="60">
        <v>0</v>
      </c>
      <c r="K39" s="60">
        <v>36052407</v>
      </c>
      <c r="L39" s="60">
        <v>31560150</v>
      </c>
      <c r="M39" s="60">
        <v>40544665</v>
      </c>
      <c r="N39" s="60">
        <v>108157222</v>
      </c>
      <c r="O39" s="60">
        <v>0</v>
      </c>
      <c r="P39" s="60">
        <v>0</v>
      </c>
      <c r="Q39" s="60">
        <v>137842162</v>
      </c>
      <c r="R39" s="60">
        <v>137842162</v>
      </c>
      <c r="S39" s="60">
        <v>0</v>
      </c>
      <c r="T39" s="60">
        <v>17698582</v>
      </c>
      <c r="U39" s="60">
        <v>0</v>
      </c>
      <c r="V39" s="60">
        <v>17698582</v>
      </c>
      <c r="W39" s="60">
        <v>263697966</v>
      </c>
      <c r="X39" s="60">
        <v>298289876</v>
      </c>
      <c r="Y39" s="60">
        <v>-34591910</v>
      </c>
      <c r="Z39" s="140">
        <v>-11.6</v>
      </c>
      <c r="AA39" s="155">
        <v>244289875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213828496</v>
      </c>
      <c r="D42" s="206">
        <f>SUM(D38:D41)</f>
        <v>0</v>
      </c>
      <c r="E42" s="207">
        <f t="shared" si="3"/>
        <v>270707134</v>
      </c>
      <c r="F42" s="88">
        <f t="shared" si="3"/>
        <v>181831917</v>
      </c>
      <c r="G42" s="88">
        <f t="shared" si="3"/>
        <v>82111468</v>
      </c>
      <c r="H42" s="88">
        <f t="shared" si="3"/>
        <v>-21738943</v>
      </c>
      <c r="I42" s="88">
        <f t="shared" si="3"/>
        <v>-20983827</v>
      </c>
      <c r="J42" s="88">
        <f t="shared" si="3"/>
        <v>39388698</v>
      </c>
      <c r="K42" s="88">
        <f t="shared" si="3"/>
        <v>13645806</v>
      </c>
      <c r="L42" s="88">
        <f t="shared" si="3"/>
        <v>88574958</v>
      </c>
      <c r="M42" s="88">
        <f t="shared" si="3"/>
        <v>-27777493</v>
      </c>
      <c r="N42" s="88">
        <f t="shared" si="3"/>
        <v>74443271</v>
      </c>
      <c r="O42" s="88">
        <f t="shared" si="3"/>
        <v>-16803728</v>
      </c>
      <c r="P42" s="88">
        <f t="shared" si="3"/>
        <v>-14372363</v>
      </c>
      <c r="Q42" s="88">
        <f t="shared" si="3"/>
        <v>137090381</v>
      </c>
      <c r="R42" s="88">
        <f t="shared" si="3"/>
        <v>105914290</v>
      </c>
      <c r="S42" s="88">
        <f t="shared" si="3"/>
        <v>-18472955</v>
      </c>
      <c r="T42" s="88">
        <f t="shared" si="3"/>
        <v>-18365617</v>
      </c>
      <c r="U42" s="88">
        <f t="shared" si="3"/>
        <v>-35056818</v>
      </c>
      <c r="V42" s="88">
        <f t="shared" si="3"/>
        <v>-71895390</v>
      </c>
      <c r="W42" s="88">
        <f t="shared" si="3"/>
        <v>147850869</v>
      </c>
      <c r="X42" s="88">
        <f t="shared" si="3"/>
        <v>270706953</v>
      </c>
      <c r="Y42" s="88">
        <f t="shared" si="3"/>
        <v>-122856084</v>
      </c>
      <c r="Z42" s="208">
        <f>+IF(X42&lt;&gt;0,+(Y42/X42)*100,0)</f>
        <v>-45.383423897501444</v>
      </c>
      <c r="AA42" s="206">
        <f>SUM(AA38:AA41)</f>
        <v>181831917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213828496</v>
      </c>
      <c r="D44" s="210">
        <f>+D42-D43</f>
        <v>0</v>
      </c>
      <c r="E44" s="211">
        <f t="shared" si="4"/>
        <v>270707134</v>
      </c>
      <c r="F44" s="77">
        <f t="shared" si="4"/>
        <v>181831917</v>
      </c>
      <c r="G44" s="77">
        <f t="shared" si="4"/>
        <v>82111468</v>
      </c>
      <c r="H44" s="77">
        <f t="shared" si="4"/>
        <v>-21738943</v>
      </c>
      <c r="I44" s="77">
        <f t="shared" si="4"/>
        <v>-20983827</v>
      </c>
      <c r="J44" s="77">
        <f t="shared" si="4"/>
        <v>39388698</v>
      </c>
      <c r="K44" s="77">
        <f t="shared" si="4"/>
        <v>13645806</v>
      </c>
      <c r="L44" s="77">
        <f t="shared" si="4"/>
        <v>88574958</v>
      </c>
      <c r="M44" s="77">
        <f t="shared" si="4"/>
        <v>-27777493</v>
      </c>
      <c r="N44" s="77">
        <f t="shared" si="4"/>
        <v>74443271</v>
      </c>
      <c r="O44" s="77">
        <f t="shared" si="4"/>
        <v>-16803728</v>
      </c>
      <c r="P44" s="77">
        <f t="shared" si="4"/>
        <v>-14372363</v>
      </c>
      <c r="Q44" s="77">
        <f t="shared" si="4"/>
        <v>137090381</v>
      </c>
      <c r="R44" s="77">
        <f t="shared" si="4"/>
        <v>105914290</v>
      </c>
      <c r="S44" s="77">
        <f t="shared" si="4"/>
        <v>-18472955</v>
      </c>
      <c r="T44" s="77">
        <f t="shared" si="4"/>
        <v>-18365617</v>
      </c>
      <c r="U44" s="77">
        <f t="shared" si="4"/>
        <v>-35056818</v>
      </c>
      <c r="V44" s="77">
        <f t="shared" si="4"/>
        <v>-71895390</v>
      </c>
      <c r="W44" s="77">
        <f t="shared" si="4"/>
        <v>147850869</v>
      </c>
      <c r="X44" s="77">
        <f t="shared" si="4"/>
        <v>270706953</v>
      </c>
      <c r="Y44" s="77">
        <f t="shared" si="4"/>
        <v>-122856084</v>
      </c>
      <c r="Z44" s="212">
        <f>+IF(X44&lt;&gt;0,+(Y44/X44)*100,0)</f>
        <v>-45.383423897501444</v>
      </c>
      <c r="AA44" s="210">
        <f>+AA42-AA43</f>
        <v>181831917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213828496</v>
      </c>
      <c r="D46" s="206">
        <f>SUM(D44:D45)</f>
        <v>0</v>
      </c>
      <c r="E46" s="207">
        <f t="shared" si="5"/>
        <v>270707134</v>
      </c>
      <c r="F46" s="88">
        <f t="shared" si="5"/>
        <v>181831917</v>
      </c>
      <c r="G46" s="88">
        <f t="shared" si="5"/>
        <v>82111468</v>
      </c>
      <c r="H46" s="88">
        <f t="shared" si="5"/>
        <v>-21738943</v>
      </c>
      <c r="I46" s="88">
        <f t="shared" si="5"/>
        <v>-20983827</v>
      </c>
      <c r="J46" s="88">
        <f t="shared" si="5"/>
        <v>39388698</v>
      </c>
      <c r="K46" s="88">
        <f t="shared" si="5"/>
        <v>13645806</v>
      </c>
      <c r="L46" s="88">
        <f t="shared" si="5"/>
        <v>88574958</v>
      </c>
      <c r="M46" s="88">
        <f t="shared" si="5"/>
        <v>-27777493</v>
      </c>
      <c r="N46" s="88">
        <f t="shared" si="5"/>
        <v>74443271</v>
      </c>
      <c r="O46" s="88">
        <f t="shared" si="5"/>
        <v>-16803728</v>
      </c>
      <c r="P46" s="88">
        <f t="shared" si="5"/>
        <v>-14372363</v>
      </c>
      <c r="Q46" s="88">
        <f t="shared" si="5"/>
        <v>137090381</v>
      </c>
      <c r="R46" s="88">
        <f t="shared" si="5"/>
        <v>105914290</v>
      </c>
      <c r="S46" s="88">
        <f t="shared" si="5"/>
        <v>-18472955</v>
      </c>
      <c r="T46" s="88">
        <f t="shared" si="5"/>
        <v>-18365617</v>
      </c>
      <c r="U46" s="88">
        <f t="shared" si="5"/>
        <v>-35056818</v>
      </c>
      <c r="V46" s="88">
        <f t="shared" si="5"/>
        <v>-71895390</v>
      </c>
      <c r="W46" s="88">
        <f t="shared" si="5"/>
        <v>147850869</v>
      </c>
      <c r="X46" s="88">
        <f t="shared" si="5"/>
        <v>270706953</v>
      </c>
      <c r="Y46" s="88">
        <f t="shared" si="5"/>
        <v>-122856084</v>
      </c>
      <c r="Z46" s="208">
        <f>+IF(X46&lt;&gt;0,+(Y46/X46)*100,0)</f>
        <v>-45.383423897501444</v>
      </c>
      <c r="AA46" s="206">
        <f>SUM(AA44:AA45)</f>
        <v>181831917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213828496</v>
      </c>
      <c r="D48" s="217">
        <f>SUM(D46:D47)</f>
        <v>0</v>
      </c>
      <c r="E48" s="218">
        <f t="shared" si="6"/>
        <v>270707134</v>
      </c>
      <c r="F48" s="219">
        <f t="shared" si="6"/>
        <v>181831917</v>
      </c>
      <c r="G48" s="219">
        <f t="shared" si="6"/>
        <v>82111468</v>
      </c>
      <c r="H48" s="220">
        <f t="shared" si="6"/>
        <v>-21738943</v>
      </c>
      <c r="I48" s="220">
        <f t="shared" si="6"/>
        <v>-20983827</v>
      </c>
      <c r="J48" s="220">
        <f t="shared" si="6"/>
        <v>39388698</v>
      </c>
      <c r="K48" s="220">
        <f t="shared" si="6"/>
        <v>13645806</v>
      </c>
      <c r="L48" s="220">
        <f t="shared" si="6"/>
        <v>88574958</v>
      </c>
      <c r="M48" s="219">
        <f t="shared" si="6"/>
        <v>-27777493</v>
      </c>
      <c r="N48" s="219">
        <f t="shared" si="6"/>
        <v>74443271</v>
      </c>
      <c r="O48" s="220">
        <f t="shared" si="6"/>
        <v>-16803728</v>
      </c>
      <c r="P48" s="220">
        <f t="shared" si="6"/>
        <v>-14372363</v>
      </c>
      <c r="Q48" s="220">
        <f t="shared" si="6"/>
        <v>137090381</v>
      </c>
      <c r="R48" s="220">
        <f t="shared" si="6"/>
        <v>105914290</v>
      </c>
      <c r="S48" s="220">
        <f t="shared" si="6"/>
        <v>-18472955</v>
      </c>
      <c r="T48" s="219">
        <f t="shared" si="6"/>
        <v>-18365617</v>
      </c>
      <c r="U48" s="219">
        <f t="shared" si="6"/>
        <v>-35056818</v>
      </c>
      <c r="V48" s="220">
        <f t="shared" si="6"/>
        <v>-71895390</v>
      </c>
      <c r="W48" s="220">
        <f t="shared" si="6"/>
        <v>147850869</v>
      </c>
      <c r="X48" s="220">
        <f t="shared" si="6"/>
        <v>270706953</v>
      </c>
      <c r="Y48" s="220">
        <f t="shared" si="6"/>
        <v>-122856084</v>
      </c>
      <c r="Z48" s="221">
        <f>+IF(X48&lt;&gt;0,+(Y48/X48)*100,0)</f>
        <v>-45.383423897501444</v>
      </c>
      <c r="AA48" s="222">
        <f>SUM(AA46:AA47)</f>
        <v>181831917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1286147</v>
      </c>
      <c r="D5" s="153">
        <f>SUM(D6:D8)</f>
        <v>0</v>
      </c>
      <c r="E5" s="154">
        <f t="shared" si="0"/>
        <v>2600000</v>
      </c>
      <c r="F5" s="100">
        <f t="shared" si="0"/>
        <v>1643051</v>
      </c>
      <c r="G5" s="100">
        <f t="shared" si="0"/>
        <v>0</v>
      </c>
      <c r="H5" s="100">
        <f t="shared" si="0"/>
        <v>25502</v>
      </c>
      <c r="I5" s="100">
        <f t="shared" si="0"/>
        <v>238142</v>
      </c>
      <c r="J5" s="100">
        <f t="shared" si="0"/>
        <v>263644</v>
      </c>
      <c r="K5" s="100">
        <f t="shared" si="0"/>
        <v>22010</v>
      </c>
      <c r="L5" s="100">
        <f t="shared" si="0"/>
        <v>172741</v>
      </c>
      <c r="M5" s="100">
        <f t="shared" si="0"/>
        <v>0</v>
      </c>
      <c r="N5" s="100">
        <f t="shared" si="0"/>
        <v>194751</v>
      </c>
      <c r="O5" s="100">
        <f t="shared" si="0"/>
        <v>80481</v>
      </c>
      <c r="P5" s="100">
        <f t="shared" si="0"/>
        <v>8000</v>
      </c>
      <c r="Q5" s="100">
        <f t="shared" si="0"/>
        <v>-383294</v>
      </c>
      <c r="R5" s="100">
        <f t="shared" si="0"/>
        <v>-294813</v>
      </c>
      <c r="S5" s="100">
        <f t="shared" si="0"/>
        <v>78870</v>
      </c>
      <c r="T5" s="100">
        <f t="shared" si="0"/>
        <v>-28900</v>
      </c>
      <c r="U5" s="100">
        <f t="shared" si="0"/>
        <v>33520</v>
      </c>
      <c r="V5" s="100">
        <f t="shared" si="0"/>
        <v>83490</v>
      </c>
      <c r="W5" s="100">
        <f t="shared" si="0"/>
        <v>247072</v>
      </c>
      <c r="X5" s="100">
        <f t="shared" si="0"/>
        <v>2650000</v>
      </c>
      <c r="Y5" s="100">
        <f t="shared" si="0"/>
        <v>-2402928</v>
      </c>
      <c r="Z5" s="137">
        <f>+IF(X5&lt;&gt;0,+(Y5/X5)*100,0)</f>
        <v>-90.67652830188679</v>
      </c>
      <c r="AA5" s="153">
        <f>SUM(AA6:AA8)</f>
        <v>1643051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1286147</v>
      </c>
      <c r="D8" s="155"/>
      <c r="E8" s="156">
        <v>2600000</v>
      </c>
      <c r="F8" s="60">
        <v>1643051</v>
      </c>
      <c r="G8" s="60"/>
      <c r="H8" s="60">
        <v>25502</v>
      </c>
      <c r="I8" s="60">
        <v>238142</v>
      </c>
      <c r="J8" s="60">
        <v>263644</v>
      </c>
      <c r="K8" s="60">
        <v>22010</v>
      </c>
      <c r="L8" s="60">
        <v>172741</v>
      </c>
      <c r="M8" s="60"/>
      <c r="N8" s="60">
        <v>194751</v>
      </c>
      <c r="O8" s="60">
        <v>80481</v>
      </c>
      <c r="P8" s="60">
        <v>8000</v>
      </c>
      <c r="Q8" s="60">
        <v>-383294</v>
      </c>
      <c r="R8" s="60">
        <v>-294813</v>
      </c>
      <c r="S8" s="60">
        <v>78870</v>
      </c>
      <c r="T8" s="60">
        <v>-28900</v>
      </c>
      <c r="U8" s="60">
        <v>33520</v>
      </c>
      <c r="V8" s="60">
        <v>83490</v>
      </c>
      <c r="W8" s="60">
        <v>247072</v>
      </c>
      <c r="X8" s="60">
        <v>2650000</v>
      </c>
      <c r="Y8" s="60">
        <v>-2402928</v>
      </c>
      <c r="Z8" s="140">
        <v>-90.68</v>
      </c>
      <c r="AA8" s="62">
        <v>1643051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603289</v>
      </c>
      <c r="D15" s="153">
        <f>SUM(D16:D18)</f>
        <v>0</v>
      </c>
      <c r="E15" s="154">
        <f t="shared" si="2"/>
        <v>24800000</v>
      </c>
      <c r="F15" s="100">
        <f t="shared" si="2"/>
        <v>27899723</v>
      </c>
      <c r="G15" s="100">
        <f t="shared" si="2"/>
        <v>0</v>
      </c>
      <c r="H15" s="100">
        <f t="shared" si="2"/>
        <v>0</v>
      </c>
      <c r="I15" s="100">
        <f t="shared" si="2"/>
        <v>399723</v>
      </c>
      <c r="J15" s="100">
        <f t="shared" si="2"/>
        <v>399723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399723</v>
      </c>
      <c r="X15" s="100">
        <f t="shared" si="2"/>
        <v>28910000</v>
      </c>
      <c r="Y15" s="100">
        <f t="shared" si="2"/>
        <v>-28510277</v>
      </c>
      <c r="Z15" s="137">
        <f>+IF(X15&lt;&gt;0,+(Y15/X15)*100,0)</f>
        <v>-98.61735385679695</v>
      </c>
      <c r="AA15" s="102">
        <f>SUM(AA16:AA18)</f>
        <v>27899723</v>
      </c>
    </row>
    <row r="16" spans="1:27" ht="13.5">
      <c r="A16" s="138" t="s">
        <v>85</v>
      </c>
      <c r="B16" s="136"/>
      <c r="C16" s="155">
        <v>603289</v>
      </c>
      <c r="D16" s="155"/>
      <c r="E16" s="156">
        <v>24800000</v>
      </c>
      <c r="F16" s="60">
        <v>27899723</v>
      </c>
      <c r="G16" s="60"/>
      <c r="H16" s="60"/>
      <c r="I16" s="60">
        <v>399723</v>
      </c>
      <c r="J16" s="60">
        <v>399723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399723</v>
      </c>
      <c r="X16" s="60">
        <v>28910000</v>
      </c>
      <c r="Y16" s="60">
        <v>-28510277</v>
      </c>
      <c r="Z16" s="140">
        <v>-98.62</v>
      </c>
      <c r="AA16" s="62">
        <v>27899723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262452999</v>
      </c>
      <c r="D19" s="153">
        <f>SUM(D20:D23)</f>
        <v>0</v>
      </c>
      <c r="E19" s="154">
        <f t="shared" si="3"/>
        <v>279249875</v>
      </c>
      <c r="F19" s="100">
        <f t="shared" si="3"/>
        <v>248805141</v>
      </c>
      <c r="G19" s="100">
        <f t="shared" si="3"/>
        <v>91558</v>
      </c>
      <c r="H19" s="100">
        <f t="shared" si="3"/>
        <v>9014518</v>
      </c>
      <c r="I19" s="100">
        <f t="shared" si="3"/>
        <v>20385726</v>
      </c>
      <c r="J19" s="100">
        <f t="shared" si="3"/>
        <v>29491802</v>
      </c>
      <c r="K19" s="100">
        <f t="shared" si="3"/>
        <v>28805290</v>
      </c>
      <c r="L19" s="100">
        <f t="shared" si="3"/>
        <v>11049194</v>
      </c>
      <c r="M19" s="100">
        <f t="shared" si="3"/>
        <v>40728875</v>
      </c>
      <c r="N19" s="100">
        <f t="shared" si="3"/>
        <v>80583359</v>
      </c>
      <c r="O19" s="100">
        <f t="shared" si="3"/>
        <v>6128926</v>
      </c>
      <c r="P19" s="100">
        <f t="shared" si="3"/>
        <v>3975855</v>
      </c>
      <c r="Q19" s="100">
        <f t="shared" si="3"/>
        <v>34787934</v>
      </c>
      <c r="R19" s="100">
        <f t="shared" si="3"/>
        <v>44892715</v>
      </c>
      <c r="S19" s="100">
        <f t="shared" si="3"/>
        <v>14300120</v>
      </c>
      <c r="T19" s="100">
        <f t="shared" si="3"/>
        <v>3703754</v>
      </c>
      <c r="U19" s="100">
        <f t="shared" si="3"/>
        <v>26793820</v>
      </c>
      <c r="V19" s="100">
        <f t="shared" si="3"/>
        <v>44797694</v>
      </c>
      <c r="W19" s="100">
        <f t="shared" si="3"/>
        <v>199765570</v>
      </c>
      <c r="X19" s="100">
        <f t="shared" si="3"/>
        <v>275089878</v>
      </c>
      <c r="Y19" s="100">
        <f t="shared" si="3"/>
        <v>-75324308</v>
      </c>
      <c r="Z19" s="137">
        <f>+IF(X19&lt;&gt;0,+(Y19/X19)*100,0)</f>
        <v>-27.38170831570909</v>
      </c>
      <c r="AA19" s="102">
        <f>SUM(AA20:AA23)</f>
        <v>248805141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2989729</v>
      </c>
      <c r="D21" s="155"/>
      <c r="E21" s="156">
        <v>3500000</v>
      </c>
      <c r="F21" s="60">
        <v>3605263</v>
      </c>
      <c r="G21" s="60">
        <v>36625</v>
      </c>
      <c r="H21" s="60">
        <v>109875</v>
      </c>
      <c r="I21" s="60">
        <v>558900</v>
      </c>
      <c r="J21" s="60">
        <v>705400</v>
      </c>
      <c r="K21" s="60">
        <v>2624703</v>
      </c>
      <c r="L21" s="60">
        <v>436370</v>
      </c>
      <c r="M21" s="60">
        <v>184211</v>
      </c>
      <c r="N21" s="60">
        <v>3245284</v>
      </c>
      <c r="O21" s="60"/>
      <c r="P21" s="60">
        <v>379295</v>
      </c>
      <c r="Q21" s="60"/>
      <c r="R21" s="60">
        <v>379295</v>
      </c>
      <c r="S21" s="60"/>
      <c r="T21" s="60"/>
      <c r="U21" s="60"/>
      <c r="V21" s="60"/>
      <c r="W21" s="60">
        <v>4329979</v>
      </c>
      <c r="X21" s="60">
        <v>4300001</v>
      </c>
      <c r="Y21" s="60">
        <v>29978</v>
      </c>
      <c r="Z21" s="140">
        <v>0.7</v>
      </c>
      <c r="AA21" s="62">
        <v>3605263</v>
      </c>
    </row>
    <row r="22" spans="1:27" ht="13.5">
      <c r="A22" s="138" t="s">
        <v>91</v>
      </c>
      <c r="B22" s="136"/>
      <c r="C22" s="157">
        <v>259463270</v>
      </c>
      <c r="D22" s="157"/>
      <c r="E22" s="158">
        <v>275749875</v>
      </c>
      <c r="F22" s="159">
        <v>245199878</v>
      </c>
      <c r="G22" s="159">
        <v>54933</v>
      </c>
      <c r="H22" s="159">
        <v>8904643</v>
      </c>
      <c r="I22" s="159">
        <v>19826826</v>
      </c>
      <c r="J22" s="159">
        <v>28786402</v>
      </c>
      <c r="K22" s="159">
        <v>26180587</v>
      </c>
      <c r="L22" s="159">
        <v>10612824</v>
      </c>
      <c r="M22" s="159">
        <v>40544664</v>
      </c>
      <c r="N22" s="159">
        <v>77338075</v>
      </c>
      <c r="O22" s="159">
        <v>6128926</v>
      </c>
      <c r="P22" s="159">
        <v>3596560</v>
      </c>
      <c r="Q22" s="159">
        <v>34787934</v>
      </c>
      <c r="R22" s="159">
        <v>44513420</v>
      </c>
      <c r="S22" s="159">
        <v>14300120</v>
      </c>
      <c r="T22" s="159">
        <v>3703754</v>
      </c>
      <c r="U22" s="159">
        <v>26793820</v>
      </c>
      <c r="V22" s="159">
        <v>44797694</v>
      </c>
      <c r="W22" s="159">
        <v>195435591</v>
      </c>
      <c r="X22" s="159">
        <v>270789877</v>
      </c>
      <c r="Y22" s="159">
        <v>-75354286</v>
      </c>
      <c r="Z22" s="141">
        <v>-27.83</v>
      </c>
      <c r="AA22" s="225">
        <v>245199878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264342435</v>
      </c>
      <c r="D25" s="217">
        <f>+D5+D9+D15+D19+D24</f>
        <v>0</v>
      </c>
      <c r="E25" s="230">
        <f t="shared" si="4"/>
        <v>306649875</v>
      </c>
      <c r="F25" s="219">
        <f t="shared" si="4"/>
        <v>278347915</v>
      </c>
      <c r="G25" s="219">
        <f t="shared" si="4"/>
        <v>91558</v>
      </c>
      <c r="H25" s="219">
        <f t="shared" si="4"/>
        <v>9040020</v>
      </c>
      <c r="I25" s="219">
        <f t="shared" si="4"/>
        <v>21023591</v>
      </c>
      <c r="J25" s="219">
        <f t="shared" si="4"/>
        <v>30155169</v>
      </c>
      <c r="K25" s="219">
        <f t="shared" si="4"/>
        <v>28827300</v>
      </c>
      <c r="L25" s="219">
        <f t="shared" si="4"/>
        <v>11221935</v>
      </c>
      <c r="M25" s="219">
        <f t="shared" si="4"/>
        <v>40728875</v>
      </c>
      <c r="N25" s="219">
        <f t="shared" si="4"/>
        <v>80778110</v>
      </c>
      <c r="O25" s="219">
        <f t="shared" si="4"/>
        <v>6209407</v>
      </c>
      <c r="P25" s="219">
        <f t="shared" si="4"/>
        <v>3983855</v>
      </c>
      <c r="Q25" s="219">
        <f t="shared" si="4"/>
        <v>34404640</v>
      </c>
      <c r="R25" s="219">
        <f t="shared" si="4"/>
        <v>44597902</v>
      </c>
      <c r="S25" s="219">
        <f t="shared" si="4"/>
        <v>14378990</v>
      </c>
      <c r="T25" s="219">
        <f t="shared" si="4"/>
        <v>3674854</v>
      </c>
      <c r="U25" s="219">
        <f t="shared" si="4"/>
        <v>26827340</v>
      </c>
      <c r="V25" s="219">
        <f t="shared" si="4"/>
        <v>44881184</v>
      </c>
      <c r="W25" s="219">
        <f t="shared" si="4"/>
        <v>200412365</v>
      </c>
      <c r="X25" s="219">
        <f t="shared" si="4"/>
        <v>306649878</v>
      </c>
      <c r="Y25" s="219">
        <f t="shared" si="4"/>
        <v>-106237513</v>
      </c>
      <c r="Z25" s="231">
        <f>+IF(X25&lt;&gt;0,+(Y25/X25)*100,0)</f>
        <v>-34.644563921854875</v>
      </c>
      <c r="AA25" s="232">
        <f>+AA5+AA9+AA15+AA19+AA24</f>
        <v>278347915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257533456</v>
      </c>
      <c r="D28" s="155"/>
      <c r="E28" s="156">
        <v>270789875</v>
      </c>
      <c r="F28" s="60">
        <v>244289875</v>
      </c>
      <c r="G28" s="60">
        <v>54933</v>
      </c>
      <c r="H28" s="60">
        <v>8904643</v>
      </c>
      <c r="I28" s="60">
        <v>20226549</v>
      </c>
      <c r="J28" s="60">
        <v>29186125</v>
      </c>
      <c r="K28" s="60">
        <v>27884237</v>
      </c>
      <c r="L28" s="60">
        <v>10542196</v>
      </c>
      <c r="M28" s="60">
        <v>40544664</v>
      </c>
      <c r="N28" s="60">
        <v>78971097</v>
      </c>
      <c r="O28" s="60">
        <v>6128927</v>
      </c>
      <c r="P28" s="60">
        <v>3596560</v>
      </c>
      <c r="Q28" s="60">
        <v>34787934</v>
      </c>
      <c r="R28" s="60">
        <v>44513421</v>
      </c>
      <c r="S28" s="60">
        <v>14300119</v>
      </c>
      <c r="T28" s="60">
        <v>3703754</v>
      </c>
      <c r="U28" s="60">
        <v>26793820</v>
      </c>
      <c r="V28" s="60">
        <v>44797693</v>
      </c>
      <c r="W28" s="60">
        <v>197468336</v>
      </c>
      <c r="X28" s="60">
        <v>270789876</v>
      </c>
      <c r="Y28" s="60">
        <v>-73321540</v>
      </c>
      <c r="Z28" s="140">
        <v>-27.08</v>
      </c>
      <c r="AA28" s="155">
        <v>244289875</v>
      </c>
    </row>
    <row r="29" spans="1:27" ht="13.5">
      <c r="A29" s="234" t="s">
        <v>134</v>
      </c>
      <c r="B29" s="136"/>
      <c r="C29" s="155"/>
      <c r="D29" s="155"/>
      <c r="E29" s="156">
        <v>27500000</v>
      </c>
      <c r="F29" s="60">
        <v>27500000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27500000</v>
      </c>
      <c r="Y29" s="60">
        <v>-27500000</v>
      </c>
      <c r="Z29" s="140">
        <v>-100</v>
      </c>
      <c r="AA29" s="62">
        <v>27500000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257533456</v>
      </c>
      <c r="D32" s="210">
        <f>SUM(D28:D31)</f>
        <v>0</v>
      </c>
      <c r="E32" s="211">
        <f t="shared" si="5"/>
        <v>298289875</v>
      </c>
      <c r="F32" s="77">
        <f t="shared" si="5"/>
        <v>271789875</v>
      </c>
      <c r="G32" s="77">
        <f t="shared" si="5"/>
        <v>54933</v>
      </c>
      <c r="H32" s="77">
        <f t="shared" si="5"/>
        <v>8904643</v>
      </c>
      <c r="I32" s="77">
        <f t="shared" si="5"/>
        <v>20226549</v>
      </c>
      <c r="J32" s="77">
        <f t="shared" si="5"/>
        <v>29186125</v>
      </c>
      <c r="K32" s="77">
        <f t="shared" si="5"/>
        <v>27884237</v>
      </c>
      <c r="L32" s="77">
        <f t="shared" si="5"/>
        <v>10542196</v>
      </c>
      <c r="M32" s="77">
        <f t="shared" si="5"/>
        <v>40544664</v>
      </c>
      <c r="N32" s="77">
        <f t="shared" si="5"/>
        <v>78971097</v>
      </c>
      <c r="O32" s="77">
        <f t="shared" si="5"/>
        <v>6128927</v>
      </c>
      <c r="P32" s="77">
        <f t="shared" si="5"/>
        <v>3596560</v>
      </c>
      <c r="Q32" s="77">
        <f t="shared" si="5"/>
        <v>34787934</v>
      </c>
      <c r="R32" s="77">
        <f t="shared" si="5"/>
        <v>44513421</v>
      </c>
      <c r="S32" s="77">
        <f t="shared" si="5"/>
        <v>14300119</v>
      </c>
      <c r="T32" s="77">
        <f t="shared" si="5"/>
        <v>3703754</v>
      </c>
      <c r="U32" s="77">
        <f t="shared" si="5"/>
        <v>26793820</v>
      </c>
      <c r="V32" s="77">
        <f t="shared" si="5"/>
        <v>44797693</v>
      </c>
      <c r="W32" s="77">
        <f t="shared" si="5"/>
        <v>197468336</v>
      </c>
      <c r="X32" s="77">
        <f t="shared" si="5"/>
        <v>298289876</v>
      </c>
      <c r="Y32" s="77">
        <f t="shared" si="5"/>
        <v>-100821540</v>
      </c>
      <c r="Z32" s="212">
        <f>+IF(X32&lt;&gt;0,+(Y32/X32)*100,0)</f>
        <v>-33.799853133466726</v>
      </c>
      <c r="AA32" s="79">
        <f>SUM(AA28:AA31)</f>
        <v>271789875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6808978</v>
      </c>
      <c r="D35" s="155"/>
      <c r="E35" s="156">
        <v>8360000</v>
      </c>
      <c r="F35" s="60">
        <v>6558040</v>
      </c>
      <c r="G35" s="60">
        <v>36625</v>
      </c>
      <c r="H35" s="60">
        <v>135377</v>
      </c>
      <c r="I35" s="60">
        <v>797042</v>
      </c>
      <c r="J35" s="60">
        <v>969044</v>
      </c>
      <c r="K35" s="60">
        <v>943063</v>
      </c>
      <c r="L35" s="60">
        <v>679740</v>
      </c>
      <c r="M35" s="60">
        <v>184211</v>
      </c>
      <c r="N35" s="60">
        <v>1807014</v>
      </c>
      <c r="O35" s="60">
        <v>80481</v>
      </c>
      <c r="P35" s="60">
        <v>387295</v>
      </c>
      <c r="Q35" s="60">
        <v>-383293</v>
      </c>
      <c r="R35" s="60">
        <v>84483</v>
      </c>
      <c r="S35" s="60">
        <v>78870</v>
      </c>
      <c r="T35" s="60">
        <v>-28900</v>
      </c>
      <c r="U35" s="60">
        <v>33520</v>
      </c>
      <c r="V35" s="60">
        <v>83490</v>
      </c>
      <c r="W35" s="60">
        <v>2944031</v>
      </c>
      <c r="X35" s="60">
        <v>8359999</v>
      </c>
      <c r="Y35" s="60">
        <v>-5415968</v>
      </c>
      <c r="Z35" s="140">
        <v>-64.78</v>
      </c>
      <c r="AA35" s="62">
        <v>6558040</v>
      </c>
    </row>
    <row r="36" spans="1:27" ht="13.5">
      <c r="A36" s="238" t="s">
        <v>139</v>
      </c>
      <c r="B36" s="149"/>
      <c r="C36" s="222">
        <f aca="true" t="shared" si="6" ref="C36:Y36">SUM(C32:C35)</f>
        <v>264342434</v>
      </c>
      <c r="D36" s="222">
        <f>SUM(D32:D35)</f>
        <v>0</v>
      </c>
      <c r="E36" s="218">
        <f t="shared" si="6"/>
        <v>306649875</v>
      </c>
      <c r="F36" s="220">
        <f t="shared" si="6"/>
        <v>278347915</v>
      </c>
      <c r="G36" s="220">
        <f t="shared" si="6"/>
        <v>91558</v>
      </c>
      <c r="H36" s="220">
        <f t="shared" si="6"/>
        <v>9040020</v>
      </c>
      <c r="I36" s="220">
        <f t="shared" si="6"/>
        <v>21023591</v>
      </c>
      <c r="J36" s="220">
        <f t="shared" si="6"/>
        <v>30155169</v>
      </c>
      <c r="K36" s="220">
        <f t="shared" si="6"/>
        <v>28827300</v>
      </c>
      <c r="L36" s="220">
        <f t="shared" si="6"/>
        <v>11221936</v>
      </c>
      <c r="M36" s="220">
        <f t="shared" si="6"/>
        <v>40728875</v>
      </c>
      <c r="N36" s="220">
        <f t="shared" si="6"/>
        <v>80778111</v>
      </c>
      <c r="O36" s="220">
        <f t="shared" si="6"/>
        <v>6209408</v>
      </c>
      <c r="P36" s="220">
        <f t="shared" si="6"/>
        <v>3983855</v>
      </c>
      <c r="Q36" s="220">
        <f t="shared" si="6"/>
        <v>34404641</v>
      </c>
      <c r="R36" s="220">
        <f t="shared" si="6"/>
        <v>44597904</v>
      </c>
      <c r="S36" s="220">
        <f t="shared" si="6"/>
        <v>14378989</v>
      </c>
      <c r="T36" s="220">
        <f t="shared" si="6"/>
        <v>3674854</v>
      </c>
      <c r="U36" s="220">
        <f t="shared" si="6"/>
        <v>26827340</v>
      </c>
      <c r="V36" s="220">
        <f t="shared" si="6"/>
        <v>44881183</v>
      </c>
      <c r="W36" s="220">
        <f t="shared" si="6"/>
        <v>200412367</v>
      </c>
      <c r="X36" s="220">
        <f t="shared" si="6"/>
        <v>306649875</v>
      </c>
      <c r="Y36" s="220">
        <f t="shared" si="6"/>
        <v>-106237508</v>
      </c>
      <c r="Z36" s="221">
        <f>+IF(X36&lt;&gt;0,+(Y36/X36)*100,0)</f>
        <v>-34.644562630263586</v>
      </c>
      <c r="AA36" s="239">
        <f>SUM(AA32:AA35)</f>
        <v>278347915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25878805</v>
      </c>
      <c r="D6" s="155"/>
      <c r="E6" s="59">
        <v>53799000</v>
      </c>
      <c r="F6" s="60">
        <v>10963490</v>
      </c>
      <c r="G6" s="60">
        <v>74536948</v>
      </c>
      <c r="H6" s="60">
        <v>110515706</v>
      </c>
      <c r="I6" s="60">
        <v>68689042</v>
      </c>
      <c r="J6" s="60">
        <v>68689042</v>
      </c>
      <c r="K6" s="60">
        <v>66739677</v>
      </c>
      <c r="L6" s="60">
        <v>112882025</v>
      </c>
      <c r="M6" s="60">
        <v>49927493</v>
      </c>
      <c r="N6" s="60">
        <v>49927493</v>
      </c>
      <c r="O6" s="60">
        <v>49927493</v>
      </c>
      <c r="P6" s="60">
        <v>7433877</v>
      </c>
      <c r="Q6" s="60">
        <v>49049956</v>
      </c>
      <c r="R6" s="60">
        <v>49049956</v>
      </c>
      <c r="S6" s="60">
        <v>20041430</v>
      </c>
      <c r="T6" s="60">
        <v>2342827</v>
      </c>
      <c r="U6" s="60">
        <v>6639390</v>
      </c>
      <c r="V6" s="60">
        <v>6639390</v>
      </c>
      <c r="W6" s="60">
        <v>6639390</v>
      </c>
      <c r="X6" s="60">
        <v>10963490</v>
      </c>
      <c r="Y6" s="60">
        <v>-4324100</v>
      </c>
      <c r="Z6" s="140">
        <v>-39.44</v>
      </c>
      <c r="AA6" s="62">
        <v>10963490</v>
      </c>
    </row>
    <row r="7" spans="1:27" ht="13.5">
      <c r="A7" s="249" t="s">
        <v>144</v>
      </c>
      <c r="B7" s="182"/>
      <c r="C7" s="155"/>
      <c r="D7" s="155"/>
      <c r="E7" s="59">
        <v>4413000</v>
      </c>
      <c r="F7" s="60">
        <v>4412645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4412645</v>
      </c>
      <c r="Y7" s="60">
        <v>-4412645</v>
      </c>
      <c r="Z7" s="140">
        <v>-100</v>
      </c>
      <c r="AA7" s="62">
        <v>4412645</v>
      </c>
    </row>
    <row r="8" spans="1:27" ht="13.5">
      <c r="A8" s="249" t="s">
        <v>145</v>
      </c>
      <c r="B8" s="182"/>
      <c r="C8" s="155">
        <v>25704130</v>
      </c>
      <c r="D8" s="155"/>
      <c r="E8" s="59">
        <v>16090717</v>
      </c>
      <c r="F8" s="60">
        <v>16090717</v>
      </c>
      <c r="G8" s="60">
        <v>6862638</v>
      </c>
      <c r="H8" s="60">
        <v>40470390</v>
      </c>
      <c r="I8" s="60">
        <v>43279886</v>
      </c>
      <c r="J8" s="60">
        <v>43279886</v>
      </c>
      <c r="K8" s="60">
        <v>46184575</v>
      </c>
      <c r="L8" s="60">
        <v>39349423</v>
      </c>
      <c r="M8" s="60">
        <v>41489622</v>
      </c>
      <c r="N8" s="60">
        <v>41489622</v>
      </c>
      <c r="O8" s="60">
        <v>41489622</v>
      </c>
      <c r="P8" s="60">
        <v>35137564</v>
      </c>
      <c r="Q8" s="60">
        <v>35981463</v>
      </c>
      <c r="R8" s="60">
        <v>35981463</v>
      </c>
      <c r="S8" s="60">
        <v>32263921</v>
      </c>
      <c r="T8" s="60">
        <v>36693597</v>
      </c>
      <c r="U8" s="60">
        <v>25907553</v>
      </c>
      <c r="V8" s="60">
        <v>25907553</v>
      </c>
      <c r="W8" s="60">
        <v>25907553</v>
      </c>
      <c r="X8" s="60">
        <v>16090717</v>
      </c>
      <c r="Y8" s="60">
        <v>9816836</v>
      </c>
      <c r="Z8" s="140">
        <v>61.01</v>
      </c>
      <c r="AA8" s="62">
        <v>16090717</v>
      </c>
    </row>
    <row r="9" spans="1:27" ht="13.5">
      <c r="A9" s="249" t="s">
        <v>146</v>
      </c>
      <c r="B9" s="182"/>
      <c r="C9" s="155">
        <v>78174912</v>
      </c>
      <c r="D9" s="155"/>
      <c r="E9" s="59">
        <v>12103673</v>
      </c>
      <c r="F9" s="60">
        <v>12103737</v>
      </c>
      <c r="G9" s="60">
        <v>11962972</v>
      </c>
      <c r="H9" s="60">
        <v>105008959</v>
      </c>
      <c r="I9" s="60">
        <v>105531537</v>
      </c>
      <c r="J9" s="60">
        <v>105531537</v>
      </c>
      <c r="K9" s="60">
        <v>105333964</v>
      </c>
      <c r="L9" s="60">
        <v>14273710</v>
      </c>
      <c r="M9" s="60">
        <v>22269086</v>
      </c>
      <c r="N9" s="60">
        <v>22269086</v>
      </c>
      <c r="O9" s="60">
        <v>22269086</v>
      </c>
      <c r="P9" s="60">
        <v>19737418</v>
      </c>
      <c r="Q9" s="60">
        <v>18166491</v>
      </c>
      <c r="R9" s="60">
        <v>18166491</v>
      </c>
      <c r="S9" s="60">
        <v>24199453</v>
      </c>
      <c r="T9" s="60">
        <v>23303964</v>
      </c>
      <c r="U9" s="60">
        <v>32559281</v>
      </c>
      <c r="V9" s="60">
        <v>32559281</v>
      </c>
      <c r="W9" s="60">
        <v>32559281</v>
      </c>
      <c r="X9" s="60">
        <v>12103737</v>
      </c>
      <c r="Y9" s="60">
        <v>20455544</v>
      </c>
      <c r="Z9" s="140">
        <v>169</v>
      </c>
      <c r="AA9" s="62">
        <v>12103737</v>
      </c>
    </row>
    <row r="10" spans="1:27" ht="13.5">
      <c r="A10" s="249" t="s">
        <v>147</v>
      </c>
      <c r="B10" s="182"/>
      <c r="C10" s="155">
        <v>12038392</v>
      </c>
      <c r="D10" s="155"/>
      <c r="E10" s="59">
        <v>4246233</v>
      </c>
      <c r="F10" s="60">
        <v>4246233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4246233</v>
      </c>
      <c r="Y10" s="159">
        <v>-4246233</v>
      </c>
      <c r="Z10" s="141">
        <v>-100</v>
      </c>
      <c r="AA10" s="225">
        <v>4246233</v>
      </c>
    </row>
    <row r="11" spans="1:27" ht="13.5">
      <c r="A11" s="249" t="s">
        <v>148</v>
      </c>
      <c r="B11" s="182"/>
      <c r="C11" s="155">
        <v>262552</v>
      </c>
      <c r="D11" s="155"/>
      <c r="E11" s="59">
        <v>349424</v>
      </c>
      <c r="F11" s="60">
        <v>349424</v>
      </c>
      <c r="G11" s="60">
        <v>100000</v>
      </c>
      <c r="H11" s="60">
        <v>268684</v>
      </c>
      <c r="I11" s="60">
        <v>268684</v>
      </c>
      <c r="J11" s="60">
        <v>268684</v>
      </c>
      <c r="K11" s="60">
        <v>268684</v>
      </c>
      <c r="L11" s="60">
        <v>268684</v>
      </c>
      <c r="M11" s="60">
        <v>252552</v>
      </c>
      <c r="N11" s="60">
        <v>252552</v>
      </c>
      <c r="O11" s="60">
        <v>252552</v>
      </c>
      <c r="P11" s="60">
        <v>252552</v>
      </c>
      <c r="Q11" s="60">
        <v>252552</v>
      </c>
      <c r="R11" s="60">
        <v>252552</v>
      </c>
      <c r="S11" s="60">
        <v>252552</v>
      </c>
      <c r="T11" s="60">
        <v>252552</v>
      </c>
      <c r="U11" s="60">
        <v>252552</v>
      </c>
      <c r="V11" s="60">
        <v>252552</v>
      </c>
      <c r="W11" s="60">
        <v>252552</v>
      </c>
      <c r="X11" s="60">
        <v>349424</v>
      </c>
      <c r="Y11" s="60">
        <v>-96872</v>
      </c>
      <c r="Z11" s="140">
        <v>-27.72</v>
      </c>
      <c r="AA11" s="62">
        <v>349424</v>
      </c>
    </row>
    <row r="12" spans="1:27" ht="13.5">
      <c r="A12" s="250" t="s">
        <v>56</v>
      </c>
      <c r="B12" s="251"/>
      <c r="C12" s="168">
        <f aca="true" t="shared" si="0" ref="C12:Y12">SUM(C6:C11)</f>
        <v>142058791</v>
      </c>
      <c r="D12" s="168">
        <f>SUM(D6:D11)</f>
        <v>0</v>
      </c>
      <c r="E12" s="72">
        <f t="shared" si="0"/>
        <v>91002047</v>
      </c>
      <c r="F12" s="73">
        <f t="shared" si="0"/>
        <v>48166246</v>
      </c>
      <c r="G12" s="73">
        <f t="shared" si="0"/>
        <v>93462558</v>
      </c>
      <c r="H12" s="73">
        <f t="shared" si="0"/>
        <v>256263739</v>
      </c>
      <c r="I12" s="73">
        <f t="shared" si="0"/>
        <v>217769149</v>
      </c>
      <c r="J12" s="73">
        <f t="shared" si="0"/>
        <v>217769149</v>
      </c>
      <c r="K12" s="73">
        <f t="shared" si="0"/>
        <v>218526900</v>
      </c>
      <c r="L12" s="73">
        <f t="shared" si="0"/>
        <v>166773842</v>
      </c>
      <c r="M12" s="73">
        <f t="shared" si="0"/>
        <v>113938753</v>
      </c>
      <c r="N12" s="73">
        <f t="shared" si="0"/>
        <v>113938753</v>
      </c>
      <c r="O12" s="73">
        <f t="shared" si="0"/>
        <v>113938753</v>
      </c>
      <c r="P12" s="73">
        <f t="shared" si="0"/>
        <v>62561411</v>
      </c>
      <c r="Q12" s="73">
        <f t="shared" si="0"/>
        <v>103450462</v>
      </c>
      <c r="R12" s="73">
        <f t="shared" si="0"/>
        <v>103450462</v>
      </c>
      <c r="S12" s="73">
        <f t="shared" si="0"/>
        <v>76757356</v>
      </c>
      <c r="T12" s="73">
        <f t="shared" si="0"/>
        <v>62592940</v>
      </c>
      <c r="U12" s="73">
        <f t="shared" si="0"/>
        <v>65358776</v>
      </c>
      <c r="V12" s="73">
        <f t="shared" si="0"/>
        <v>65358776</v>
      </c>
      <c r="W12" s="73">
        <f t="shared" si="0"/>
        <v>65358776</v>
      </c>
      <c r="X12" s="73">
        <f t="shared" si="0"/>
        <v>48166246</v>
      </c>
      <c r="Y12" s="73">
        <f t="shared" si="0"/>
        <v>17192530</v>
      </c>
      <c r="Z12" s="170">
        <f>+IF(X12&lt;&gt;0,+(Y12/X12)*100,0)</f>
        <v>35.69414564714053</v>
      </c>
      <c r="AA12" s="74">
        <f>SUM(AA6:AA11)</f>
        <v>48166246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100</v>
      </c>
      <c r="D18" s="155"/>
      <c r="E18" s="59"/>
      <c r="F18" s="60"/>
      <c r="G18" s="60"/>
      <c r="H18" s="60">
        <v>100</v>
      </c>
      <c r="I18" s="60">
        <v>100</v>
      </c>
      <c r="J18" s="60">
        <v>100</v>
      </c>
      <c r="K18" s="60">
        <v>100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1470186113</v>
      </c>
      <c r="D19" s="155"/>
      <c r="E19" s="59">
        <v>1627912940</v>
      </c>
      <c r="F19" s="60">
        <v>1571811830</v>
      </c>
      <c r="G19" s="60">
        <v>1398109978</v>
      </c>
      <c r="H19" s="60">
        <v>1481862375</v>
      </c>
      <c r="I19" s="60">
        <v>1503700604</v>
      </c>
      <c r="J19" s="60">
        <v>1503700604</v>
      </c>
      <c r="K19" s="60">
        <v>1532527903</v>
      </c>
      <c r="L19" s="60">
        <v>1469745743</v>
      </c>
      <c r="M19" s="60">
        <v>1469806846</v>
      </c>
      <c r="N19" s="60">
        <v>1469806846</v>
      </c>
      <c r="O19" s="60">
        <v>1469806846</v>
      </c>
      <c r="P19" s="60">
        <v>1454806846</v>
      </c>
      <c r="Q19" s="60">
        <v>1563702349</v>
      </c>
      <c r="R19" s="60">
        <v>1563702349</v>
      </c>
      <c r="S19" s="60">
        <v>1563702349</v>
      </c>
      <c r="T19" s="60">
        <v>1576088809</v>
      </c>
      <c r="U19" s="60">
        <v>1590660897</v>
      </c>
      <c r="V19" s="60">
        <v>1590660897</v>
      </c>
      <c r="W19" s="60">
        <v>1590660897</v>
      </c>
      <c r="X19" s="60">
        <v>1571811830</v>
      </c>
      <c r="Y19" s="60">
        <v>18849067</v>
      </c>
      <c r="Z19" s="140">
        <v>1.2</v>
      </c>
      <c r="AA19" s="62">
        <v>1571811830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477664</v>
      </c>
      <c r="D22" s="155"/>
      <c r="E22" s="59">
        <v>1343333</v>
      </c>
      <c r="F22" s="60">
        <v>1343805</v>
      </c>
      <c r="G22" s="60">
        <v>219327</v>
      </c>
      <c r="H22" s="60"/>
      <c r="I22" s="60"/>
      <c r="J22" s="60"/>
      <c r="K22" s="60"/>
      <c r="L22" s="60">
        <v>856938</v>
      </c>
      <c r="M22" s="60">
        <v>856938</v>
      </c>
      <c r="N22" s="60">
        <v>856938</v>
      </c>
      <c r="O22" s="60">
        <v>856938</v>
      </c>
      <c r="P22" s="60">
        <v>856938</v>
      </c>
      <c r="Q22" s="60">
        <v>856938</v>
      </c>
      <c r="R22" s="60">
        <v>856938</v>
      </c>
      <c r="S22" s="60">
        <v>856938</v>
      </c>
      <c r="T22" s="60">
        <v>856938</v>
      </c>
      <c r="U22" s="60">
        <v>856938</v>
      </c>
      <c r="V22" s="60">
        <v>856938</v>
      </c>
      <c r="W22" s="60">
        <v>856938</v>
      </c>
      <c r="X22" s="60">
        <v>1343805</v>
      </c>
      <c r="Y22" s="60">
        <v>-486867</v>
      </c>
      <c r="Z22" s="140">
        <v>-36.23</v>
      </c>
      <c r="AA22" s="62">
        <v>1343805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1470663877</v>
      </c>
      <c r="D24" s="168">
        <f>SUM(D15:D23)</f>
        <v>0</v>
      </c>
      <c r="E24" s="76">
        <f t="shared" si="1"/>
        <v>1629256273</v>
      </c>
      <c r="F24" s="77">
        <f t="shared" si="1"/>
        <v>1573155635</v>
      </c>
      <c r="G24" s="77">
        <f t="shared" si="1"/>
        <v>1398329305</v>
      </c>
      <c r="H24" s="77">
        <f t="shared" si="1"/>
        <v>1481862475</v>
      </c>
      <c r="I24" s="77">
        <f t="shared" si="1"/>
        <v>1503700704</v>
      </c>
      <c r="J24" s="77">
        <f t="shared" si="1"/>
        <v>1503700704</v>
      </c>
      <c r="K24" s="77">
        <f t="shared" si="1"/>
        <v>1532528003</v>
      </c>
      <c r="L24" s="77">
        <f t="shared" si="1"/>
        <v>1470602681</v>
      </c>
      <c r="M24" s="77">
        <f t="shared" si="1"/>
        <v>1470663784</v>
      </c>
      <c r="N24" s="77">
        <f t="shared" si="1"/>
        <v>1470663784</v>
      </c>
      <c r="O24" s="77">
        <f t="shared" si="1"/>
        <v>1470663784</v>
      </c>
      <c r="P24" s="77">
        <f t="shared" si="1"/>
        <v>1455663784</v>
      </c>
      <c r="Q24" s="77">
        <f t="shared" si="1"/>
        <v>1564559287</v>
      </c>
      <c r="R24" s="77">
        <f t="shared" si="1"/>
        <v>1564559287</v>
      </c>
      <c r="S24" s="77">
        <f t="shared" si="1"/>
        <v>1564559287</v>
      </c>
      <c r="T24" s="77">
        <f t="shared" si="1"/>
        <v>1576945747</v>
      </c>
      <c r="U24" s="77">
        <f t="shared" si="1"/>
        <v>1591517835</v>
      </c>
      <c r="V24" s="77">
        <f t="shared" si="1"/>
        <v>1591517835</v>
      </c>
      <c r="W24" s="77">
        <f t="shared" si="1"/>
        <v>1591517835</v>
      </c>
      <c r="X24" s="77">
        <f t="shared" si="1"/>
        <v>1573155635</v>
      </c>
      <c r="Y24" s="77">
        <f t="shared" si="1"/>
        <v>18362200</v>
      </c>
      <c r="Z24" s="212">
        <f>+IF(X24&lt;&gt;0,+(Y24/X24)*100,0)</f>
        <v>1.167220813470245</v>
      </c>
      <c r="AA24" s="79">
        <f>SUM(AA15:AA23)</f>
        <v>1573155635</v>
      </c>
    </row>
    <row r="25" spans="1:27" ht="13.5">
      <c r="A25" s="250" t="s">
        <v>159</v>
      </c>
      <c r="B25" s="251"/>
      <c r="C25" s="168">
        <f aca="true" t="shared" si="2" ref="C25:Y25">+C12+C24</f>
        <v>1612722668</v>
      </c>
      <c r="D25" s="168">
        <f>+D12+D24</f>
        <v>0</v>
      </c>
      <c r="E25" s="72">
        <f t="shared" si="2"/>
        <v>1720258320</v>
      </c>
      <c r="F25" s="73">
        <f t="shared" si="2"/>
        <v>1621321881</v>
      </c>
      <c r="G25" s="73">
        <f t="shared" si="2"/>
        <v>1491791863</v>
      </c>
      <c r="H25" s="73">
        <f t="shared" si="2"/>
        <v>1738126214</v>
      </c>
      <c r="I25" s="73">
        <f t="shared" si="2"/>
        <v>1721469853</v>
      </c>
      <c r="J25" s="73">
        <f t="shared" si="2"/>
        <v>1721469853</v>
      </c>
      <c r="K25" s="73">
        <f t="shared" si="2"/>
        <v>1751054903</v>
      </c>
      <c r="L25" s="73">
        <f t="shared" si="2"/>
        <v>1637376523</v>
      </c>
      <c r="M25" s="73">
        <f t="shared" si="2"/>
        <v>1584602537</v>
      </c>
      <c r="N25" s="73">
        <f t="shared" si="2"/>
        <v>1584602537</v>
      </c>
      <c r="O25" s="73">
        <f t="shared" si="2"/>
        <v>1584602537</v>
      </c>
      <c r="P25" s="73">
        <f t="shared" si="2"/>
        <v>1518225195</v>
      </c>
      <c r="Q25" s="73">
        <f t="shared" si="2"/>
        <v>1668009749</v>
      </c>
      <c r="R25" s="73">
        <f t="shared" si="2"/>
        <v>1668009749</v>
      </c>
      <c r="S25" s="73">
        <f t="shared" si="2"/>
        <v>1641316643</v>
      </c>
      <c r="T25" s="73">
        <f t="shared" si="2"/>
        <v>1639538687</v>
      </c>
      <c r="U25" s="73">
        <f t="shared" si="2"/>
        <v>1656876611</v>
      </c>
      <c r="V25" s="73">
        <f t="shared" si="2"/>
        <v>1656876611</v>
      </c>
      <c r="W25" s="73">
        <f t="shared" si="2"/>
        <v>1656876611</v>
      </c>
      <c r="X25" s="73">
        <f t="shared" si="2"/>
        <v>1621321881</v>
      </c>
      <c r="Y25" s="73">
        <f t="shared" si="2"/>
        <v>35554730</v>
      </c>
      <c r="Z25" s="170">
        <f>+IF(X25&lt;&gt;0,+(Y25/X25)*100,0)</f>
        <v>2.192947027771594</v>
      </c>
      <c r="AA25" s="74">
        <f>+AA12+AA24</f>
        <v>1621321881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5847250</v>
      </c>
      <c r="D30" s="155"/>
      <c r="E30" s="59">
        <v>3592440</v>
      </c>
      <c r="F30" s="60">
        <v>3592440</v>
      </c>
      <c r="G30" s="60">
        <v>2462763</v>
      </c>
      <c r="H30" s="60"/>
      <c r="I30" s="60"/>
      <c r="J30" s="60"/>
      <c r="K30" s="60"/>
      <c r="L30" s="60">
        <v>3415335</v>
      </c>
      <c r="M30" s="60">
        <v>3265828</v>
      </c>
      <c r="N30" s="60">
        <v>3265828</v>
      </c>
      <c r="O30" s="60">
        <v>3265828</v>
      </c>
      <c r="P30" s="60">
        <v>3265828</v>
      </c>
      <c r="Q30" s="60">
        <v>2842890</v>
      </c>
      <c r="R30" s="60">
        <v>2842890</v>
      </c>
      <c r="S30" s="60">
        <v>2500871</v>
      </c>
      <c r="T30" s="60">
        <v>2500871</v>
      </c>
      <c r="U30" s="60">
        <v>2500871</v>
      </c>
      <c r="V30" s="60">
        <v>2500871</v>
      </c>
      <c r="W30" s="60">
        <v>2500871</v>
      </c>
      <c r="X30" s="60">
        <v>3592440</v>
      </c>
      <c r="Y30" s="60">
        <v>-1091569</v>
      </c>
      <c r="Z30" s="140">
        <v>-30.39</v>
      </c>
      <c r="AA30" s="62">
        <v>3592440</v>
      </c>
    </row>
    <row r="31" spans="1:27" ht="13.5">
      <c r="A31" s="249" t="s">
        <v>163</v>
      </c>
      <c r="B31" s="182"/>
      <c r="C31" s="155">
        <v>1257312</v>
      </c>
      <c r="D31" s="155"/>
      <c r="E31" s="59">
        <v>1415411</v>
      </c>
      <c r="F31" s="60">
        <v>1415411</v>
      </c>
      <c r="G31" s="60">
        <v>1649939</v>
      </c>
      <c r="H31" s="60">
        <v>1280378</v>
      </c>
      <c r="I31" s="60">
        <v>1286328</v>
      </c>
      <c r="J31" s="60">
        <v>1286328</v>
      </c>
      <c r="K31" s="60">
        <v>1294607</v>
      </c>
      <c r="L31" s="60">
        <v>1299898</v>
      </c>
      <c r="M31" s="60">
        <v>1307141</v>
      </c>
      <c r="N31" s="60">
        <v>1307141</v>
      </c>
      <c r="O31" s="60">
        <v>1307141</v>
      </c>
      <c r="P31" s="60">
        <v>1330246</v>
      </c>
      <c r="Q31" s="60">
        <v>1333009</v>
      </c>
      <c r="R31" s="60">
        <v>1333009</v>
      </c>
      <c r="S31" s="60">
        <v>1336709</v>
      </c>
      <c r="T31" s="60">
        <v>1343540</v>
      </c>
      <c r="U31" s="60">
        <v>1345978</v>
      </c>
      <c r="V31" s="60">
        <v>1345978</v>
      </c>
      <c r="W31" s="60">
        <v>1345978</v>
      </c>
      <c r="X31" s="60">
        <v>1415411</v>
      </c>
      <c r="Y31" s="60">
        <v>-69433</v>
      </c>
      <c r="Z31" s="140">
        <v>-4.91</v>
      </c>
      <c r="AA31" s="62">
        <v>1415411</v>
      </c>
    </row>
    <row r="32" spans="1:27" ht="13.5">
      <c r="A32" s="249" t="s">
        <v>164</v>
      </c>
      <c r="B32" s="182"/>
      <c r="C32" s="155">
        <v>154125092</v>
      </c>
      <c r="D32" s="155"/>
      <c r="E32" s="59">
        <v>45485778</v>
      </c>
      <c r="F32" s="60">
        <v>97485602</v>
      </c>
      <c r="G32" s="60">
        <v>40171754</v>
      </c>
      <c r="H32" s="60">
        <v>179899362</v>
      </c>
      <c r="I32" s="60">
        <v>185263534</v>
      </c>
      <c r="J32" s="60">
        <v>185263534</v>
      </c>
      <c r="K32" s="60">
        <v>237733822</v>
      </c>
      <c r="L32" s="60">
        <v>242120269</v>
      </c>
      <c r="M32" s="60">
        <v>157049353</v>
      </c>
      <c r="N32" s="60">
        <v>157049353</v>
      </c>
      <c r="O32" s="60">
        <v>157049353</v>
      </c>
      <c r="P32" s="60">
        <v>89148763</v>
      </c>
      <c r="Q32" s="60">
        <v>76679098</v>
      </c>
      <c r="R32" s="60">
        <v>76679098</v>
      </c>
      <c r="S32" s="60">
        <v>83315554</v>
      </c>
      <c r="T32" s="60">
        <v>82272204</v>
      </c>
      <c r="U32" s="60">
        <v>212273630</v>
      </c>
      <c r="V32" s="60">
        <v>212273630</v>
      </c>
      <c r="W32" s="60">
        <v>212273630</v>
      </c>
      <c r="X32" s="60">
        <v>97485602</v>
      </c>
      <c r="Y32" s="60">
        <v>114788028</v>
      </c>
      <c r="Z32" s="140">
        <v>117.75</v>
      </c>
      <c r="AA32" s="62">
        <v>97485602</v>
      </c>
    </row>
    <row r="33" spans="1:27" ht="13.5">
      <c r="A33" s="249" t="s">
        <v>165</v>
      </c>
      <c r="B33" s="182"/>
      <c r="C33" s="155">
        <v>359524</v>
      </c>
      <c r="D33" s="155"/>
      <c r="E33" s="59">
        <v>8168658</v>
      </c>
      <c r="F33" s="60">
        <v>8168658</v>
      </c>
      <c r="G33" s="60">
        <v>7293000</v>
      </c>
      <c r="H33" s="60">
        <v>7711122</v>
      </c>
      <c r="I33" s="60">
        <v>7711122</v>
      </c>
      <c r="J33" s="60">
        <v>7711122</v>
      </c>
      <c r="K33" s="60">
        <v>7711122</v>
      </c>
      <c r="L33" s="60">
        <v>3151179</v>
      </c>
      <c r="M33" s="60">
        <v>2940946</v>
      </c>
      <c r="N33" s="60">
        <v>2940946</v>
      </c>
      <c r="O33" s="60">
        <v>2940946</v>
      </c>
      <c r="P33" s="60">
        <v>2940946</v>
      </c>
      <c r="Q33" s="60">
        <v>2940946</v>
      </c>
      <c r="R33" s="60">
        <v>2940946</v>
      </c>
      <c r="S33" s="60">
        <v>2940946</v>
      </c>
      <c r="T33" s="60">
        <v>2940946</v>
      </c>
      <c r="U33" s="60">
        <v>2940946</v>
      </c>
      <c r="V33" s="60">
        <v>2940946</v>
      </c>
      <c r="W33" s="60">
        <v>2940946</v>
      </c>
      <c r="X33" s="60">
        <v>8168658</v>
      </c>
      <c r="Y33" s="60">
        <v>-5227712</v>
      </c>
      <c r="Z33" s="140">
        <v>-64</v>
      </c>
      <c r="AA33" s="62">
        <v>8168658</v>
      </c>
    </row>
    <row r="34" spans="1:27" ht="13.5">
      <c r="A34" s="250" t="s">
        <v>58</v>
      </c>
      <c r="B34" s="251"/>
      <c r="C34" s="168">
        <f aca="true" t="shared" si="3" ref="C34:Y34">SUM(C29:C33)</f>
        <v>161589178</v>
      </c>
      <c r="D34" s="168">
        <f>SUM(D29:D33)</f>
        <v>0</v>
      </c>
      <c r="E34" s="72">
        <f t="shared" si="3"/>
        <v>58662287</v>
      </c>
      <c r="F34" s="73">
        <f t="shared" si="3"/>
        <v>110662111</v>
      </c>
      <c r="G34" s="73">
        <f t="shared" si="3"/>
        <v>51577456</v>
      </c>
      <c r="H34" s="73">
        <f t="shared" si="3"/>
        <v>188890862</v>
      </c>
      <c r="I34" s="73">
        <f t="shared" si="3"/>
        <v>194260984</v>
      </c>
      <c r="J34" s="73">
        <f t="shared" si="3"/>
        <v>194260984</v>
      </c>
      <c r="K34" s="73">
        <f t="shared" si="3"/>
        <v>246739551</v>
      </c>
      <c r="L34" s="73">
        <f t="shared" si="3"/>
        <v>249986681</v>
      </c>
      <c r="M34" s="73">
        <f t="shared" si="3"/>
        <v>164563268</v>
      </c>
      <c r="N34" s="73">
        <f t="shared" si="3"/>
        <v>164563268</v>
      </c>
      <c r="O34" s="73">
        <f t="shared" si="3"/>
        <v>164563268</v>
      </c>
      <c r="P34" s="73">
        <f t="shared" si="3"/>
        <v>96685783</v>
      </c>
      <c r="Q34" s="73">
        <f t="shared" si="3"/>
        <v>83795943</v>
      </c>
      <c r="R34" s="73">
        <f t="shared" si="3"/>
        <v>83795943</v>
      </c>
      <c r="S34" s="73">
        <f t="shared" si="3"/>
        <v>90094080</v>
      </c>
      <c r="T34" s="73">
        <f t="shared" si="3"/>
        <v>89057561</v>
      </c>
      <c r="U34" s="73">
        <f t="shared" si="3"/>
        <v>219061425</v>
      </c>
      <c r="V34" s="73">
        <f t="shared" si="3"/>
        <v>219061425</v>
      </c>
      <c r="W34" s="73">
        <f t="shared" si="3"/>
        <v>219061425</v>
      </c>
      <c r="X34" s="73">
        <f t="shared" si="3"/>
        <v>110662111</v>
      </c>
      <c r="Y34" s="73">
        <f t="shared" si="3"/>
        <v>108399314</v>
      </c>
      <c r="Z34" s="170">
        <f>+IF(X34&lt;&gt;0,+(Y34/X34)*100,0)</f>
        <v>97.95521974092831</v>
      </c>
      <c r="AA34" s="74">
        <f>SUM(AA29:AA33)</f>
        <v>110662111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22481162</v>
      </c>
      <c r="D37" s="155"/>
      <c r="E37" s="59">
        <v>16683390</v>
      </c>
      <c r="F37" s="60">
        <v>16683390</v>
      </c>
      <c r="G37" s="60">
        <v>20594506</v>
      </c>
      <c r="H37" s="60">
        <v>27329150</v>
      </c>
      <c r="I37" s="60">
        <v>26286493</v>
      </c>
      <c r="J37" s="60">
        <v>26286493</v>
      </c>
      <c r="K37" s="60">
        <v>25802962</v>
      </c>
      <c r="L37" s="60">
        <v>21980547</v>
      </c>
      <c r="M37" s="60">
        <v>18683390</v>
      </c>
      <c r="N37" s="60">
        <v>18683390</v>
      </c>
      <c r="O37" s="60">
        <v>18683390</v>
      </c>
      <c r="P37" s="60">
        <v>20713613</v>
      </c>
      <c r="Q37" s="60">
        <v>20754859</v>
      </c>
      <c r="R37" s="60">
        <v>20754859</v>
      </c>
      <c r="S37" s="60">
        <v>20615561</v>
      </c>
      <c r="T37" s="60">
        <v>20290790</v>
      </c>
      <c r="U37" s="60">
        <v>19594811</v>
      </c>
      <c r="V37" s="60">
        <v>19594811</v>
      </c>
      <c r="W37" s="60">
        <v>19594811</v>
      </c>
      <c r="X37" s="60">
        <v>16683390</v>
      </c>
      <c r="Y37" s="60">
        <v>2911421</v>
      </c>
      <c r="Z37" s="140">
        <v>17.45</v>
      </c>
      <c r="AA37" s="62">
        <v>16683390</v>
      </c>
    </row>
    <row r="38" spans="1:27" ht="13.5">
      <c r="A38" s="249" t="s">
        <v>165</v>
      </c>
      <c r="B38" s="182"/>
      <c r="C38" s="155">
        <v>16671946</v>
      </c>
      <c r="D38" s="155"/>
      <c r="E38" s="59">
        <v>14334351</v>
      </c>
      <c r="F38" s="60">
        <v>14334351</v>
      </c>
      <c r="G38" s="60">
        <v>14552555</v>
      </c>
      <c r="H38" s="60">
        <v>14134433</v>
      </c>
      <c r="I38" s="60">
        <v>14134433</v>
      </c>
      <c r="J38" s="60">
        <v>14134433</v>
      </c>
      <c r="K38" s="60">
        <v>14134433</v>
      </c>
      <c r="L38" s="60">
        <v>22500098</v>
      </c>
      <c r="M38" s="60">
        <v>22710331</v>
      </c>
      <c r="N38" s="60">
        <v>22710331</v>
      </c>
      <c r="O38" s="60">
        <v>22710331</v>
      </c>
      <c r="P38" s="60">
        <v>22710331</v>
      </c>
      <c r="Q38" s="60">
        <v>22710331</v>
      </c>
      <c r="R38" s="60">
        <v>22710331</v>
      </c>
      <c r="S38" s="60">
        <v>22710331</v>
      </c>
      <c r="T38" s="60">
        <v>22710331</v>
      </c>
      <c r="U38" s="60">
        <v>22710331</v>
      </c>
      <c r="V38" s="60">
        <v>22710331</v>
      </c>
      <c r="W38" s="60">
        <v>22710331</v>
      </c>
      <c r="X38" s="60">
        <v>14334351</v>
      </c>
      <c r="Y38" s="60">
        <v>8375980</v>
      </c>
      <c r="Z38" s="140">
        <v>58.43</v>
      </c>
      <c r="AA38" s="62">
        <v>14334351</v>
      </c>
    </row>
    <row r="39" spans="1:27" ht="13.5">
      <c r="A39" s="250" t="s">
        <v>59</v>
      </c>
      <c r="B39" s="253"/>
      <c r="C39" s="168">
        <f aca="true" t="shared" si="4" ref="C39:Y39">SUM(C37:C38)</f>
        <v>39153108</v>
      </c>
      <c r="D39" s="168">
        <f>SUM(D37:D38)</f>
        <v>0</v>
      </c>
      <c r="E39" s="76">
        <f t="shared" si="4"/>
        <v>31017741</v>
      </c>
      <c r="F39" s="77">
        <f t="shared" si="4"/>
        <v>31017741</v>
      </c>
      <c r="G39" s="77">
        <f t="shared" si="4"/>
        <v>35147061</v>
      </c>
      <c r="H39" s="77">
        <f t="shared" si="4"/>
        <v>41463583</v>
      </c>
      <c r="I39" s="77">
        <f t="shared" si="4"/>
        <v>40420926</v>
      </c>
      <c r="J39" s="77">
        <f t="shared" si="4"/>
        <v>40420926</v>
      </c>
      <c r="K39" s="77">
        <f t="shared" si="4"/>
        <v>39937395</v>
      </c>
      <c r="L39" s="77">
        <f t="shared" si="4"/>
        <v>44480645</v>
      </c>
      <c r="M39" s="77">
        <f t="shared" si="4"/>
        <v>41393721</v>
      </c>
      <c r="N39" s="77">
        <f t="shared" si="4"/>
        <v>41393721</v>
      </c>
      <c r="O39" s="77">
        <f t="shared" si="4"/>
        <v>41393721</v>
      </c>
      <c r="P39" s="77">
        <f t="shared" si="4"/>
        <v>43423944</v>
      </c>
      <c r="Q39" s="77">
        <f t="shared" si="4"/>
        <v>43465190</v>
      </c>
      <c r="R39" s="77">
        <f t="shared" si="4"/>
        <v>43465190</v>
      </c>
      <c r="S39" s="77">
        <f t="shared" si="4"/>
        <v>43325892</v>
      </c>
      <c r="T39" s="77">
        <f t="shared" si="4"/>
        <v>43001121</v>
      </c>
      <c r="U39" s="77">
        <f t="shared" si="4"/>
        <v>42305142</v>
      </c>
      <c r="V39" s="77">
        <f t="shared" si="4"/>
        <v>42305142</v>
      </c>
      <c r="W39" s="77">
        <f t="shared" si="4"/>
        <v>42305142</v>
      </c>
      <c r="X39" s="77">
        <f t="shared" si="4"/>
        <v>31017741</v>
      </c>
      <c r="Y39" s="77">
        <f t="shared" si="4"/>
        <v>11287401</v>
      </c>
      <c r="Z39" s="212">
        <f>+IF(X39&lt;&gt;0,+(Y39/X39)*100,0)</f>
        <v>36.390145239783905</v>
      </c>
      <c r="AA39" s="79">
        <f>SUM(AA37:AA38)</f>
        <v>31017741</v>
      </c>
    </row>
    <row r="40" spans="1:27" ht="13.5">
      <c r="A40" s="250" t="s">
        <v>167</v>
      </c>
      <c r="B40" s="251"/>
      <c r="C40" s="168">
        <f aca="true" t="shared" si="5" ref="C40:Y40">+C34+C39</f>
        <v>200742286</v>
      </c>
      <c r="D40" s="168">
        <f>+D34+D39</f>
        <v>0</v>
      </c>
      <c r="E40" s="72">
        <f t="shared" si="5"/>
        <v>89680028</v>
      </c>
      <c r="F40" s="73">
        <f t="shared" si="5"/>
        <v>141679852</v>
      </c>
      <c r="G40" s="73">
        <f t="shared" si="5"/>
        <v>86724517</v>
      </c>
      <c r="H40" s="73">
        <f t="shared" si="5"/>
        <v>230354445</v>
      </c>
      <c r="I40" s="73">
        <f t="shared" si="5"/>
        <v>234681910</v>
      </c>
      <c r="J40" s="73">
        <f t="shared" si="5"/>
        <v>234681910</v>
      </c>
      <c r="K40" s="73">
        <f t="shared" si="5"/>
        <v>286676946</v>
      </c>
      <c r="L40" s="73">
        <f t="shared" si="5"/>
        <v>294467326</v>
      </c>
      <c r="M40" s="73">
        <f t="shared" si="5"/>
        <v>205956989</v>
      </c>
      <c r="N40" s="73">
        <f t="shared" si="5"/>
        <v>205956989</v>
      </c>
      <c r="O40" s="73">
        <f t="shared" si="5"/>
        <v>205956989</v>
      </c>
      <c r="P40" s="73">
        <f t="shared" si="5"/>
        <v>140109727</v>
      </c>
      <c r="Q40" s="73">
        <f t="shared" si="5"/>
        <v>127261133</v>
      </c>
      <c r="R40" s="73">
        <f t="shared" si="5"/>
        <v>127261133</v>
      </c>
      <c r="S40" s="73">
        <f t="shared" si="5"/>
        <v>133419972</v>
      </c>
      <c r="T40" s="73">
        <f t="shared" si="5"/>
        <v>132058682</v>
      </c>
      <c r="U40" s="73">
        <f t="shared" si="5"/>
        <v>261366567</v>
      </c>
      <c r="V40" s="73">
        <f t="shared" si="5"/>
        <v>261366567</v>
      </c>
      <c r="W40" s="73">
        <f t="shared" si="5"/>
        <v>261366567</v>
      </c>
      <c r="X40" s="73">
        <f t="shared" si="5"/>
        <v>141679852</v>
      </c>
      <c r="Y40" s="73">
        <f t="shared" si="5"/>
        <v>119686715</v>
      </c>
      <c r="Z40" s="170">
        <f>+IF(X40&lt;&gt;0,+(Y40/X40)*100,0)</f>
        <v>84.47687748855074</v>
      </c>
      <c r="AA40" s="74">
        <f>+AA34+AA39</f>
        <v>141679852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1411980382</v>
      </c>
      <c r="D42" s="257">
        <f>+D25-D40</f>
        <v>0</v>
      </c>
      <c r="E42" s="258">
        <f t="shared" si="6"/>
        <v>1630578292</v>
      </c>
      <c r="F42" s="259">
        <f t="shared" si="6"/>
        <v>1479642029</v>
      </c>
      <c r="G42" s="259">
        <f t="shared" si="6"/>
        <v>1405067346</v>
      </c>
      <c r="H42" s="259">
        <f t="shared" si="6"/>
        <v>1507771769</v>
      </c>
      <c r="I42" s="259">
        <f t="shared" si="6"/>
        <v>1486787943</v>
      </c>
      <c r="J42" s="259">
        <f t="shared" si="6"/>
        <v>1486787943</v>
      </c>
      <c r="K42" s="259">
        <f t="shared" si="6"/>
        <v>1464377957</v>
      </c>
      <c r="L42" s="259">
        <f t="shared" si="6"/>
        <v>1342909197</v>
      </c>
      <c r="M42" s="259">
        <f t="shared" si="6"/>
        <v>1378645548</v>
      </c>
      <c r="N42" s="259">
        <f t="shared" si="6"/>
        <v>1378645548</v>
      </c>
      <c r="O42" s="259">
        <f t="shared" si="6"/>
        <v>1378645548</v>
      </c>
      <c r="P42" s="259">
        <f t="shared" si="6"/>
        <v>1378115468</v>
      </c>
      <c r="Q42" s="259">
        <f t="shared" si="6"/>
        <v>1540748616</v>
      </c>
      <c r="R42" s="259">
        <f t="shared" si="6"/>
        <v>1540748616</v>
      </c>
      <c r="S42" s="259">
        <f t="shared" si="6"/>
        <v>1507896671</v>
      </c>
      <c r="T42" s="259">
        <f t="shared" si="6"/>
        <v>1507480005</v>
      </c>
      <c r="U42" s="259">
        <f t="shared" si="6"/>
        <v>1395510044</v>
      </c>
      <c r="V42" s="259">
        <f t="shared" si="6"/>
        <v>1395510044</v>
      </c>
      <c r="W42" s="259">
        <f t="shared" si="6"/>
        <v>1395510044</v>
      </c>
      <c r="X42" s="259">
        <f t="shared" si="6"/>
        <v>1479642029</v>
      </c>
      <c r="Y42" s="259">
        <f t="shared" si="6"/>
        <v>-84131985</v>
      </c>
      <c r="Z42" s="260">
        <f>+IF(X42&lt;&gt;0,+(Y42/X42)*100,0)</f>
        <v>-5.685968859431473</v>
      </c>
      <c r="AA42" s="261">
        <f>+AA25-AA40</f>
        <v>1479642029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1411980382</v>
      </c>
      <c r="D45" s="155"/>
      <c r="E45" s="59">
        <v>1630578292</v>
      </c>
      <c r="F45" s="60">
        <v>1479642030</v>
      </c>
      <c r="G45" s="60">
        <v>1405067346</v>
      </c>
      <c r="H45" s="60">
        <v>1507771769</v>
      </c>
      <c r="I45" s="60">
        <v>1486787943</v>
      </c>
      <c r="J45" s="60">
        <v>1486787943</v>
      </c>
      <c r="K45" s="60">
        <v>1464377957</v>
      </c>
      <c r="L45" s="60">
        <v>1342909197</v>
      </c>
      <c r="M45" s="60">
        <v>1378645548</v>
      </c>
      <c r="N45" s="60">
        <v>1378645548</v>
      </c>
      <c r="O45" s="60">
        <v>1378645548</v>
      </c>
      <c r="P45" s="60">
        <v>1378115468</v>
      </c>
      <c r="Q45" s="60">
        <v>1540748616</v>
      </c>
      <c r="R45" s="60">
        <v>1540748616</v>
      </c>
      <c r="S45" s="60">
        <v>1507896671</v>
      </c>
      <c r="T45" s="60">
        <v>1507480005</v>
      </c>
      <c r="U45" s="60">
        <v>1395510044</v>
      </c>
      <c r="V45" s="60">
        <v>1395510044</v>
      </c>
      <c r="W45" s="60">
        <v>1395510044</v>
      </c>
      <c r="X45" s="60">
        <v>1479642030</v>
      </c>
      <c r="Y45" s="60">
        <v>-84131986</v>
      </c>
      <c r="Z45" s="139">
        <v>-5.69</v>
      </c>
      <c r="AA45" s="62">
        <v>1479642030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1411980382</v>
      </c>
      <c r="D48" s="217">
        <f>SUM(D45:D47)</f>
        <v>0</v>
      </c>
      <c r="E48" s="264">
        <f t="shared" si="7"/>
        <v>1630578292</v>
      </c>
      <c r="F48" s="219">
        <f t="shared" si="7"/>
        <v>1479642030</v>
      </c>
      <c r="G48" s="219">
        <f t="shared" si="7"/>
        <v>1405067346</v>
      </c>
      <c r="H48" s="219">
        <f t="shared" si="7"/>
        <v>1507771769</v>
      </c>
      <c r="I48" s="219">
        <f t="shared" si="7"/>
        <v>1486787943</v>
      </c>
      <c r="J48" s="219">
        <f t="shared" si="7"/>
        <v>1486787943</v>
      </c>
      <c r="K48" s="219">
        <f t="shared" si="7"/>
        <v>1464377957</v>
      </c>
      <c r="L48" s="219">
        <f t="shared" si="7"/>
        <v>1342909197</v>
      </c>
      <c r="M48" s="219">
        <f t="shared" si="7"/>
        <v>1378645548</v>
      </c>
      <c r="N48" s="219">
        <f t="shared" si="7"/>
        <v>1378645548</v>
      </c>
      <c r="O48" s="219">
        <f t="shared" si="7"/>
        <v>1378645548</v>
      </c>
      <c r="P48" s="219">
        <f t="shared" si="7"/>
        <v>1378115468</v>
      </c>
      <c r="Q48" s="219">
        <f t="shared" si="7"/>
        <v>1540748616</v>
      </c>
      <c r="R48" s="219">
        <f t="shared" si="7"/>
        <v>1540748616</v>
      </c>
      <c r="S48" s="219">
        <f t="shared" si="7"/>
        <v>1507896671</v>
      </c>
      <c r="T48" s="219">
        <f t="shared" si="7"/>
        <v>1507480005</v>
      </c>
      <c r="U48" s="219">
        <f t="shared" si="7"/>
        <v>1395510044</v>
      </c>
      <c r="V48" s="219">
        <f t="shared" si="7"/>
        <v>1395510044</v>
      </c>
      <c r="W48" s="219">
        <f t="shared" si="7"/>
        <v>1395510044</v>
      </c>
      <c r="X48" s="219">
        <f t="shared" si="7"/>
        <v>1479642030</v>
      </c>
      <c r="Y48" s="219">
        <f t="shared" si="7"/>
        <v>-84131986</v>
      </c>
      <c r="Z48" s="265">
        <f>+IF(X48&lt;&gt;0,+(Y48/X48)*100,0)</f>
        <v>-5.685968923172586</v>
      </c>
      <c r="AA48" s="232">
        <f>SUM(AA45:AA47)</f>
        <v>1479642030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30746311</v>
      </c>
      <c r="D7" s="155"/>
      <c r="E7" s="59">
        <v>30746312</v>
      </c>
      <c r="F7" s="60">
        <v>30746310</v>
      </c>
      <c r="G7" s="60">
        <v>4547490</v>
      </c>
      <c r="H7" s="60">
        <v>5002892</v>
      </c>
      <c r="I7" s="60">
        <v>2228606</v>
      </c>
      <c r="J7" s="60">
        <v>11778988</v>
      </c>
      <c r="K7" s="60">
        <v>2512317</v>
      </c>
      <c r="L7" s="60">
        <v>2635137</v>
      </c>
      <c r="M7" s="60">
        <v>2012143</v>
      </c>
      <c r="N7" s="60">
        <v>7159597</v>
      </c>
      <c r="O7" s="60">
        <v>3784947</v>
      </c>
      <c r="P7" s="60">
        <v>2344266</v>
      </c>
      <c r="Q7" s="60">
        <v>2688726</v>
      </c>
      <c r="R7" s="60">
        <v>8817939</v>
      </c>
      <c r="S7" s="60">
        <v>3481108</v>
      </c>
      <c r="T7" s="60">
        <v>2206151</v>
      </c>
      <c r="U7" s="60">
        <v>1491457</v>
      </c>
      <c r="V7" s="60">
        <v>7178716</v>
      </c>
      <c r="W7" s="60">
        <v>34935240</v>
      </c>
      <c r="X7" s="60">
        <v>30746310</v>
      </c>
      <c r="Y7" s="60">
        <v>4188930</v>
      </c>
      <c r="Z7" s="140">
        <v>13.62</v>
      </c>
      <c r="AA7" s="62">
        <v>30746310</v>
      </c>
    </row>
    <row r="8" spans="1:27" ht="13.5">
      <c r="A8" s="249" t="s">
        <v>178</v>
      </c>
      <c r="B8" s="182"/>
      <c r="C8" s="155">
        <v>1465000</v>
      </c>
      <c r="D8" s="155"/>
      <c r="E8" s="59">
        <v>9996</v>
      </c>
      <c r="F8" s="60">
        <v>1465000</v>
      </c>
      <c r="G8" s="60">
        <v>157575</v>
      </c>
      <c r="H8" s="60">
        <v>102220</v>
      </c>
      <c r="I8" s="60">
        <v>171638</v>
      </c>
      <c r="J8" s="60">
        <v>431433</v>
      </c>
      <c r="K8" s="60">
        <v>76425</v>
      </c>
      <c r="L8" s="60">
        <v>101105</v>
      </c>
      <c r="M8" s="60">
        <v>90973</v>
      </c>
      <c r="N8" s="60">
        <v>268503</v>
      </c>
      <c r="O8" s="60">
        <v>107737</v>
      </c>
      <c r="P8" s="60">
        <v>484925</v>
      </c>
      <c r="Q8" s="60">
        <v>-217533</v>
      </c>
      <c r="R8" s="60">
        <v>375129</v>
      </c>
      <c r="S8" s="60">
        <v>95722</v>
      </c>
      <c r="T8" s="60">
        <v>86895</v>
      </c>
      <c r="U8" s="60">
        <v>97023</v>
      </c>
      <c r="V8" s="60">
        <v>279640</v>
      </c>
      <c r="W8" s="60">
        <v>1354705</v>
      </c>
      <c r="X8" s="60">
        <v>1465000</v>
      </c>
      <c r="Y8" s="60">
        <v>-110295</v>
      </c>
      <c r="Z8" s="140">
        <v>-7.53</v>
      </c>
      <c r="AA8" s="62">
        <v>1465000</v>
      </c>
    </row>
    <row r="9" spans="1:27" ht="13.5">
      <c r="A9" s="249" t="s">
        <v>179</v>
      </c>
      <c r="B9" s="182"/>
      <c r="C9" s="155">
        <v>308503475</v>
      </c>
      <c r="D9" s="155"/>
      <c r="E9" s="59">
        <v>302323125</v>
      </c>
      <c r="F9" s="60">
        <v>308503476</v>
      </c>
      <c r="G9" s="60">
        <v>100434389</v>
      </c>
      <c r="H9" s="60"/>
      <c r="I9" s="60">
        <v>1763512</v>
      </c>
      <c r="J9" s="60">
        <v>102197901</v>
      </c>
      <c r="K9" s="60">
        <v>442102</v>
      </c>
      <c r="L9" s="60">
        <v>80383665</v>
      </c>
      <c r="M9" s="60">
        <v>2074088</v>
      </c>
      <c r="N9" s="60">
        <v>82899855</v>
      </c>
      <c r="O9" s="60"/>
      <c r="P9" s="60"/>
      <c r="Q9" s="60">
        <v>60330235</v>
      </c>
      <c r="R9" s="60">
        <v>60330235</v>
      </c>
      <c r="S9" s="60">
        <v>2371971</v>
      </c>
      <c r="T9" s="60"/>
      <c r="U9" s="60"/>
      <c r="V9" s="60">
        <v>2371971</v>
      </c>
      <c r="W9" s="60">
        <v>247799962</v>
      </c>
      <c r="X9" s="60">
        <v>308503476</v>
      </c>
      <c r="Y9" s="60">
        <v>-60703514</v>
      </c>
      <c r="Z9" s="140">
        <v>-19.68</v>
      </c>
      <c r="AA9" s="62">
        <v>308503476</v>
      </c>
    </row>
    <row r="10" spans="1:27" ht="13.5">
      <c r="A10" s="249" t="s">
        <v>180</v>
      </c>
      <c r="B10" s="182"/>
      <c r="C10" s="155">
        <v>244289875</v>
      </c>
      <c r="D10" s="155"/>
      <c r="E10" s="59">
        <v>298289872</v>
      </c>
      <c r="F10" s="60">
        <v>244289875</v>
      </c>
      <c r="G10" s="60"/>
      <c r="H10" s="60">
        <v>123677395</v>
      </c>
      <c r="I10" s="60"/>
      <c r="J10" s="60">
        <v>123677395</v>
      </c>
      <c r="K10" s="60">
        <v>59973372</v>
      </c>
      <c r="L10" s="60">
        <v>2250000</v>
      </c>
      <c r="M10" s="60">
        <v>1040000</v>
      </c>
      <c r="N10" s="60">
        <v>63263372</v>
      </c>
      <c r="O10" s="60">
        <v>13532549</v>
      </c>
      <c r="P10" s="60">
        <v>2754221</v>
      </c>
      <c r="Q10" s="60">
        <v>59451607</v>
      </c>
      <c r="R10" s="60">
        <v>75738377</v>
      </c>
      <c r="S10" s="60">
        <v>6523577</v>
      </c>
      <c r="T10" s="60"/>
      <c r="U10" s="60"/>
      <c r="V10" s="60">
        <v>6523577</v>
      </c>
      <c r="W10" s="60">
        <v>269202721</v>
      </c>
      <c r="X10" s="60">
        <v>244289875</v>
      </c>
      <c r="Y10" s="60">
        <v>24912846</v>
      </c>
      <c r="Z10" s="140">
        <v>10.2</v>
      </c>
      <c r="AA10" s="62">
        <v>244289875</v>
      </c>
    </row>
    <row r="11" spans="1:27" ht="13.5">
      <c r="A11" s="249" t="s">
        <v>181</v>
      </c>
      <c r="B11" s="182"/>
      <c r="C11" s="155">
        <v>8594250</v>
      </c>
      <c r="D11" s="155"/>
      <c r="E11" s="59">
        <v>7714251</v>
      </c>
      <c r="F11" s="60">
        <v>8294251</v>
      </c>
      <c r="G11" s="60">
        <v>818751</v>
      </c>
      <c r="H11" s="60">
        <v>1201583</v>
      </c>
      <c r="I11" s="60">
        <v>1148160</v>
      </c>
      <c r="J11" s="60">
        <v>3168494</v>
      </c>
      <c r="K11" s="60">
        <v>1035680</v>
      </c>
      <c r="L11" s="60">
        <v>987526</v>
      </c>
      <c r="M11" s="60">
        <v>923705</v>
      </c>
      <c r="N11" s="60">
        <v>2946911</v>
      </c>
      <c r="O11" s="60">
        <v>807211</v>
      </c>
      <c r="P11" s="60">
        <v>1886903</v>
      </c>
      <c r="Q11" s="60">
        <v>144399</v>
      </c>
      <c r="R11" s="60">
        <v>2838513</v>
      </c>
      <c r="S11" s="60">
        <v>1004563</v>
      </c>
      <c r="T11" s="60">
        <v>947103</v>
      </c>
      <c r="U11" s="60">
        <v>786568</v>
      </c>
      <c r="V11" s="60">
        <v>2738234</v>
      </c>
      <c r="W11" s="60">
        <v>11692152</v>
      </c>
      <c r="X11" s="60">
        <v>8294251</v>
      </c>
      <c r="Y11" s="60">
        <v>3397901</v>
      </c>
      <c r="Z11" s="140">
        <v>40.97</v>
      </c>
      <c r="AA11" s="62">
        <v>8294251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-317767690</v>
      </c>
      <c r="D14" s="155"/>
      <c r="E14" s="59">
        <v>-340356050</v>
      </c>
      <c r="F14" s="60">
        <v>-327621949</v>
      </c>
      <c r="G14" s="60">
        <v>-15702705</v>
      </c>
      <c r="H14" s="60">
        <v>-103501186</v>
      </c>
      <c r="I14" s="60">
        <v>-16735562</v>
      </c>
      <c r="J14" s="60">
        <v>-135939453</v>
      </c>
      <c r="K14" s="60">
        <v>-43706887</v>
      </c>
      <c r="L14" s="60">
        <v>-46155996</v>
      </c>
      <c r="M14" s="60">
        <v>-21876212</v>
      </c>
      <c r="N14" s="60">
        <v>-111739095</v>
      </c>
      <c r="O14" s="60">
        <v>-20416819</v>
      </c>
      <c r="P14" s="60">
        <v>-32358192</v>
      </c>
      <c r="Q14" s="60">
        <v>-35705546</v>
      </c>
      <c r="R14" s="60">
        <v>-88480557</v>
      </c>
      <c r="S14" s="60">
        <v>-29824868</v>
      </c>
      <c r="T14" s="60">
        <v>-18535538</v>
      </c>
      <c r="U14" s="60">
        <v>20699742</v>
      </c>
      <c r="V14" s="60">
        <v>-27660664</v>
      </c>
      <c r="W14" s="60">
        <v>-363819769</v>
      </c>
      <c r="X14" s="60">
        <v>-327621949</v>
      </c>
      <c r="Y14" s="60">
        <v>-36197820</v>
      </c>
      <c r="Z14" s="140">
        <v>11.05</v>
      </c>
      <c r="AA14" s="62">
        <v>-327621949</v>
      </c>
    </row>
    <row r="15" spans="1:27" ht="13.5">
      <c r="A15" s="249" t="s">
        <v>40</v>
      </c>
      <c r="B15" s="182"/>
      <c r="C15" s="155">
        <v>-3712090</v>
      </c>
      <c r="D15" s="155"/>
      <c r="E15" s="59">
        <v>-2233388</v>
      </c>
      <c r="F15" s="60">
        <v>-1114388</v>
      </c>
      <c r="G15" s="60"/>
      <c r="H15" s="60"/>
      <c r="I15" s="60">
        <v>-29385</v>
      </c>
      <c r="J15" s="60">
        <v>-29385</v>
      </c>
      <c r="K15" s="60"/>
      <c r="L15" s="60"/>
      <c r="M15" s="60">
        <v>-1155415</v>
      </c>
      <c r="N15" s="60">
        <v>-1155415</v>
      </c>
      <c r="O15" s="60"/>
      <c r="P15" s="60"/>
      <c r="Q15" s="60"/>
      <c r="R15" s="60"/>
      <c r="S15" s="60"/>
      <c r="T15" s="60"/>
      <c r="U15" s="60">
        <v>-1072975</v>
      </c>
      <c r="V15" s="60">
        <v>-1072975</v>
      </c>
      <c r="W15" s="60">
        <v>-2257775</v>
      </c>
      <c r="X15" s="60">
        <v>-1114388</v>
      </c>
      <c r="Y15" s="60">
        <v>-1143387</v>
      </c>
      <c r="Z15" s="140">
        <v>102.6</v>
      </c>
      <c r="AA15" s="62">
        <v>-1114388</v>
      </c>
    </row>
    <row r="16" spans="1:27" ht="13.5">
      <c r="A16" s="249" t="s">
        <v>42</v>
      </c>
      <c r="B16" s="182"/>
      <c r="C16" s="155">
        <v>-22426825</v>
      </c>
      <c r="D16" s="155"/>
      <c r="E16" s="59"/>
      <c r="F16" s="60">
        <v>-1903980</v>
      </c>
      <c r="G16" s="60">
        <v>-8144030</v>
      </c>
      <c r="H16" s="60"/>
      <c r="I16" s="60"/>
      <c r="J16" s="60">
        <v>-8144030</v>
      </c>
      <c r="K16" s="60"/>
      <c r="L16" s="60"/>
      <c r="M16" s="60">
        <v>-3951990</v>
      </c>
      <c r="N16" s="60">
        <v>-3951990</v>
      </c>
      <c r="O16" s="60"/>
      <c r="P16" s="60"/>
      <c r="Q16" s="60">
        <v>-4000000</v>
      </c>
      <c r="R16" s="60">
        <v>-4000000</v>
      </c>
      <c r="S16" s="60"/>
      <c r="T16" s="60"/>
      <c r="U16" s="60"/>
      <c r="V16" s="60"/>
      <c r="W16" s="60">
        <v>-16096020</v>
      </c>
      <c r="X16" s="60">
        <v>-1903980</v>
      </c>
      <c r="Y16" s="60">
        <v>-14192040</v>
      </c>
      <c r="Z16" s="140">
        <v>745.39</v>
      </c>
      <c r="AA16" s="62">
        <v>-1903980</v>
      </c>
    </row>
    <row r="17" spans="1:27" ht="13.5">
      <c r="A17" s="250" t="s">
        <v>185</v>
      </c>
      <c r="B17" s="251"/>
      <c r="C17" s="168">
        <f aca="true" t="shared" si="0" ref="C17:Y17">SUM(C6:C16)</f>
        <v>249692306</v>
      </c>
      <c r="D17" s="168">
        <f t="shared" si="0"/>
        <v>0</v>
      </c>
      <c r="E17" s="72">
        <f t="shared" si="0"/>
        <v>296494118</v>
      </c>
      <c r="F17" s="73">
        <f t="shared" si="0"/>
        <v>262658595</v>
      </c>
      <c r="G17" s="73">
        <f t="shared" si="0"/>
        <v>82111470</v>
      </c>
      <c r="H17" s="73">
        <f t="shared" si="0"/>
        <v>26482904</v>
      </c>
      <c r="I17" s="73">
        <f t="shared" si="0"/>
        <v>-11453031</v>
      </c>
      <c r="J17" s="73">
        <f t="shared" si="0"/>
        <v>97141343</v>
      </c>
      <c r="K17" s="73">
        <f t="shared" si="0"/>
        <v>20333009</v>
      </c>
      <c r="L17" s="73">
        <f t="shared" si="0"/>
        <v>40201437</v>
      </c>
      <c r="M17" s="73">
        <f t="shared" si="0"/>
        <v>-20842708</v>
      </c>
      <c r="N17" s="73">
        <f t="shared" si="0"/>
        <v>39691738</v>
      </c>
      <c r="O17" s="73">
        <f t="shared" si="0"/>
        <v>-2184375</v>
      </c>
      <c r="P17" s="73">
        <f t="shared" si="0"/>
        <v>-24887877</v>
      </c>
      <c r="Q17" s="73">
        <f t="shared" si="0"/>
        <v>82691888</v>
      </c>
      <c r="R17" s="73">
        <f t="shared" si="0"/>
        <v>55619636</v>
      </c>
      <c r="S17" s="73">
        <f t="shared" si="0"/>
        <v>-16347927</v>
      </c>
      <c r="T17" s="73">
        <f t="shared" si="0"/>
        <v>-15295389</v>
      </c>
      <c r="U17" s="73">
        <f t="shared" si="0"/>
        <v>22001815</v>
      </c>
      <c r="V17" s="73">
        <f t="shared" si="0"/>
        <v>-9641501</v>
      </c>
      <c r="W17" s="73">
        <f t="shared" si="0"/>
        <v>182811216</v>
      </c>
      <c r="X17" s="73">
        <f t="shared" si="0"/>
        <v>262658595</v>
      </c>
      <c r="Y17" s="73">
        <f t="shared" si="0"/>
        <v>-79847379</v>
      </c>
      <c r="Z17" s="170">
        <f>+IF(X17&lt;&gt;0,+(Y17/X17)*100,0)</f>
        <v>-30.39968252323896</v>
      </c>
      <c r="AA17" s="74">
        <f>SUM(AA6:AA16)</f>
        <v>262658595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-244057273</v>
      </c>
      <c r="D26" s="155"/>
      <c r="E26" s="59">
        <v>-248610468</v>
      </c>
      <c r="F26" s="60">
        <v>-276912425</v>
      </c>
      <c r="G26" s="60">
        <v>-91558</v>
      </c>
      <c r="H26" s="60">
        <v>-9040020</v>
      </c>
      <c r="I26" s="60">
        <v>-21023591</v>
      </c>
      <c r="J26" s="60">
        <v>-30155169</v>
      </c>
      <c r="K26" s="60">
        <v>-28827299</v>
      </c>
      <c r="L26" s="60">
        <v>-10407297</v>
      </c>
      <c r="M26" s="60">
        <v>-40728875</v>
      </c>
      <c r="N26" s="60">
        <v>-79963471</v>
      </c>
      <c r="O26" s="60">
        <v>-6209407</v>
      </c>
      <c r="P26" s="60">
        <v>-3983855</v>
      </c>
      <c r="Q26" s="60">
        <v>-34404641</v>
      </c>
      <c r="R26" s="60">
        <v>-44597903</v>
      </c>
      <c r="S26" s="60">
        <v>-14378989</v>
      </c>
      <c r="T26" s="60">
        <v>-3674854</v>
      </c>
      <c r="U26" s="60">
        <v>-26827340</v>
      </c>
      <c r="V26" s="60">
        <v>-44881183</v>
      </c>
      <c r="W26" s="60">
        <v>-199597726</v>
      </c>
      <c r="X26" s="60">
        <v>-276912425</v>
      </c>
      <c r="Y26" s="60">
        <v>77314699</v>
      </c>
      <c r="Z26" s="140">
        <v>-27.92</v>
      </c>
      <c r="AA26" s="62">
        <v>-276912425</v>
      </c>
    </row>
    <row r="27" spans="1:27" ht="13.5">
      <c r="A27" s="250" t="s">
        <v>192</v>
      </c>
      <c r="B27" s="251"/>
      <c r="C27" s="168">
        <f aca="true" t="shared" si="1" ref="C27:Y27">SUM(C21:C26)</f>
        <v>-244057273</v>
      </c>
      <c r="D27" s="168">
        <f>SUM(D21:D26)</f>
        <v>0</v>
      </c>
      <c r="E27" s="72">
        <f t="shared" si="1"/>
        <v>-248610468</v>
      </c>
      <c r="F27" s="73">
        <f t="shared" si="1"/>
        <v>-276912425</v>
      </c>
      <c r="G27" s="73">
        <f t="shared" si="1"/>
        <v>-91558</v>
      </c>
      <c r="H27" s="73">
        <f t="shared" si="1"/>
        <v>-9040020</v>
      </c>
      <c r="I27" s="73">
        <f t="shared" si="1"/>
        <v>-21023591</v>
      </c>
      <c r="J27" s="73">
        <f t="shared" si="1"/>
        <v>-30155169</v>
      </c>
      <c r="K27" s="73">
        <f t="shared" si="1"/>
        <v>-28827299</v>
      </c>
      <c r="L27" s="73">
        <f t="shared" si="1"/>
        <v>-10407297</v>
      </c>
      <c r="M27" s="73">
        <f t="shared" si="1"/>
        <v>-40728875</v>
      </c>
      <c r="N27" s="73">
        <f t="shared" si="1"/>
        <v>-79963471</v>
      </c>
      <c r="O27" s="73">
        <f t="shared" si="1"/>
        <v>-6209407</v>
      </c>
      <c r="P27" s="73">
        <f t="shared" si="1"/>
        <v>-3983855</v>
      </c>
      <c r="Q27" s="73">
        <f t="shared" si="1"/>
        <v>-34404641</v>
      </c>
      <c r="R27" s="73">
        <f t="shared" si="1"/>
        <v>-44597903</v>
      </c>
      <c r="S27" s="73">
        <f t="shared" si="1"/>
        <v>-14378989</v>
      </c>
      <c r="T27" s="73">
        <f t="shared" si="1"/>
        <v>-3674854</v>
      </c>
      <c r="U27" s="73">
        <f t="shared" si="1"/>
        <v>-26827340</v>
      </c>
      <c r="V27" s="73">
        <f t="shared" si="1"/>
        <v>-44881183</v>
      </c>
      <c r="W27" s="73">
        <f t="shared" si="1"/>
        <v>-199597726</v>
      </c>
      <c r="X27" s="73">
        <f t="shared" si="1"/>
        <v>-276912425</v>
      </c>
      <c r="Y27" s="73">
        <f t="shared" si="1"/>
        <v>77314699</v>
      </c>
      <c r="Z27" s="170">
        <f>+IF(X27&lt;&gt;0,+(Y27/X27)*100,0)</f>
        <v>-27.920270822083914</v>
      </c>
      <c r="AA27" s="74">
        <f>SUM(AA21:AA26)</f>
        <v>-276912425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150845</v>
      </c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-3529889</v>
      </c>
      <c r="D35" s="155"/>
      <c r="E35" s="59">
        <v>-3834521</v>
      </c>
      <c r="F35" s="60">
        <v>-2844523</v>
      </c>
      <c r="G35" s="60"/>
      <c r="H35" s="60"/>
      <c r="I35" s="60">
        <v>-568692</v>
      </c>
      <c r="J35" s="60">
        <v>-568692</v>
      </c>
      <c r="K35" s="60"/>
      <c r="L35" s="60"/>
      <c r="M35" s="60"/>
      <c r="N35" s="60"/>
      <c r="O35" s="60">
        <v>-1307347</v>
      </c>
      <c r="P35" s="60"/>
      <c r="Q35" s="60"/>
      <c r="R35" s="60">
        <v>-1307347</v>
      </c>
      <c r="S35" s="60"/>
      <c r="T35" s="60"/>
      <c r="U35" s="60">
        <v>-1389788</v>
      </c>
      <c r="V35" s="60">
        <v>-1389788</v>
      </c>
      <c r="W35" s="60">
        <v>-3265827</v>
      </c>
      <c r="X35" s="60">
        <v>-2844523</v>
      </c>
      <c r="Y35" s="60">
        <v>-421304</v>
      </c>
      <c r="Z35" s="140">
        <v>14.81</v>
      </c>
      <c r="AA35" s="62">
        <v>-2844523</v>
      </c>
    </row>
    <row r="36" spans="1:27" ht="13.5">
      <c r="A36" s="250" t="s">
        <v>198</v>
      </c>
      <c r="B36" s="251"/>
      <c r="C36" s="168">
        <f aca="true" t="shared" si="2" ref="C36:Y36">SUM(C31:C35)</f>
        <v>-3529889</v>
      </c>
      <c r="D36" s="168">
        <f>SUM(D31:D35)</f>
        <v>0</v>
      </c>
      <c r="E36" s="72">
        <f t="shared" si="2"/>
        <v>-3683676</v>
      </c>
      <c r="F36" s="73">
        <f t="shared" si="2"/>
        <v>-2844523</v>
      </c>
      <c r="G36" s="73">
        <f t="shared" si="2"/>
        <v>0</v>
      </c>
      <c r="H36" s="73">
        <f t="shared" si="2"/>
        <v>0</v>
      </c>
      <c r="I36" s="73">
        <f t="shared" si="2"/>
        <v>-568692</v>
      </c>
      <c r="J36" s="73">
        <f t="shared" si="2"/>
        <v>-568692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-1307347</v>
      </c>
      <c r="P36" s="73">
        <f t="shared" si="2"/>
        <v>0</v>
      </c>
      <c r="Q36" s="73">
        <f t="shared" si="2"/>
        <v>0</v>
      </c>
      <c r="R36" s="73">
        <f t="shared" si="2"/>
        <v>-1307347</v>
      </c>
      <c r="S36" s="73">
        <f t="shared" si="2"/>
        <v>0</v>
      </c>
      <c r="T36" s="73">
        <f t="shared" si="2"/>
        <v>0</v>
      </c>
      <c r="U36" s="73">
        <f t="shared" si="2"/>
        <v>-1389788</v>
      </c>
      <c r="V36" s="73">
        <f t="shared" si="2"/>
        <v>-1389788</v>
      </c>
      <c r="W36" s="73">
        <f t="shared" si="2"/>
        <v>-3265827</v>
      </c>
      <c r="X36" s="73">
        <f t="shared" si="2"/>
        <v>-2844523</v>
      </c>
      <c r="Y36" s="73">
        <f t="shared" si="2"/>
        <v>-421304</v>
      </c>
      <c r="Z36" s="170">
        <f>+IF(X36&lt;&gt;0,+(Y36/X36)*100,0)</f>
        <v>14.81105971018691</v>
      </c>
      <c r="AA36" s="74">
        <f>SUM(AA31:AA35)</f>
        <v>-2844523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2105144</v>
      </c>
      <c r="D38" s="153">
        <f>+D17+D27+D36</f>
        <v>0</v>
      </c>
      <c r="E38" s="99">
        <f t="shared" si="3"/>
        <v>44199974</v>
      </c>
      <c r="F38" s="100">
        <f t="shared" si="3"/>
        <v>-17098353</v>
      </c>
      <c r="G38" s="100">
        <f t="shared" si="3"/>
        <v>82019912</v>
      </c>
      <c r="H38" s="100">
        <f t="shared" si="3"/>
        <v>17442884</v>
      </c>
      <c r="I38" s="100">
        <f t="shared" si="3"/>
        <v>-33045314</v>
      </c>
      <c r="J38" s="100">
        <f t="shared" si="3"/>
        <v>66417482</v>
      </c>
      <c r="K38" s="100">
        <f t="shared" si="3"/>
        <v>-8494290</v>
      </c>
      <c r="L38" s="100">
        <f t="shared" si="3"/>
        <v>29794140</v>
      </c>
      <c r="M38" s="100">
        <f t="shared" si="3"/>
        <v>-61571583</v>
      </c>
      <c r="N38" s="100">
        <f t="shared" si="3"/>
        <v>-40271733</v>
      </c>
      <c r="O38" s="100">
        <f t="shared" si="3"/>
        <v>-9701129</v>
      </c>
      <c r="P38" s="100">
        <f t="shared" si="3"/>
        <v>-28871732</v>
      </c>
      <c r="Q38" s="100">
        <f t="shared" si="3"/>
        <v>48287247</v>
      </c>
      <c r="R38" s="100">
        <f t="shared" si="3"/>
        <v>9714386</v>
      </c>
      <c r="S38" s="100">
        <f t="shared" si="3"/>
        <v>-30726916</v>
      </c>
      <c r="T38" s="100">
        <f t="shared" si="3"/>
        <v>-18970243</v>
      </c>
      <c r="U38" s="100">
        <f t="shared" si="3"/>
        <v>-6215313</v>
      </c>
      <c r="V38" s="100">
        <f t="shared" si="3"/>
        <v>-55912472</v>
      </c>
      <c r="W38" s="100">
        <f t="shared" si="3"/>
        <v>-20052337</v>
      </c>
      <c r="X38" s="100">
        <f t="shared" si="3"/>
        <v>-17098353</v>
      </c>
      <c r="Y38" s="100">
        <f t="shared" si="3"/>
        <v>-2953984</v>
      </c>
      <c r="Z38" s="137">
        <f>+IF(X38&lt;&gt;0,+(Y38/X38)*100,0)</f>
        <v>17.276424226356774</v>
      </c>
      <c r="AA38" s="102">
        <f>+AA17+AA27+AA36</f>
        <v>-17098353</v>
      </c>
    </row>
    <row r="39" spans="1:27" ht="13.5">
      <c r="A39" s="249" t="s">
        <v>200</v>
      </c>
      <c r="B39" s="182"/>
      <c r="C39" s="153">
        <v>34010090</v>
      </c>
      <c r="D39" s="153"/>
      <c r="E39" s="99">
        <v>36320214</v>
      </c>
      <c r="F39" s="100">
        <v>36115234</v>
      </c>
      <c r="G39" s="100">
        <v>25871009</v>
      </c>
      <c r="H39" s="100">
        <v>107890921</v>
      </c>
      <c r="I39" s="100">
        <v>125333805</v>
      </c>
      <c r="J39" s="100">
        <v>25871009</v>
      </c>
      <c r="K39" s="100">
        <v>92288491</v>
      </c>
      <c r="L39" s="100">
        <v>83794201</v>
      </c>
      <c r="M39" s="100">
        <v>113588341</v>
      </c>
      <c r="N39" s="100">
        <v>92288491</v>
      </c>
      <c r="O39" s="100">
        <v>52016758</v>
      </c>
      <c r="P39" s="100">
        <v>42315629</v>
      </c>
      <c r="Q39" s="100">
        <v>13443897</v>
      </c>
      <c r="R39" s="100">
        <v>52016758</v>
      </c>
      <c r="S39" s="100">
        <v>61731144</v>
      </c>
      <c r="T39" s="100">
        <v>31004228</v>
      </c>
      <c r="U39" s="100">
        <v>12033985</v>
      </c>
      <c r="V39" s="100">
        <v>61731144</v>
      </c>
      <c r="W39" s="100">
        <v>25871009</v>
      </c>
      <c r="X39" s="100">
        <v>36115234</v>
      </c>
      <c r="Y39" s="100">
        <v>-10244225</v>
      </c>
      <c r="Z39" s="137">
        <v>-28.37</v>
      </c>
      <c r="AA39" s="102">
        <v>36115234</v>
      </c>
    </row>
    <row r="40" spans="1:27" ht="13.5">
      <c r="A40" s="269" t="s">
        <v>201</v>
      </c>
      <c r="B40" s="256"/>
      <c r="C40" s="257">
        <v>36115234</v>
      </c>
      <c r="D40" s="257"/>
      <c r="E40" s="258">
        <v>80520188</v>
      </c>
      <c r="F40" s="259">
        <v>19016881</v>
      </c>
      <c r="G40" s="259">
        <v>107890921</v>
      </c>
      <c r="H40" s="259">
        <v>125333805</v>
      </c>
      <c r="I40" s="259">
        <v>92288491</v>
      </c>
      <c r="J40" s="259">
        <v>92288491</v>
      </c>
      <c r="K40" s="259">
        <v>83794201</v>
      </c>
      <c r="L40" s="259">
        <v>113588341</v>
      </c>
      <c r="M40" s="259">
        <v>52016758</v>
      </c>
      <c r="N40" s="259">
        <v>52016758</v>
      </c>
      <c r="O40" s="259">
        <v>42315629</v>
      </c>
      <c r="P40" s="259">
        <v>13443897</v>
      </c>
      <c r="Q40" s="259">
        <v>61731144</v>
      </c>
      <c r="R40" s="259">
        <v>42315629</v>
      </c>
      <c r="S40" s="259">
        <v>31004228</v>
      </c>
      <c r="T40" s="259">
        <v>12033985</v>
      </c>
      <c r="U40" s="259">
        <v>5818672</v>
      </c>
      <c r="V40" s="259">
        <v>5818672</v>
      </c>
      <c r="W40" s="259">
        <v>5818672</v>
      </c>
      <c r="X40" s="259">
        <v>19016881</v>
      </c>
      <c r="Y40" s="259">
        <v>-13198209</v>
      </c>
      <c r="Z40" s="260">
        <v>-69.4</v>
      </c>
      <c r="AA40" s="261">
        <v>19016881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264342435</v>
      </c>
      <c r="D5" s="200">
        <f t="shared" si="0"/>
        <v>0</v>
      </c>
      <c r="E5" s="106">
        <f t="shared" si="0"/>
        <v>299649875</v>
      </c>
      <c r="F5" s="106">
        <f t="shared" si="0"/>
        <v>272547915</v>
      </c>
      <c r="G5" s="106">
        <f t="shared" si="0"/>
        <v>91558</v>
      </c>
      <c r="H5" s="106">
        <f t="shared" si="0"/>
        <v>9040020</v>
      </c>
      <c r="I5" s="106">
        <f t="shared" si="0"/>
        <v>21023591</v>
      </c>
      <c r="J5" s="106">
        <f t="shared" si="0"/>
        <v>30155169</v>
      </c>
      <c r="K5" s="106">
        <f t="shared" si="0"/>
        <v>28304017</v>
      </c>
      <c r="L5" s="106">
        <f t="shared" si="0"/>
        <v>11221935</v>
      </c>
      <c r="M5" s="106">
        <f t="shared" si="0"/>
        <v>39906768</v>
      </c>
      <c r="N5" s="106">
        <f t="shared" si="0"/>
        <v>79432720</v>
      </c>
      <c r="O5" s="106">
        <f t="shared" si="0"/>
        <v>6209407</v>
      </c>
      <c r="P5" s="106">
        <f t="shared" si="0"/>
        <v>3983855</v>
      </c>
      <c r="Q5" s="106">
        <f t="shared" si="0"/>
        <v>32883208</v>
      </c>
      <c r="R5" s="106">
        <f t="shared" si="0"/>
        <v>43076470</v>
      </c>
      <c r="S5" s="106">
        <f t="shared" si="0"/>
        <v>14378990</v>
      </c>
      <c r="T5" s="106">
        <f t="shared" si="0"/>
        <v>3674854</v>
      </c>
      <c r="U5" s="106">
        <f t="shared" si="0"/>
        <v>26827340</v>
      </c>
      <c r="V5" s="106">
        <f t="shared" si="0"/>
        <v>44881184</v>
      </c>
      <c r="W5" s="106">
        <f t="shared" si="0"/>
        <v>197545543</v>
      </c>
      <c r="X5" s="106">
        <f t="shared" si="0"/>
        <v>272547915</v>
      </c>
      <c r="Y5" s="106">
        <f t="shared" si="0"/>
        <v>-75002372</v>
      </c>
      <c r="Z5" s="201">
        <f>+IF(X5&lt;&gt;0,+(Y5/X5)*100,0)</f>
        <v>-27.518967444678488</v>
      </c>
      <c r="AA5" s="199">
        <f>SUM(AA11:AA18)</f>
        <v>272547915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>
        <v>1097931</v>
      </c>
      <c r="N7" s="60">
        <v>1097931</v>
      </c>
      <c r="O7" s="60"/>
      <c r="P7" s="60"/>
      <c r="Q7" s="60"/>
      <c r="R7" s="60"/>
      <c r="S7" s="60">
        <v>1589859</v>
      </c>
      <c r="T7" s="60"/>
      <c r="U7" s="60"/>
      <c r="V7" s="60">
        <v>1589859</v>
      </c>
      <c r="W7" s="60">
        <v>2687790</v>
      </c>
      <c r="X7" s="60"/>
      <c r="Y7" s="60">
        <v>2687790</v>
      </c>
      <c r="Z7" s="140"/>
      <c r="AA7" s="155"/>
    </row>
    <row r="8" spans="1:27" ht="13.5">
      <c r="A8" s="291" t="s">
        <v>207</v>
      </c>
      <c r="B8" s="142"/>
      <c r="C8" s="62">
        <v>200732820</v>
      </c>
      <c r="D8" s="156"/>
      <c r="E8" s="60">
        <v>239449875</v>
      </c>
      <c r="F8" s="60">
        <v>207899878</v>
      </c>
      <c r="G8" s="60">
        <v>54933</v>
      </c>
      <c r="H8" s="60">
        <v>8098295</v>
      </c>
      <c r="I8" s="60">
        <v>18432574</v>
      </c>
      <c r="J8" s="60">
        <v>26585802</v>
      </c>
      <c r="K8" s="60">
        <v>24861380</v>
      </c>
      <c r="L8" s="60">
        <v>9521833</v>
      </c>
      <c r="M8" s="60">
        <v>33650520</v>
      </c>
      <c r="N8" s="60">
        <v>68033733</v>
      </c>
      <c r="O8" s="60">
        <v>6204694</v>
      </c>
      <c r="P8" s="60">
        <v>3975855</v>
      </c>
      <c r="Q8" s="60">
        <v>30316536</v>
      </c>
      <c r="R8" s="60">
        <v>40497085</v>
      </c>
      <c r="S8" s="60">
        <v>9458611</v>
      </c>
      <c r="T8" s="60">
        <v>3394091</v>
      </c>
      <c r="U8" s="60">
        <v>19396887</v>
      </c>
      <c r="V8" s="60">
        <v>32249589</v>
      </c>
      <c r="W8" s="60">
        <v>167366209</v>
      </c>
      <c r="X8" s="60">
        <v>207899878</v>
      </c>
      <c r="Y8" s="60">
        <v>-40533669</v>
      </c>
      <c r="Z8" s="140">
        <v>-19.5</v>
      </c>
      <c r="AA8" s="155">
        <v>207899878</v>
      </c>
    </row>
    <row r="9" spans="1:27" ht="13.5">
      <c r="A9" s="291" t="s">
        <v>208</v>
      </c>
      <c r="B9" s="142"/>
      <c r="C9" s="62">
        <v>39956391</v>
      </c>
      <c r="D9" s="156"/>
      <c r="E9" s="60">
        <v>28500000</v>
      </c>
      <c r="F9" s="60">
        <v>31500000</v>
      </c>
      <c r="G9" s="60"/>
      <c r="H9" s="60">
        <v>806348</v>
      </c>
      <c r="I9" s="60">
        <v>1394252</v>
      </c>
      <c r="J9" s="60">
        <v>2200600</v>
      </c>
      <c r="K9" s="60">
        <v>1147571</v>
      </c>
      <c r="L9" s="60">
        <v>1527361</v>
      </c>
      <c r="M9" s="60">
        <v>4974106</v>
      </c>
      <c r="N9" s="60">
        <v>7649038</v>
      </c>
      <c r="O9" s="60">
        <v>-75768</v>
      </c>
      <c r="P9" s="60"/>
      <c r="Q9" s="60">
        <v>2949966</v>
      </c>
      <c r="R9" s="60">
        <v>2874198</v>
      </c>
      <c r="S9" s="60">
        <v>3251650</v>
      </c>
      <c r="T9" s="60">
        <v>309663</v>
      </c>
      <c r="U9" s="60">
        <v>7396933</v>
      </c>
      <c r="V9" s="60">
        <v>10958246</v>
      </c>
      <c r="W9" s="60">
        <v>23682082</v>
      </c>
      <c r="X9" s="60">
        <v>31500000</v>
      </c>
      <c r="Y9" s="60">
        <v>-7817918</v>
      </c>
      <c r="Z9" s="140">
        <v>-24.82</v>
      </c>
      <c r="AA9" s="155">
        <v>31500000</v>
      </c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240689211</v>
      </c>
      <c r="D11" s="294">
        <f t="shared" si="1"/>
        <v>0</v>
      </c>
      <c r="E11" s="295">
        <f t="shared" si="1"/>
        <v>267949875</v>
      </c>
      <c r="F11" s="295">
        <f t="shared" si="1"/>
        <v>239399878</v>
      </c>
      <c r="G11" s="295">
        <f t="shared" si="1"/>
        <v>54933</v>
      </c>
      <c r="H11" s="295">
        <f t="shared" si="1"/>
        <v>8904643</v>
      </c>
      <c r="I11" s="295">
        <f t="shared" si="1"/>
        <v>19826826</v>
      </c>
      <c r="J11" s="295">
        <f t="shared" si="1"/>
        <v>28786402</v>
      </c>
      <c r="K11" s="295">
        <f t="shared" si="1"/>
        <v>26008951</v>
      </c>
      <c r="L11" s="295">
        <f t="shared" si="1"/>
        <v>11049194</v>
      </c>
      <c r="M11" s="295">
        <f t="shared" si="1"/>
        <v>39722557</v>
      </c>
      <c r="N11" s="295">
        <f t="shared" si="1"/>
        <v>76780702</v>
      </c>
      <c r="O11" s="295">
        <f t="shared" si="1"/>
        <v>6128926</v>
      </c>
      <c r="P11" s="295">
        <f t="shared" si="1"/>
        <v>3975855</v>
      </c>
      <c r="Q11" s="295">
        <f t="shared" si="1"/>
        <v>33266502</v>
      </c>
      <c r="R11" s="295">
        <f t="shared" si="1"/>
        <v>43371283</v>
      </c>
      <c r="S11" s="295">
        <f t="shared" si="1"/>
        <v>14300120</v>
      </c>
      <c r="T11" s="295">
        <f t="shared" si="1"/>
        <v>3703754</v>
      </c>
      <c r="U11" s="295">
        <f t="shared" si="1"/>
        <v>26793820</v>
      </c>
      <c r="V11" s="295">
        <f t="shared" si="1"/>
        <v>44797694</v>
      </c>
      <c r="W11" s="295">
        <f t="shared" si="1"/>
        <v>193736081</v>
      </c>
      <c r="X11" s="295">
        <f t="shared" si="1"/>
        <v>239399878</v>
      </c>
      <c r="Y11" s="295">
        <f t="shared" si="1"/>
        <v>-45663797</v>
      </c>
      <c r="Z11" s="296">
        <f>+IF(X11&lt;&gt;0,+(Y11/X11)*100,0)</f>
        <v>-19.074277473107152</v>
      </c>
      <c r="AA11" s="297">
        <f>SUM(AA6:AA10)</f>
        <v>239399878</v>
      </c>
    </row>
    <row r="12" spans="1:27" ht="13.5">
      <c r="A12" s="298" t="s">
        <v>211</v>
      </c>
      <c r="B12" s="136"/>
      <c r="C12" s="62"/>
      <c r="D12" s="156"/>
      <c r="E12" s="60">
        <v>24000000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21617466</v>
      </c>
      <c r="D15" s="156"/>
      <c r="E15" s="60">
        <v>6600000</v>
      </c>
      <c r="F15" s="60">
        <v>30740451</v>
      </c>
      <c r="G15" s="60">
        <v>36625</v>
      </c>
      <c r="H15" s="60">
        <v>113947</v>
      </c>
      <c r="I15" s="60">
        <v>980612</v>
      </c>
      <c r="J15" s="60">
        <v>1131184</v>
      </c>
      <c r="K15" s="60">
        <v>1374013</v>
      </c>
      <c r="L15" s="60">
        <v>8000</v>
      </c>
      <c r="M15" s="60"/>
      <c r="N15" s="60">
        <v>1382013</v>
      </c>
      <c r="O15" s="60">
        <v>50841</v>
      </c>
      <c r="P15" s="60">
        <v>8000</v>
      </c>
      <c r="Q15" s="60">
        <v>48670</v>
      </c>
      <c r="R15" s="60">
        <v>107511</v>
      </c>
      <c r="S15" s="60">
        <v>49970</v>
      </c>
      <c r="T15" s="60"/>
      <c r="U15" s="60">
        <v>24750</v>
      </c>
      <c r="V15" s="60">
        <v>74720</v>
      </c>
      <c r="W15" s="60">
        <v>2695428</v>
      </c>
      <c r="X15" s="60">
        <v>30740451</v>
      </c>
      <c r="Y15" s="60">
        <v>-28045023</v>
      </c>
      <c r="Z15" s="140">
        <v>-91.23</v>
      </c>
      <c r="AA15" s="155">
        <v>30740451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2035758</v>
      </c>
      <c r="D18" s="276"/>
      <c r="E18" s="82">
        <v>1100000</v>
      </c>
      <c r="F18" s="82">
        <v>2407586</v>
      </c>
      <c r="G18" s="82"/>
      <c r="H18" s="82">
        <v>21430</v>
      </c>
      <c r="I18" s="82">
        <v>216153</v>
      </c>
      <c r="J18" s="82">
        <v>237583</v>
      </c>
      <c r="K18" s="82">
        <v>921053</v>
      </c>
      <c r="L18" s="82">
        <v>164741</v>
      </c>
      <c r="M18" s="82">
        <v>184211</v>
      </c>
      <c r="N18" s="82">
        <v>1270005</v>
      </c>
      <c r="O18" s="82">
        <v>29640</v>
      </c>
      <c r="P18" s="82"/>
      <c r="Q18" s="82">
        <v>-431964</v>
      </c>
      <c r="R18" s="82">
        <v>-402324</v>
      </c>
      <c r="S18" s="82">
        <v>28900</v>
      </c>
      <c r="T18" s="82">
        <v>-28900</v>
      </c>
      <c r="U18" s="82">
        <v>8770</v>
      </c>
      <c r="V18" s="82">
        <v>8770</v>
      </c>
      <c r="W18" s="82">
        <v>1114034</v>
      </c>
      <c r="X18" s="82">
        <v>2407586</v>
      </c>
      <c r="Y18" s="82">
        <v>-1293552</v>
      </c>
      <c r="Z18" s="270">
        <v>-53.73</v>
      </c>
      <c r="AA18" s="278">
        <v>2407586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7000000</v>
      </c>
      <c r="F20" s="100">
        <f t="shared" si="2"/>
        <v>5800000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523283</v>
      </c>
      <c r="L20" s="100">
        <f t="shared" si="2"/>
        <v>0</v>
      </c>
      <c r="M20" s="100">
        <f t="shared" si="2"/>
        <v>822107</v>
      </c>
      <c r="N20" s="100">
        <f t="shared" si="2"/>
        <v>1345390</v>
      </c>
      <c r="O20" s="100">
        <f t="shared" si="2"/>
        <v>0</v>
      </c>
      <c r="P20" s="100">
        <f t="shared" si="2"/>
        <v>0</v>
      </c>
      <c r="Q20" s="100">
        <f t="shared" si="2"/>
        <v>1521432</v>
      </c>
      <c r="R20" s="100">
        <f t="shared" si="2"/>
        <v>1521432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2866822</v>
      </c>
      <c r="X20" s="100">
        <f t="shared" si="2"/>
        <v>5800000</v>
      </c>
      <c r="Y20" s="100">
        <f t="shared" si="2"/>
        <v>-2933178</v>
      </c>
      <c r="Z20" s="137">
        <f>+IF(X20&lt;&gt;0,+(Y20/X20)*100,0)</f>
        <v>-50.572034482758625</v>
      </c>
      <c r="AA20" s="153">
        <f>SUM(AA26:AA33)</f>
        <v>5800000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>
        <v>7000000</v>
      </c>
      <c r="F23" s="60">
        <v>5800000</v>
      </c>
      <c r="G23" s="60"/>
      <c r="H23" s="60"/>
      <c r="I23" s="60"/>
      <c r="J23" s="60"/>
      <c r="K23" s="60">
        <v>523283</v>
      </c>
      <c r="L23" s="60"/>
      <c r="M23" s="60">
        <v>822107</v>
      </c>
      <c r="N23" s="60">
        <v>1345390</v>
      </c>
      <c r="O23" s="60"/>
      <c r="P23" s="60"/>
      <c r="Q23" s="60">
        <v>1521432</v>
      </c>
      <c r="R23" s="60">
        <v>1521432</v>
      </c>
      <c r="S23" s="60"/>
      <c r="T23" s="60"/>
      <c r="U23" s="60"/>
      <c r="V23" s="60"/>
      <c r="W23" s="60">
        <v>2866822</v>
      </c>
      <c r="X23" s="60">
        <v>5800000</v>
      </c>
      <c r="Y23" s="60">
        <v>-2933178</v>
      </c>
      <c r="Z23" s="140">
        <v>-50.57</v>
      </c>
      <c r="AA23" s="155">
        <v>5800000</v>
      </c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7000000</v>
      </c>
      <c r="F26" s="295">
        <f t="shared" si="3"/>
        <v>5800000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523283</v>
      </c>
      <c r="L26" s="295">
        <f t="shared" si="3"/>
        <v>0</v>
      </c>
      <c r="M26" s="295">
        <f t="shared" si="3"/>
        <v>822107</v>
      </c>
      <c r="N26" s="295">
        <f t="shared" si="3"/>
        <v>1345390</v>
      </c>
      <c r="O26" s="295">
        <f t="shared" si="3"/>
        <v>0</v>
      </c>
      <c r="P26" s="295">
        <f t="shared" si="3"/>
        <v>0</v>
      </c>
      <c r="Q26" s="295">
        <f t="shared" si="3"/>
        <v>1521432</v>
      </c>
      <c r="R26" s="295">
        <f t="shared" si="3"/>
        <v>1521432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2866822</v>
      </c>
      <c r="X26" s="295">
        <f t="shared" si="3"/>
        <v>5800000</v>
      </c>
      <c r="Y26" s="295">
        <f t="shared" si="3"/>
        <v>-2933178</v>
      </c>
      <c r="Z26" s="296">
        <f>+IF(X26&lt;&gt;0,+(Y26/X26)*100,0)</f>
        <v>-50.572034482758625</v>
      </c>
      <c r="AA26" s="297">
        <f>SUM(AA21:AA25)</f>
        <v>5800000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1097931</v>
      </c>
      <c r="N37" s="60">
        <f t="shared" si="4"/>
        <v>1097931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1589859</v>
      </c>
      <c r="T37" s="60">
        <f t="shared" si="4"/>
        <v>0</v>
      </c>
      <c r="U37" s="60">
        <f t="shared" si="4"/>
        <v>0</v>
      </c>
      <c r="V37" s="60">
        <f t="shared" si="4"/>
        <v>1589859</v>
      </c>
      <c r="W37" s="60">
        <f t="shared" si="4"/>
        <v>2687790</v>
      </c>
      <c r="X37" s="60">
        <f t="shared" si="4"/>
        <v>0</v>
      </c>
      <c r="Y37" s="60">
        <f t="shared" si="4"/>
        <v>2687790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200732820</v>
      </c>
      <c r="D38" s="156">
        <f t="shared" si="4"/>
        <v>0</v>
      </c>
      <c r="E38" s="60">
        <f t="shared" si="4"/>
        <v>246449875</v>
      </c>
      <c r="F38" s="60">
        <f t="shared" si="4"/>
        <v>213699878</v>
      </c>
      <c r="G38" s="60">
        <f t="shared" si="4"/>
        <v>54933</v>
      </c>
      <c r="H38" s="60">
        <f t="shared" si="4"/>
        <v>8098295</v>
      </c>
      <c r="I38" s="60">
        <f t="shared" si="4"/>
        <v>18432574</v>
      </c>
      <c r="J38" s="60">
        <f t="shared" si="4"/>
        <v>26585802</v>
      </c>
      <c r="K38" s="60">
        <f t="shared" si="4"/>
        <v>25384663</v>
      </c>
      <c r="L38" s="60">
        <f t="shared" si="4"/>
        <v>9521833</v>
      </c>
      <c r="M38" s="60">
        <f t="shared" si="4"/>
        <v>34472627</v>
      </c>
      <c r="N38" s="60">
        <f t="shared" si="4"/>
        <v>69379123</v>
      </c>
      <c r="O38" s="60">
        <f t="shared" si="4"/>
        <v>6204694</v>
      </c>
      <c r="P38" s="60">
        <f t="shared" si="4"/>
        <v>3975855</v>
      </c>
      <c r="Q38" s="60">
        <f t="shared" si="4"/>
        <v>31837968</v>
      </c>
      <c r="R38" s="60">
        <f t="shared" si="4"/>
        <v>42018517</v>
      </c>
      <c r="S38" s="60">
        <f t="shared" si="4"/>
        <v>9458611</v>
      </c>
      <c r="T38" s="60">
        <f t="shared" si="4"/>
        <v>3394091</v>
      </c>
      <c r="U38" s="60">
        <f t="shared" si="4"/>
        <v>19396887</v>
      </c>
      <c r="V38" s="60">
        <f t="shared" si="4"/>
        <v>32249589</v>
      </c>
      <c r="W38" s="60">
        <f t="shared" si="4"/>
        <v>170233031</v>
      </c>
      <c r="X38" s="60">
        <f t="shared" si="4"/>
        <v>213699878</v>
      </c>
      <c r="Y38" s="60">
        <f t="shared" si="4"/>
        <v>-43466847</v>
      </c>
      <c r="Z38" s="140">
        <f t="shared" si="5"/>
        <v>-20.340136553564154</v>
      </c>
      <c r="AA38" s="155">
        <f>AA8+AA23</f>
        <v>213699878</v>
      </c>
    </row>
    <row r="39" spans="1:27" ht="13.5">
      <c r="A39" s="291" t="s">
        <v>208</v>
      </c>
      <c r="B39" s="142"/>
      <c r="C39" s="62">
        <f t="shared" si="4"/>
        <v>39956391</v>
      </c>
      <c r="D39" s="156">
        <f t="shared" si="4"/>
        <v>0</v>
      </c>
      <c r="E39" s="60">
        <f t="shared" si="4"/>
        <v>28500000</v>
      </c>
      <c r="F39" s="60">
        <f t="shared" si="4"/>
        <v>31500000</v>
      </c>
      <c r="G39" s="60">
        <f t="shared" si="4"/>
        <v>0</v>
      </c>
      <c r="H39" s="60">
        <f t="shared" si="4"/>
        <v>806348</v>
      </c>
      <c r="I39" s="60">
        <f t="shared" si="4"/>
        <v>1394252</v>
      </c>
      <c r="J39" s="60">
        <f t="shared" si="4"/>
        <v>2200600</v>
      </c>
      <c r="K39" s="60">
        <f t="shared" si="4"/>
        <v>1147571</v>
      </c>
      <c r="L39" s="60">
        <f t="shared" si="4"/>
        <v>1527361</v>
      </c>
      <c r="M39" s="60">
        <f t="shared" si="4"/>
        <v>4974106</v>
      </c>
      <c r="N39" s="60">
        <f t="shared" si="4"/>
        <v>7649038</v>
      </c>
      <c r="O39" s="60">
        <f t="shared" si="4"/>
        <v>-75768</v>
      </c>
      <c r="P39" s="60">
        <f t="shared" si="4"/>
        <v>0</v>
      </c>
      <c r="Q39" s="60">
        <f t="shared" si="4"/>
        <v>2949966</v>
      </c>
      <c r="R39" s="60">
        <f t="shared" si="4"/>
        <v>2874198</v>
      </c>
      <c r="S39" s="60">
        <f t="shared" si="4"/>
        <v>3251650</v>
      </c>
      <c r="T39" s="60">
        <f t="shared" si="4"/>
        <v>309663</v>
      </c>
      <c r="U39" s="60">
        <f t="shared" si="4"/>
        <v>7396933</v>
      </c>
      <c r="V39" s="60">
        <f t="shared" si="4"/>
        <v>10958246</v>
      </c>
      <c r="W39" s="60">
        <f t="shared" si="4"/>
        <v>23682082</v>
      </c>
      <c r="X39" s="60">
        <f t="shared" si="4"/>
        <v>31500000</v>
      </c>
      <c r="Y39" s="60">
        <f t="shared" si="4"/>
        <v>-7817918</v>
      </c>
      <c r="Z39" s="140">
        <f t="shared" si="5"/>
        <v>-24.818787301587303</v>
      </c>
      <c r="AA39" s="155">
        <f>AA9+AA24</f>
        <v>31500000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240689211</v>
      </c>
      <c r="D41" s="294">
        <f t="shared" si="6"/>
        <v>0</v>
      </c>
      <c r="E41" s="295">
        <f t="shared" si="6"/>
        <v>274949875</v>
      </c>
      <c r="F41" s="295">
        <f t="shared" si="6"/>
        <v>245199878</v>
      </c>
      <c r="G41" s="295">
        <f t="shared" si="6"/>
        <v>54933</v>
      </c>
      <c r="H41" s="295">
        <f t="shared" si="6"/>
        <v>8904643</v>
      </c>
      <c r="I41" s="295">
        <f t="shared" si="6"/>
        <v>19826826</v>
      </c>
      <c r="J41" s="295">
        <f t="shared" si="6"/>
        <v>28786402</v>
      </c>
      <c r="K41" s="295">
        <f t="shared" si="6"/>
        <v>26532234</v>
      </c>
      <c r="L41" s="295">
        <f t="shared" si="6"/>
        <v>11049194</v>
      </c>
      <c r="M41" s="295">
        <f t="shared" si="6"/>
        <v>40544664</v>
      </c>
      <c r="N41" s="295">
        <f t="shared" si="6"/>
        <v>78126092</v>
      </c>
      <c r="O41" s="295">
        <f t="shared" si="6"/>
        <v>6128926</v>
      </c>
      <c r="P41" s="295">
        <f t="shared" si="6"/>
        <v>3975855</v>
      </c>
      <c r="Q41" s="295">
        <f t="shared" si="6"/>
        <v>34787934</v>
      </c>
      <c r="R41" s="295">
        <f t="shared" si="6"/>
        <v>44892715</v>
      </c>
      <c r="S41" s="295">
        <f t="shared" si="6"/>
        <v>14300120</v>
      </c>
      <c r="T41" s="295">
        <f t="shared" si="6"/>
        <v>3703754</v>
      </c>
      <c r="U41" s="295">
        <f t="shared" si="6"/>
        <v>26793820</v>
      </c>
      <c r="V41" s="295">
        <f t="shared" si="6"/>
        <v>44797694</v>
      </c>
      <c r="W41" s="295">
        <f t="shared" si="6"/>
        <v>196602903</v>
      </c>
      <c r="X41" s="295">
        <f t="shared" si="6"/>
        <v>245199878</v>
      </c>
      <c r="Y41" s="295">
        <f t="shared" si="6"/>
        <v>-48596975</v>
      </c>
      <c r="Z41" s="296">
        <f t="shared" si="5"/>
        <v>-19.819330823647473</v>
      </c>
      <c r="AA41" s="297">
        <f>SUM(AA36:AA40)</f>
        <v>245199878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24000000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21617466</v>
      </c>
      <c r="D45" s="129">
        <f t="shared" si="7"/>
        <v>0</v>
      </c>
      <c r="E45" s="54">
        <f t="shared" si="7"/>
        <v>6600000</v>
      </c>
      <c r="F45" s="54">
        <f t="shared" si="7"/>
        <v>30740451</v>
      </c>
      <c r="G45" s="54">
        <f t="shared" si="7"/>
        <v>36625</v>
      </c>
      <c r="H45" s="54">
        <f t="shared" si="7"/>
        <v>113947</v>
      </c>
      <c r="I45" s="54">
        <f t="shared" si="7"/>
        <v>980612</v>
      </c>
      <c r="J45" s="54">
        <f t="shared" si="7"/>
        <v>1131184</v>
      </c>
      <c r="K45" s="54">
        <f t="shared" si="7"/>
        <v>1374013</v>
      </c>
      <c r="L45" s="54">
        <f t="shared" si="7"/>
        <v>8000</v>
      </c>
      <c r="M45" s="54">
        <f t="shared" si="7"/>
        <v>0</v>
      </c>
      <c r="N45" s="54">
        <f t="shared" si="7"/>
        <v>1382013</v>
      </c>
      <c r="O45" s="54">
        <f t="shared" si="7"/>
        <v>50841</v>
      </c>
      <c r="P45" s="54">
        <f t="shared" si="7"/>
        <v>8000</v>
      </c>
      <c r="Q45" s="54">
        <f t="shared" si="7"/>
        <v>48670</v>
      </c>
      <c r="R45" s="54">
        <f t="shared" si="7"/>
        <v>107511</v>
      </c>
      <c r="S45" s="54">
        <f t="shared" si="7"/>
        <v>49970</v>
      </c>
      <c r="T45" s="54">
        <f t="shared" si="7"/>
        <v>0</v>
      </c>
      <c r="U45" s="54">
        <f t="shared" si="7"/>
        <v>24750</v>
      </c>
      <c r="V45" s="54">
        <f t="shared" si="7"/>
        <v>74720</v>
      </c>
      <c r="W45" s="54">
        <f t="shared" si="7"/>
        <v>2695428</v>
      </c>
      <c r="X45" s="54">
        <f t="shared" si="7"/>
        <v>30740451</v>
      </c>
      <c r="Y45" s="54">
        <f t="shared" si="7"/>
        <v>-28045023</v>
      </c>
      <c r="Z45" s="184">
        <f t="shared" si="5"/>
        <v>-91.23165759669564</v>
      </c>
      <c r="AA45" s="130">
        <f t="shared" si="8"/>
        <v>30740451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2035758</v>
      </c>
      <c r="D48" s="129">
        <f t="shared" si="7"/>
        <v>0</v>
      </c>
      <c r="E48" s="54">
        <f t="shared" si="7"/>
        <v>1100000</v>
      </c>
      <c r="F48" s="54">
        <f t="shared" si="7"/>
        <v>2407586</v>
      </c>
      <c r="G48" s="54">
        <f t="shared" si="7"/>
        <v>0</v>
      </c>
      <c r="H48" s="54">
        <f t="shared" si="7"/>
        <v>21430</v>
      </c>
      <c r="I48" s="54">
        <f t="shared" si="7"/>
        <v>216153</v>
      </c>
      <c r="J48" s="54">
        <f t="shared" si="7"/>
        <v>237583</v>
      </c>
      <c r="K48" s="54">
        <f t="shared" si="7"/>
        <v>921053</v>
      </c>
      <c r="L48" s="54">
        <f t="shared" si="7"/>
        <v>164741</v>
      </c>
      <c r="M48" s="54">
        <f t="shared" si="7"/>
        <v>184211</v>
      </c>
      <c r="N48" s="54">
        <f t="shared" si="7"/>
        <v>1270005</v>
      </c>
      <c r="O48" s="54">
        <f t="shared" si="7"/>
        <v>29640</v>
      </c>
      <c r="P48" s="54">
        <f t="shared" si="7"/>
        <v>0</v>
      </c>
      <c r="Q48" s="54">
        <f t="shared" si="7"/>
        <v>-431964</v>
      </c>
      <c r="R48" s="54">
        <f t="shared" si="7"/>
        <v>-402324</v>
      </c>
      <c r="S48" s="54">
        <f t="shared" si="7"/>
        <v>28900</v>
      </c>
      <c r="T48" s="54">
        <f t="shared" si="7"/>
        <v>-28900</v>
      </c>
      <c r="U48" s="54">
        <f t="shared" si="7"/>
        <v>8770</v>
      </c>
      <c r="V48" s="54">
        <f t="shared" si="7"/>
        <v>8770</v>
      </c>
      <c r="W48" s="54">
        <f t="shared" si="7"/>
        <v>1114034</v>
      </c>
      <c r="X48" s="54">
        <f t="shared" si="7"/>
        <v>2407586</v>
      </c>
      <c r="Y48" s="54">
        <f t="shared" si="7"/>
        <v>-1293552</v>
      </c>
      <c r="Z48" s="184">
        <f t="shared" si="5"/>
        <v>-53.72817419606195</v>
      </c>
      <c r="AA48" s="130">
        <f t="shared" si="8"/>
        <v>2407586</v>
      </c>
    </row>
    <row r="49" spans="1:27" ht="13.5">
      <c r="A49" s="308" t="s">
        <v>220</v>
      </c>
      <c r="B49" s="149"/>
      <c r="C49" s="239">
        <f aca="true" t="shared" si="9" ref="C49:Y49">SUM(C41:C48)</f>
        <v>264342435</v>
      </c>
      <c r="D49" s="218">
        <f t="shared" si="9"/>
        <v>0</v>
      </c>
      <c r="E49" s="220">
        <f t="shared" si="9"/>
        <v>306649875</v>
      </c>
      <c r="F49" s="220">
        <f t="shared" si="9"/>
        <v>278347915</v>
      </c>
      <c r="G49" s="220">
        <f t="shared" si="9"/>
        <v>91558</v>
      </c>
      <c r="H49" s="220">
        <f t="shared" si="9"/>
        <v>9040020</v>
      </c>
      <c r="I49" s="220">
        <f t="shared" si="9"/>
        <v>21023591</v>
      </c>
      <c r="J49" s="220">
        <f t="shared" si="9"/>
        <v>30155169</v>
      </c>
      <c r="K49" s="220">
        <f t="shared" si="9"/>
        <v>28827300</v>
      </c>
      <c r="L49" s="220">
        <f t="shared" si="9"/>
        <v>11221935</v>
      </c>
      <c r="M49" s="220">
        <f t="shared" si="9"/>
        <v>40728875</v>
      </c>
      <c r="N49" s="220">
        <f t="shared" si="9"/>
        <v>80778110</v>
      </c>
      <c r="O49" s="220">
        <f t="shared" si="9"/>
        <v>6209407</v>
      </c>
      <c r="P49" s="220">
        <f t="shared" si="9"/>
        <v>3983855</v>
      </c>
      <c r="Q49" s="220">
        <f t="shared" si="9"/>
        <v>34404640</v>
      </c>
      <c r="R49" s="220">
        <f t="shared" si="9"/>
        <v>44597902</v>
      </c>
      <c r="S49" s="220">
        <f t="shared" si="9"/>
        <v>14378990</v>
      </c>
      <c r="T49" s="220">
        <f t="shared" si="9"/>
        <v>3674854</v>
      </c>
      <c r="U49" s="220">
        <f t="shared" si="9"/>
        <v>26827340</v>
      </c>
      <c r="V49" s="220">
        <f t="shared" si="9"/>
        <v>44881184</v>
      </c>
      <c r="W49" s="220">
        <f t="shared" si="9"/>
        <v>200412365</v>
      </c>
      <c r="X49" s="220">
        <f t="shared" si="9"/>
        <v>278347915</v>
      </c>
      <c r="Y49" s="220">
        <f t="shared" si="9"/>
        <v>-77935550</v>
      </c>
      <c r="Z49" s="221">
        <f t="shared" si="5"/>
        <v>-27.9993295441067</v>
      </c>
      <c r="AA49" s="222">
        <f>SUM(AA41:AA48)</f>
        <v>278347915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170704478</v>
      </c>
      <c r="D65" s="156">
        <v>188274087</v>
      </c>
      <c r="E65" s="60">
        <v>37937309</v>
      </c>
      <c r="F65" s="60">
        <v>188274087</v>
      </c>
      <c r="G65" s="60">
        <v>1870000</v>
      </c>
      <c r="H65" s="60">
        <v>1785998</v>
      </c>
      <c r="I65" s="60">
        <v>2844126</v>
      </c>
      <c r="J65" s="60">
        <v>6500124</v>
      </c>
      <c r="K65" s="60">
        <v>4333171</v>
      </c>
      <c r="L65" s="60">
        <v>4226768</v>
      </c>
      <c r="M65" s="60">
        <v>3827379</v>
      </c>
      <c r="N65" s="60">
        <v>12387318</v>
      </c>
      <c r="O65" s="60">
        <v>4778246</v>
      </c>
      <c r="P65" s="60">
        <v>4585013</v>
      </c>
      <c r="Q65" s="60">
        <v>4399499</v>
      </c>
      <c r="R65" s="60">
        <v>13762758</v>
      </c>
      <c r="S65" s="60">
        <v>4507336</v>
      </c>
      <c r="T65" s="60">
        <v>4496350</v>
      </c>
      <c r="U65" s="60">
        <v>4601071</v>
      </c>
      <c r="V65" s="60">
        <v>13604757</v>
      </c>
      <c r="W65" s="60">
        <v>46254957</v>
      </c>
      <c r="X65" s="60">
        <v>188274087</v>
      </c>
      <c r="Y65" s="60">
        <v>-142019130</v>
      </c>
      <c r="Z65" s="140">
        <v>-75.43</v>
      </c>
      <c r="AA65" s="155"/>
    </row>
    <row r="66" spans="1:27" ht="13.5">
      <c r="A66" s="311" t="s">
        <v>224</v>
      </c>
      <c r="B66" s="316"/>
      <c r="C66" s="273"/>
      <c r="D66" s="274"/>
      <c r="E66" s="275">
        <v>17064336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15150000</v>
      </c>
      <c r="F67" s="60"/>
      <c r="G67" s="60">
        <v>825705</v>
      </c>
      <c r="H67" s="60">
        <v>1182004</v>
      </c>
      <c r="I67" s="60">
        <v>980612</v>
      </c>
      <c r="J67" s="60">
        <v>2988321</v>
      </c>
      <c r="K67" s="60">
        <v>2431522</v>
      </c>
      <c r="L67" s="60">
        <v>1645485</v>
      </c>
      <c r="M67" s="60">
        <v>3686334</v>
      </c>
      <c r="N67" s="60">
        <v>7763341</v>
      </c>
      <c r="O67" s="60">
        <v>669246</v>
      </c>
      <c r="P67" s="60">
        <v>554320</v>
      </c>
      <c r="Q67" s="60">
        <v>1371029</v>
      </c>
      <c r="R67" s="60">
        <v>2594595</v>
      </c>
      <c r="S67" s="60">
        <v>292761</v>
      </c>
      <c r="T67" s="60">
        <v>1074323</v>
      </c>
      <c r="U67" s="60">
        <v>2550897</v>
      </c>
      <c r="V67" s="60">
        <v>3917981</v>
      </c>
      <c r="W67" s="60">
        <v>17264238</v>
      </c>
      <c r="X67" s="60"/>
      <c r="Y67" s="60">
        <v>17264238</v>
      </c>
      <c r="Z67" s="140"/>
      <c r="AA67" s="155"/>
    </row>
    <row r="68" spans="1:27" ht="13.5">
      <c r="A68" s="311" t="s">
        <v>43</v>
      </c>
      <c r="B68" s="316"/>
      <c r="C68" s="62">
        <v>35127138</v>
      </c>
      <c r="D68" s="156">
        <v>37937309</v>
      </c>
      <c r="E68" s="60">
        <v>3723477</v>
      </c>
      <c r="F68" s="60">
        <v>37937309</v>
      </c>
      <c r="G68" s="60">
        <v>2788143</v>
      </c>
      <c r="H68" s="60">
        <v>734082</v>
      </c>
      <c r="I68" s="60">
        <v>1803851</v>
      </c>
      <c r="J68" s="60">
        <v>5326076</v>
      </c>
      <c r="K68" s="60">
        <v>1249747</v>
      </c>
      <c r="L68" s="60">
        <v>1533854</v>
      </c>
      <c r="M68" s="60">
        <v>5408357</v>
      </c>
      <c r="N68" s="60">
        <v>8191958</v>
      </c>
      <c r="O68" s="60">
        <v>1098085</v>
      </c>
      <c r="P68" s="60">
        <v>1325788</v>
      </c>
      <c r="Q68" s="60">
        <v>1481506</v>
      </c>
      <c r="R68" s="60">
        <v>3905379</v>
      </c>
      <c r="S68" s="60">
        <v>411404</v>
      </c>
      <c r="T68" s="60">
        <v>2719466</v>
      </c>
      <c r="U68" s="60">
        <v>5058417</v>
      </c>
      <c r="V68" s="60">
        <v>8189287</v>
      </c>
      <c r="W68" s="60">
        <v>25612700</v>
      </c>
      <c r="X68" s="60">
        <v>37937309</v>
      </c>
      <c r="Y68" s="60">
        <v>-12324609</v>
      </c>
      <c r="Z68" s="140">
        <v>-32.49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205831616</v>
      </c>
      <c r="D69" s="218">
        <f t="shared" si="12"/>
        <v>226211396</v>
      </c>
      <c r="E69" s="220">
        <f t="shared" si="12"/>
        <v>73875122</v>
      </c>
      <c r="F69" s="220">
        <f t="shared" si="12"/>
        <v>226211396</v>
      </c>
      <c r="G69" s="220">
        <f t="shared" si="12"/>
        <v>5483848</v>
      </c>
      <c r="H69" s="220">
        <f t="shared" si="12"/>
        <v>3702084</v>
      </c>
      <c r="I69" s="220">
        <f t="shared" si="12"/>
        <v>5628589</v>
      </c>
      <c r="J69" s="220">
        <f t="shared" si="12"/>
        <v>14814521</v>
      </c>
      <c r="K69" s="220">
        <f t="shared" si="12"/>
        <v>8014440</v>
      </c>
      <c r="L69" s="220">
        <f t="shared" si="12"/>
        <v>7406107</v>
      </c>
      <c r="M69" s="220">
        <f t="shared" si="12"/>
        <v>12922070</v>
      </c>
      <c r="N69" s="220">
        <f t="shared" si="12"/>
        <v>28342617</v>
      </c>
      <c r="O69" s="220">
        <f t="shared" si="12"/>
        <v>6545577</v>
      </c>
      <c r="P69" s="220">
        <f t="shared" si="12"/>
        <v>6465121</v>
      </c>
      <c r="Q69" s="220">
        <f t="shared" si="12"/>
        <v>7252034</v>
      </c>
      <c r="R69" s="220">
        <f t="shared" si="12"/>
        <v>20262732</v>
      </c>
      <c r="S69" s="220">
        <f t="shared" si="12"/>
        <v>5211501</v>
      </c>
      <c r="T69" s="220">
        <f t="shared" si="12"/>
        <v>8290139</v>
      </c>
      <c r="U69" s="220">
        <f t="shared" si="12"/>
        <v>12210385</v>
      </c>
      <c r="V69" s="220">
        <f t="shared" si="12"/>
        <v>25712025</v>
      </c>
      <c r="W69" s="220">
        <f t="shared" si="12"/>
        <v>89131895</v>
      </c>
      <c r="X69" s="220">
        <f t="shared" si="12"/>
        <v>226211396</v>
      </c>
      <c r="Y69" s="220">
        <f t="shared" si="12"/>
        <v>-137079501</v>
      </c>
      <c r="Z69" s="221">
        <f>+IF(X69&lt;&gt;0,+(Y69/X69)*100,0)</f>
        <v>-60.59796430415027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240689211</v>
      </c>
      <c r="D5" s="357">
        <f t="shared" si="0"/>
        <v>0</v>
      </c>
      <c r="E5" s="356">
        <f t="shared" si="0"/>
        <v>267949875</v>
      </c>
      <c r="F5" s="358">
        <f t="shared" si="0"/>
        <v>239399878</v>
      </c>
      <c r="G5" s="358">
        <f t="shared" si="0"/>
        <v>54933</v>
      </c>
      <c r="H5" s="356">
        <f t="shared" si="0"/>
        <v>8904643</v>
      </c>
      <c r="I5" s="356">
        <f t="shared" si="0"/>
        <v>19826826</v>
      </c>
      <c r="J5" s="358">
        <f t="shared" si="0"/>
        <v>28786402</v>
      </c>
      <c r="K5" s="358">
        <f t="shared" si="0"/>
        <v>26008951</v>
      </c>
      <c r="L5" s="356">
        <f t="shared" si="0"/>
        <v>11049194</v>
      </c>
      <c r="M5" s="356">
        <f t="shared" si="0"/>
        <v>39722557</v>
      </c>
      <c r="N5" s="358">
        <f t="shared" si="0"/>
        <v>76780702</v>
      </c>
      <c r="O5" s="358">
        <f t="shared" si="0"/>
        <v>6128926</v>
      </c>
      <c r="P5" s="356">
        <f t="shared" si="0"/>
        <v>3975855</v>
      </c>
      <c r="Q5" s="356">
        <f t="shared" si="0"/>
        <v>33266502</v>
      </c>
      <c r="R5" s="358">
        <f t="shared" si="0"/>
        <v>43371283</v>
      </c>
      <c r="S5" s="358">
        <f t="shared" si="0"/>
        <v>14300120</v>
      </c>
      <c r="T5" s="356">
        <f t="shared" si="0"/>
        <v>3703754</v>
      </c>
      <c r="U5" s="356">
        <f t="shared" si="0"/>
        <v>26793820</v>
      </c>
      <c r="V5" s="358">
        <f t="shared" si="0"/>
        <v>44797694</v>
      </c>
      <c r="W5" s="358">
        <f t="shared" si="0"/>
        <v>193736081</v>
      </c>
      <c r="X5" s="356">
        <f t="shared" si="0"/>
        <v>239399878</v>
      </c>
      <c r="Y5" s="358">
        <f t="shared" si="0"/>
        <v>-45663797</v>
      </c>
      <c r="Z5" s="359">
        <f>+IF(X5&lt;&gt;0,+(Y5/X5)*100,0)</f>
        <v>-19.074277473107152</v>
      </c>
      <c r="AA5" s="360">
        <f>+AA6+AA8+AA11+AA13+AA15</f>
        <v>239399878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1097931</v>
      </c>
      <c r="N8" s="59">
        <f t="shared" si="2"/>
        <v>1097931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1589859</v>
      </c>
      <c r="T8" s="60">
        <f t="shared" si="2"/>
        <v>0</v>
      </c>
      <c r="U8" s="60">
        <f t="shared" si="2"/>
        <v>0</v>
      </c>
      <c r="V8" s="59">
        <f t="shared" si="2"/>
        <v>1589859</v>
      </c>
      <c r="W8" s="59">
        <f t="shared" si="2"/>
        <v>2687790</v>
      </c>
      <c r="X8" s="60">
        <f t="shared" si="2"/>
        <v>0</v>
      </c>
      <c r="Y8" s="59">
        <f t="shared" si="2"/>
        <v>2687790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>
        <v>1097931</v>
      </c>
      <c r="N9" s="59">
        <v>1097931</v>
      </c>
      <c r="O9" s="59"/>
      <c r="P9" s="60"/>
      <c r="Q9" s="60"/>
      <c r="R9" s="59"/>
      <c r="S9" s="59">
        <v>1589859</v>
      </c>
      <c r="T9" s="60"/>
      <c r="U9" s="60"/>
      <c r="V9" s="59">
        <v>1589859</v>
      </c>
      <c r="W9" s="59">
        <v>2687790</v>
      </c>
      <c r="X9" s="60"/>
      <c r="Y9" s="59">
        <v>2687790</v>
      </c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200732820</v>
      </c>
      <c r="D11" s="363">
        <f aca="true" t="shared" si="3" ref="D11:AA11">+D12</f>
        <v>0</v>
      </c>
      <c r="E11" s="362">
        <f t="shared" si="3"/>
        <v>239449875</v>
      </c>
      <c r="F11" s="364">
        <f t="shared" si="3"/>
        <v>207899878</v>
      </c>
      <c r="G11" s="364">
        <f t="shared" si="3"/>
        <v>54933</v>
      </c>
      <c r="H11" s="362">
        <f t="shared" si="3"/>
        <v>8098295</v>
      </c>
      <c r="I11" s="362">
        <f t="shared" si="3"/>
        <v>18432574</v>
      </c>
      <c r="J11" s="364">
        <f t="shared" si="3"/>
        <v>26585802</v>
      </c>
      <c r="K11" s="364">
        <f t="shared" si="3"/>
        <v>24861380</v>
      </c>
      <c r="L11" s="362">
        <f t="shared" si="3"/>
        <v>9521833</v>
      </c>
      <c r="M11" s="362">
        <f t="shared" si="3"/>
        <v>33650520</v>
      </c>
      <c r="N11" s="364">
        <f t="shared" si="3"/>
        <v>68033733</v>
      </c>
      <c r="O11" s="364">
        <f t="shared" si="3"/>
        <v>6204694</v>
      </c>
      <c r="P11" s="362">
        <f t="shared" si="3"/>
        <v>3975855</v>
      </c>
      <c r="Q11" s="362">
        <f t="shared" si="3"/>
        <v>30316536</v>
      </c>
      <c r="R11" s="364">
        <f t="shared" si="3"/>
        <v>40497085</v>
      </c>
      <c r="S11" s="364">
        <f t="shared" si="3"/>
        <v>9458611</v>
      </c>
      <c r="T11" s="362">
        <f t="shared" si="3"/>
        <v>3394091</v>
      </c>
      <c r="U11" s="362">
        <f t="shared" si="3"/>
        <v>19396887</v>
      </c>
      <c r="V11" s="364">
        <f t="shared" si="3"/>
        <v>32249589</v>
      </c>
      <c r="W11" s="364">
        <f t="shared" si="3"/>
        <v>167366209</v>
      </c>
      <c r="X11" s="362">
        <f t="shared" si="3"/>
        <v>207899878</v>
      </c>
      <c r="Y11" s="364">
        <f t="shared" si="3"/>
        <v>-40533669</v>
      </c>
      <c r="Z11" s="365">
        <f>+IF(X11&lt;&gt;0,+(Y11/X11)*100,0)</f>
        <v>-19.496725726794317</v>
      </c>
      <c r="AA11" s="366">
        <f t="shared" si="3"/>
        <v>207899878</v>
      </c>
    </row>
    <row r="12" spans="1:27" ht="13.5">
      <c r="A12" s="291" t="s">
        <v>232</v>
      </c>
      <c r="B12" s="136"/>
      <c r="C12" s="60">
        <v>200732820</v>
      </c>
      <c r="D12" s="340"/>
      <c r="E12" s="60">
        <v>239449875</v>
      </c>
      <c r="F12" s="59">
        <v>207899878</v>
      </c>
      <c r="G12" s="59">
        <v>54933</v>
      </c>
      <c r="H12" s="60">
        <v>8098295</v>
      </c>
      <c r="I12" s="60">
        <v>18432574</v>
      </c>
      <c r="J12" s="59">
        <v>26585802</v>
      </c>
      <c r="K12" s="59">
        <v>24861380</v>
      </c>
      <c r="L12" s="60">
        <v>9521833</v>
      </c>
      <c r="M12" s="60">
        <v>33650520</v>
      </c>
      <c r="N12" s="59">
        <v>68033733</v>
      </c>
      <c r="O12" s="59">
        <v>6204694</v>
      </c>
      <c r="P12" s="60">
        <v>3975855</v>
      </c>
      <c r="Q12" s="60">
        <v>30316536</v>
      </c>
      <c r="R12" s="59">
        <v>40497085</v>
      </c>
      <c r="S12" s="59">
        <v>9458611</v>
      </c>
      <c r="T12" s="60">
        <v>3394091</v>
      </c>
      <c r="U12" s="60">
        <v>19396887</v>
      </c>
      <c r="V12" s="59">
        <v>32249589</v>
      </c>
      <c r="W12" s="59">
        <v>167366209</v>
      </c>
      <c r="X12" s="60">
        <v>207899878</v>
      </c>
      <c r="Y12" s="59">
        <v>-40533669</v>
      </c>
      <c r="Z12" s="61">
        <v>-19.5</v>
      </c>
      <c r="AA12" s="62">
        <v>207899878</v>
      </c>
    </row>
    <row r="13" spans="1:27" ht="13.5">
      <c r="A13" s="361" t="s">
        <v>208</v>
      </c>
      <c r="B13" s="136"/>
      <c r="C13" s="275">
        <f>+C14</f>
        <v>39956391</v>
      </c>
      <c r="D13" s="341">
        <f aca="true" t="shared" si="4" ref="D13:AA13">+D14</f>
        <v>0</v>
      </c>
      <c r="E13" s="275">
        <f t="shared" si="4"/>
        <v>28500000</v>
      </c>
      <c r="F13" s="342">
        <f t="shared" si="4"/>
        <v>31500000</v>
      </c>
      <c r="G13" s="342">
        <f t="shared" si="4"/>
        <v>0</v>
      </c>
      <c r="H13" s="275">
        <f t="shared" si="4"/>
        <v>806348</v>
      </c>
      <c r="I13" s="275">
        <f t="shared" si="4"/>
        <v>1394252</v>
      </c>
      <c r="J13" s="342">
        <f t="shared" si="4"/>
        <v>2200600</v>
      </c>
      <c r="K13" s="342">
        <f t="shared" si="4"/>
        <v>1147571</v>
      </c>
      <c r="L13" s="275">
        <f t="shared" si="4"/>
        <v>1527361</v>
      </c>
      <c r="M13" s="275">
        <f t="shared" si="4"/>
        <v>4974106</v>
      </c>
      <c r="N13" s="342">
        <f t="shared" si="4"/>
        <v>7649038</v>
      </c>
      <c r="O13" s="342">
        <f t="shared" si="4"/>
        <v>-75768</v>
      </c>
      <c r="P13" s="275">
        <f t="shared" si="4"/>
        <v>0</v>
      </c>
      <c r="Q13" s="275">
        <f t="shared" si="4"/>
        <v>2949966</v>
      </c>
      <c r="R13" s="342">
        <f t="shared" si="4"/>
        <v>2874198</v>
      </c>
      <c r="S13" s="342">
        <f t="shared" si="4"/>
        <v>3251650</v>
      </c>
      <c r="T13" s="275">
        <f t="shared" si="4"/>
        <v>309663</v>
      </c>
      <c r="U13" s="275">
        <f t="shared" si="4"/>
        <v>7396933</v>
      </c>
      <c r="V13" s="342">
        <f t="shared" si="4"/>
        <v>10958246</v>
      </c>
      <c r="W13" s="342">
        <f t="shared" si="4"/>
        <v>23682082</v>
      </c>
      <c r="X13" s="275">
        <f t="shared" si="4"/>
        <v>31500000</v>
      </c>
      <c r="Y13" s="342">
        <f t="shared" si="4"/>
        <v>-7817918</v>
      </c>
      <c r="Z13" s="335">
        <f>+IF(X13&lt;&gt;0,+(Y13/X13)*100,0)</f>
        <v>-24.818787301587303</v>
      </c>
      <c r="AA13" s="273">
        <f t="shared" si="4"/>
        <v>31500000</v>
      </c>
    </row>
    <row r="14" spans="1:27" ht="13.5">
      <c r="A14" s="291" t="s">
        <v>233</v>
      </c>
      <c r="B14" s="136"/>
      <c r="C14" s="60">
        <v>39956391</v>
      </c>
      <c r="D14" s="340"/>
      <c r="E14" s="60">
        <v>28500000</v>
      </c>
      <c r="F14" s="59">
        <v>31500000</v>
      </c>
      <c r="G14" s="59"/>
      <c r="H14" s="60">
        <v>806348</v>
      </c>
      <c r="I14" s="60">
        <v>1394252</v>
      </c>
      <c r="J14" s="59">
        <v>2200600</v>
      </c>
      <c r="K14" s="59">
        <v>1147571</v>
      </c>
      <c r="L14" s="60">
        <v>1527361</v>
      </c>
      <c r="M14" s="60">
        <v>4974106</v>
      </c>
      <c r="N14" s="59">
        <v>7649038</v>
      </c>
      <c r="O14" s="59">
        <v>-75768</v>
      </c>
      <c r="P14" s="60"/>
      <c r="Q14" s="60">
        <v>2949966</v>
      </c>
      <c r="R14" s="59">
        <v>2874198</v>
      </c>
      <c r="S14" s="59">
        <v>3251650</v>
      </c>
      <c r="T14" s="60">
        <v>309663</v>
      </c>
      <c r="U14" s="60">
        <v>7396933</v>
      </c>
      <c r="V14" s="59">
        <v>10958246</v>
      </c>
      <c r="W14" s="59">
        <v>23682082</v>
      </c>
      <c r="X14" s="60">
        <v>31500000</v>
      </c>
      <c r="Y14" s="59">
        <v>-7817918</v>
      </c>
      <c r="Z14" s="61">
        <v>-24.82</v>
      </c>
      <c r="AA14" s="62">
        <v>31500000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24000000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>
        <v>24000000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21617466</v>
      </c>
      <c r="D40" s="344">
        <f t="shared" si="9"/>
        <v>0</v>
      </c>
      <c r="E40" s="343">
        <f t="shared" si="9"/>
        <v>6600000</v>
      </c>
      <c r="F40" s="345">
        <f t="shared" si="9"/>
        <v>30740451</v>
      </c>
      <c r="G40" s="345">
        <f t="shared" si="9"/>
        <v>36625</v>
      </c>
      <c r="H40" s="343">
        <f t="shared" si="9"/>
        <v>113947</v>
      </c>
      <c r="I40" s="343">
        <f t="shared" si="9"/>
        <v>980612</v>
      </c>
      <c r="J40" s="345">
        <f t="shared" si="9"/>
        <v>1131184</v>
      </c>
      <c r="K40" s="345">
        <f t="shared" si="9"/>
        <v>1374013</v>
      </c>
      <c r="L40" s="343">
        <f t="shared" si="9"/>
        <v>8000</v>
      </c>
      <c r="M40" s="343">
        <f t="shared" si="9"/>
        <v>0</v>
      </c>
      <c r="N40" s="345">
        <f t="shared" si="9"/>
        <v>1382013</v>
      </c>
      <c r="O40" s="345">
        <f t="shared" si="9"/>
        <v>50841</v>
      </c>
      <c r="P40" s="343">
        <f t="shared" si="9"/>
        <v>8000</v>
      </c>
      <c r="Q40" s="343">
        <f t="shared" si="9"/>
        <v>48670</v>
      </c>
      <c r="R40" s="345">
        <f t="shared" si="9"/>
        <v>107511</v>
      </c>
      <c r="S40" s="345">
        <f t="shared" si="9"/>
        <v>49970</v>
      </c>
      <c r="T40" s="343">
        <f t="shared" si="9"/>
        <v>0</v>
      </c>
      <c r="U40" s="343">
        <f t="shared" si="9"/>
        <v>24750</v>
      </c>
      <c r="V40" s="345">
        <f t="shared" si="9"/>
        <v>74720</v>
      </c>
      <c r="W40" s="345">
        <f t="shared" si="9"/>
        <v>2695428</v>
      </c>
      <c r="X40" s="343">
        <f t="shared" si="9"/>
        <v>30740451</v>
      </c>
      <c r="Y40" s="345">
        <f t="shared" si="9"/>
        <v>-28045023</v>
      </c>
      <c r="Z40" s="336">
        <f>+IF(X40&lt;&gt;0,+(Y40/X40)*100,0)</f>
        <v>-91.23165759669564</v>
      </c>
      <c r="AA40" s="350">
        <f>SUM(AA41:AA49)</f>
        <v>30740451</v>
      </c>
    </row>
    <row r="41" spans="1:27" ht="13.5">
      <c r="A41" s="361" t="s">
        <v>248</v>
      </c>
      <c r="B41" s="142"/>
      <c r="C41" s="362">
        <v>833334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1657574</v>
      </c>
      <c r="D43" s="369"/>
      <c r="E43" s="305">
        <v>4600000</v>
      </c>
      <c r="F43" s="370">
        <v>2899723</v>
      </c>
      <c r="G43" s="370"/>
      <c r="H43" s="305">
        <v>109875</v>
      </c>
      <c r="I43" s="305">
        <v>958623</v>
      </c>
      <c r="J43" s="370">
        <v>1068498</v>
      </c>
      <c r="K43" s="370">
        <v>1352003</v>
      </c>
      <c r="L43" s="305"/>
      <c r="M43" s="305"/>
      <c r="N43" s="370">
        <v>1352003</v>
      </c>
      <c r="O43" s="370"/>
      <c r="P43" s="305"/>
      <c r="Q43" s="305"/>
      <c r="R43" s="370"/>
      <c r="S43" s="370"/>
      <c r="T43" s="305"/>
      <c r="U43" s="305"/>
      <c r="V43" s="370"/>
      <c r="W43" s="370">
        <v>2420501</v>
      </c>
      <c r="X43" s="305">
        <v>2899723</v>
      </c>
      <c r="Y43" s="370">
        <v>-479222</v>
      </c>
      <c r="Z43" s="371">
        <v>-16.53</v>
      </c>
      <c r="AA43" s="303">
        <v>2899723</v>
      </c>
    </row>
    <row r="44" spans="1:27" ht="13.5">
      <c r="A44" s="361" t="s">
        <v>251</v>
      </c>
      <c r="B44" s="136"/>
      <c r="C44" s="60">
        <v>867373</v>
      </c>
      <c r="D44" s="368"/>
      <c r="E44" s="54">
        <v>1400000</v>
      </c>
      <c r="F44" s="53">
        <v>340728</v>
      </c>
      <c r="G44" s="53"/>
      <c r="H44" s="54">
        <v>4072</v>
      </c>
      <c r="I44" s="54">
        <v>21989</v>
      </c>
      <c r="J44" s="53">
        <v>26061</v>
      </c>
      <c r="K44" s="53">
        <v>22010</v>
      </c>
      <c r="L44" s="54">
        <v>8000</v>
      </c>
      <c r="M44" s="54"/>
      <c r="N44" s="53">
        <v>30010</v>
      </c>
      <c r="O44" s="53">
        <v>50841</v>
      </c>
      <c r="P44" s="54">
        <v>8000</v>
      </c>
      <c r="Q44" s="54">
        <v>48670</v>
      </c>
      <c r="R44" s="53">
        <v>107511</v>
      </c>
      <c r="S44" s="53">
        <v>49970</v>
      </c>
      <c r="T44" s="54"/>
      <c r="U44" s="54">
        <v>24750</v>
      </c>
      <c r="V44" s="53">
        <v>74720</v>
      </c>
      <c r="W44" s="53">
        <v>238302</v>
      </c>
      <c r="X44" s="54">
        <v>340728</v>
      </c>
      <c r="Y44" s="53">
        <v>-102426</v>
      </c>
      <c r="Z44" s="94">
        <v>-30.06</v>
      </c>
      <c r="AA44" s="95">
        <v>340728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18259185</v>
      </c>
      <c r="D48" s="368"/>
      <c r="E48" s="54">
        <v>600000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27500000</v>
      </c>
      <c r="G49" s="53">
        <v>36625</v>
      </c>
      <c r="H49" s="54"/>
      <c r="I49" s="54"/>
      <c r="J49" s="53">
        <v>36625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36625</v>
      </c>
      <c r="X49" s="54">
        <v>27500000</v>
      </c>
      <c r="Y49" s="53">
        <v>-27463375</v>
      </c>
      <c r="Z49" s="94">
        <v>-99.87</v>
      </c>
      <c r="AA49" s="95">
        <v>27500000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2035758</v>
      </c>
      <c r="D57" s="344">
        <f aca="true" t="shared" si="13" ref="D57:AA57">+D58</f>
        <v>0</v>
      </c>
      <c r="E57" s="343">
        <f t="shared" si="13"/>
        <v>1100000</v>
      </c>
      <c r="F57" s="345">
        <f t="shared" si="13"/>
        <v>2407586</v>
      </c>
      <c r="G57" s="345">
        <f t="shared" si="13"/>
        <v>0</v>
      </c>
      <c r="H57" s="343">
        <f t="shared" si="13"/>
        <v>21430</v>
      </c>
      <c r="I57" s="343">
        <f t="shared" si="13"/>
        <v>216153</v>
      </c>
      <c r="J57" s="345">
        <f t="shared" si="13"/>
        <v>237583</v>
      </c>
      <c r="K57" s="345">
        <f t="shared" si="13"/>
        <v>921053</v>
      </c>
      <c r="L57" s="343">
        <f t="shared" si="13"/>
        <v>164741</v>
      </c>
      <c r="M57" s="343">
        <f t="shared" si="13"/>
        <v>184211</v>
      </c>
      <c r="N57" s="345">
        <f t="shared" si="13"/>
        <v>1270005</v>
      </c>
      <c r="O57" s="345">
        <f t="shared" si="13"/>
        <v>29640</v>
      </c>
      <c r="P57" s="343">
        <f t="shared" si="13"/>
        <v>0</v>
      </c>
      <c r="Q57" s="343">
        <f t="shared" si="13"/>
        <v>-431964</v>
      </c>
      <c r="R57" s="345">
        <f t="shared" si="13"/>
        <v>-402324</v>
      </c>
      <c r="S57" s="345">
        <f t="shared" si="13"/>
        <v>28900</v>
      </c>
      <c r="T57" s="343">
        <f t="shared" si="13"/>
        <v>-28900</v>
      </c>
      <c r="U57" s="343">
        <f t="shared" si="13"/>
        <v>8770</v>
      </c>
      <c r="V57" s="345">
        <f t="shared" si="13"/>
        <v>8770</v>
      </c>
      <c r="W57" s="345">
        <f t="shared" si="13"/>
        <v>1114034</v>
      </c>
      <c r="X57" s="343">
        <f t="shared" si="13"/>
        <v>2407586</v>
      </c>
      <c r="Y57" s="345">
        <f t="shared" si="13"/>
        <v>-1293552</v>
      </c>
      <c r="Z57" s="336">
        <f>+IF(X57&lt;&gt;0,+(Y57/X57)*100,0)</f>
        <v>-53.72817419606195</v>
      </c>
      <c r="AA57" s="350">
        <f t="shared" si="13"/>
        <v>2407586</v>
      </c>
    </row>
    <row r="58" spans="1:27" ht="13.5">
      <c r="A58" s="361" t="s">
        <v>217</v>
      </c>
      <c r="B58" s="136"/>
      <c r="C58" s="60">
        <v>2035758</v>
      </c>
      <c r="D58" s="340"/>
      <c r="E58" s="60">
        <v>1100000</v>
      </c>
      <c r="F58" s="59">
        <v>2407586</v>
      </c>
      <c r="G58" s="59"/>
      <c r="H58" s="60">
        <v>21430</v>
      </c>
      <c r="I58" s="60">
        <v>216153</v>
      </c>
      <c r="J58" s="59">
        <v>237583</v>
      </c>
      <c r="K58" s="59">
        <v>921053</v>
      </c>
      <c r="L58" s="60">
        <v>164741</v>
      </c>
      <c r="M58" s="60">
        <v>184211</v>
      </c>
      <c r="N58" s="59">
        <v>1270005</v>
      </c>
      <c r="O58" s="59">
        <v>29640</v>
      </c>
      <c r="P58" s="60"/>
      <c r="Q58" s="60">
        <v>-431964</v>
      </c>
      <c r="R58" s="59">
        <v>-402324</v>
      </c>
      <c r="S58" s="59">
        <v>28900</v>
      </c>
      <c r="T58" s="60">
        <v>-28900</v>
      </c>
      <c r="U58" s="60">
        <v>8770</v>
      </c>
      <c r="V58" s="59">
        <v>8770</v>
      </c>
      <c r="W58" s="59">
        <v>1114034</v>
      </c>
      <c r="X58" s="60">
        <v>2407586</v>
      </c>
      <c r="Y58" s="59">
        <v>-1293552</v>
      </c>
      <c r="Z58" s="61">
        <v>-53.73</v>
      </c>
      <c r="AA58" s="62">
        <v>2407586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264342435</v>
      </c>
      <c r="D60" s="346">
        <f t="shared" si="14"/>
        <v>0</v>
      </c>
      <c r="E60" s="219">
        <f t="shared" si="14"/>
        <v>299649875</v>
      </c>
      <c r="F60" s="264">
        <f t="shared" si="14"/>
        <v>272547915</v>
      </c>
      <c r="G60" s="264">
        <f t="shared" si="14"/>
        <v>91558</v>
      </c>
      <c r="H60" s="219">
        <f t="shared" si="14"/>
        <v>9040020</v>
      </c>
      <c r="I60" s="219">
        <f t="shared" si="14"/>
        <v>21023591</v>
      </c>
      <c r="J60" s="264">
        <f t="shared" si="14"/>
        <v>30155169</v>
      </c>
      <c r="K60" s="264">
        <f t="shared" si="14"/>
        <v>28304017</v>
      </c>
      <c r="L60" s="219">
        <f t="shared" si="14"/>
        <v>11221935</v>
      </c>
      <c r="M60" s="219">
        <f t="shared" si="14"/>
        <v>39906768</v>
      </c>
      <c r="N60" s="264">
        <f t="shared" si="14"/>
        <v>79432720</v>
      </c>
      <c r="O60" s="264">
        <f t="shared" si="14"/>
        <v>6209407</v>
      </c>
      <c r="P60" s="219">
        <f t="shared" si="14"/>
        <v>3983855</v>
      </c>
      <c r="Q60" s="219">
        <f t="shared" si="14"/>
        <v>32883208</v>
      </c>
      <c r="R60" s="264">
        <f t="shared" si="14"/>
        <v>43076470</v>
      </c>
      <c r="S60" s="264">
        <f t="shared" si="14"/>
        <v>14378990</v>
      </c>
      <c r="T60" s="219">
        <f t="shared" si="14"/>
        <v>3674854</v>
      </c>
      <c r="U60" s="219">
        <f t="shared" si="14"/>
        <v>26827340</v>
      </c>
      <c r="V60" s="264">
        <f t="shared" si="14"/>
        <v>44881184</v>
      </c>
      <c r="W60" s="264">
        <f t="shared" si="14"/>
        <v>197545543</v>
      </c>
      <c r="X60" s="219">
        <f t="shared" si="14"/>
        <v>272547915</v>
      </c>
      <c r="Y60" s="264">
        <f t="shared" si="14"/>
        <v>-75002372</v>
      </c>
      <c r="Z60" s="337">
        <f>+IF(X60&lt;&gt;0,+(Y60/X60)*100,0)</f>
        <v>-27.518967444678488</v>
      </c>
      <c r="AA60" s="232">
        <f>+AA57+AA54+AA51+AA40+AA37+AA34+AA22+AA5</f>
        <v>272547915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7000000</v>
      </c>
      <c r="F5" s="358">
        <f t="shared" si="0"/>
        <v>5800000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523283</v>
      </c>
      <c r="L5" s="356">
        <f t="shared" si="0"/>
        <v>0</v>
      </c>
      <c r="M5" s="356">
        <f t="shared" si="0"/>
        <v>822107</v>
      </c>
      <c r="N5" s="358">
        <f t="shared" si="0"/>
        <v>1345390</v>
      </c>
      <c r="O5" s="358">
        <f t="shared" si="0"/>
        <v>0</v>
      </c>
      <c r="P5" s="356">
        <f t="shared" si="0"/>
        <v>0</v>
      </c>
      <c r="Q5" s="356">
        <f t="shared" si="0"/>
        <v>1521432</v>
      </c>
      <c r="R5" s="358">
        <f t="shared" si="0"/>
        <v>1521432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2866822</v>
      </c>
      <c r="X5" s="356">
        <f t="shared" si="0"/>
        <v>5800000</v>
      </c>
      <c r="Y5" s="358">
        <f t="shared" si="0"/>
        <v>-2933178</v>
      </c>
      <c r="Z5" s="359">
        <f>+IF(X5&lt;&gt;0,+(Y5/X5)*100,0)</f>
        <v>-50.572034482758625</v>
      </c>
      <c r="AA5" s="360">
        <f>+AA6+AA8+AA11+AA13+AA15</f>
        <v>5800000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7000000</v>
      </c>
      <c r="F11" s="364">
        <f t="shared" si="3"/>
        <v>5800000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523283</v>
      </c>
      <c r="L11" s="362">
        <f t="shared" si="3"/>
        <v>0</v>
      </c>
      <c r="M11" s="362">
        <f t="shared" si="3"/>
        <v>822107</v>
      </c>
      <c r="N11" s="364">
        <f t="shared" si="3"/>
        <v>1345390</v>
      </c>
      <c r="O11" s="364">
        <f t="shared" si="3"/>
        <v>0</v>
      </c>
      <c r="P11" s="362">
        <f t="shared" si="3"/>
        <v>0</v>
      </c>
      <c r="Q11" s="362">
        <f t="shared" si="3"/>
        <v>1521432</v>
      </c>
      <c r="R11" s="364">
        <f t="shared" si="3"/>
        <v>1521432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2866822</v>
      </c>
      <c r="X11" s="362">
        <f t="shared" si="3"/>
        <v>5800000</v>
      </c>
      <c r="Y11" s="364">
        <f t="shared" si="3"/>
        <v>-2933178</v>
      </c>
      <c r="Z11" s="365">
        <f>+IF(X11&lt;&gt;0,+(Y11/X11)*100,0)</f>
        <v>-50.572034482758625</v>
      </c>
      <c r="AA11" s="366">
        <f t="shared" si="3"/>
        <v>5800000</v>
      </c>
    </row>
    <row r="12" spans="1:27" ht="13.5">
      <c r="A12" s="291" t="s">
        <v>232</v>
      </c>
      <c r="B12" s="136"/>
      <c r="C12" s="60"/>
      <c r="D12" s="340"/>
      <c r="E12" s="60">
        <v>7000000</v>
      </c>
      <c r="F12" s="59">
        <v>5800000</v>
      </c>
      <c r="G12" s="59"/>
      <c r="H12" s="60"/>
      <c r="I12" s="60"/>
      <c r="J12" s="59"/>
      <c r="K12" s="59">
        <v>523283</v>
      </c>
      <c r="L12" s="60"/>
      <c r="M12" s="60">
        <v>822107</v>
      </c>
      <c r="N12" s="59">
        <v>1345390</v>
      </c>
      <c r="O12" s="59"/>
      <c r="P12" s="60"/>
      <c r="Q12" s="60">
        <v>1521432</v>
      </c>
      <c r="R12" s="59">
        <v>1521432</v>
      </c>
      <c r="S12" s="59"/>
      <c r="T12" s="60"/>
      <c r="U12" s="60"/>
      <c r="V12" s="59"/>
      <c r="W12" s="59">
        <v>2866822</v>
      </c>
      <c r="X12" s="60">
        <v>5800000</v>
      </c>
      <c r="Y12" s="59">
        <v>-2933178</v>
      </c>
      <c r="Z12" s="61">
        <v>-50.57</v>
      </c>
      <c r="AA12" s="62">
        <v>5800000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7000000</v>
      </c>
      <c r="F60" s="264">
        <f t="shared" si="14"/>
        <v>5800000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523283</v>
      </c>
      <c r="L60" s="219">
        <f t="shared" si="14"/>
        <v>0</v>
      </c>
      <c r="M60" s="219">
        <f t="shared" si="14"/>
        <v>822107</v>
      </c>
      <c r="N60" s="264">
        <f t="shared" si="14"/>
        <v>1345390</v>
      </c>
      <c r="O60" s="264">
        <f t="shared" si="14"/>
        <v>0</v>
      </c>
      <c r="P60" s="219">
        <f t="shared" si="14"/>
        <v>0</v>
      </c>
      <c r="Q60" s="219">
        <f t="shared" si="14"/>
        <v>1521432</v>
      </c>
      <c r="R60" s="264">
        <f t="shared" si="14"/>
        <v>1521432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2866822</v>
      </c>
      <c r="X60" s="219">
        <f t="shared" si="14"/>
        <v>5800000</v>
      </c>
      <c r="Y60" s="264">
        <f t="shared" si="14"/>
        <v>-2933178</v>
      </c>
      <c r="Z60" s="337">
        <f>+IF(X60&lt;&gt;0,+(Y60/X60)*100,0)</f>
        <v>-50.572034482758625</v>
      </c>
      <c r="AA60" s="232">
        <f>+AA57+AA54+AA51+AA40+AA37+AA34+AA22+AA5</f>
        <v>5800000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2016-08-08T13:50:50Z</dcterms:created>
  <dcterms:modified xsi:type="dcterms:W3CDTF">2016-08-08T13:51:01Z</dcterms:modified>
  <cp:category/>
  <cp:version/>
  <cp:contentType/>
  <cp:contentStatus/>
</cp:coreProperties>
</file>