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<sst xmlns="http://schemas.openxmlformats.org/spreadsheetml/2006/main" count="1433" uniqueCount="616">
  <si>
    <t>Figures Finalised as at 2017/01/30</t>
  </si>
  <si>
    <t>Main appropriation</t>
  </si>
  <si>
    <t>Adjusted Budget</t>
  </si>
  <si>
    <t>First Quarter 2016/17</t>
  </si>
  <si>
    <t>Second Quarter 2016/17</t>
  </si>
  <si>
    <t>Third Quarter 2016/17</t>
  </si>
  <si>
    <t>Fourth Quarter 2016/17</t>
  </si>
  <si>
    <t>Year to date: 31 December 2016</t>
  </si>
  <si>
    <t>Second Quarter 2015/16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</si>
  <si>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</si>
  <si>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</si>
  <si>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</si>
  <si>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</si>
  <si>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</si>
  <si>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</si>
  <si>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</si>
  <si>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</si>
  <si>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</si>
  <si>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Main app</t>
  </si>
  <si>
    <t>Q2 of 2015/16 to Q2 of 2016/17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</si>
  <si>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</si>
  <si>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</si>
  <si>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</si>
  <si>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</si>
  <si>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</si>
  <si>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</si>
  <si>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</si>
  <si>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</si>
  <si>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</si>
  <si>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</si>
  <si>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</si>
  <si>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</si>
  <si>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</si>
  <si>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</si>
  <si>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</si>
  <si>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</si>
  <si>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</si>
  <si>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</si>
  <si>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</si>
  <si>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</si>
  <si>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</si>
  <si>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</si>
  <si>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</si>
  <si>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</si>
  <si>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</si>
  <si>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</si>
  <si>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</si>
  <si>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</si>
  <si>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</si>
  <si>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</si>
  <si>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</si>
  <si>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</si>
  <si>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</si>
  <si>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</si>
  <si>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</si>
  <si>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</si>
  <si>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</si>
  <si>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</si>
  <si>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</si>
  <si>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City of Mbombela</t>
  </si>
  <si>
    <t>MP326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</si>
  <si>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</si>
  <si>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</si>
  <si>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</si>
  <si>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</si>
  <si>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</si>
  <si>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</si>
  <si>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</si>
  <si>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</si>
  <si>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</si>
  <si>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</si>
  <si>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</si>
  <si>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</si>
  <si>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</si>
  <si>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</si>
  <si>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</si>
  <si>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</si>
  <si>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</si>
  <si>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</si>
  <si>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</si>
  <si>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</si>
  <si>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</si>
  <si>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</si>
  <si>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</si>
  <si>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</si>
  <si>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</si>
  <si>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</si>
  <si>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</si>
  <si>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</si>
  <si>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</si>
  <si>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</si>
  <si>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Tlokwe-Ventersdorp</t>
  </si>
  <si>
    <t>NW405</t>
  </si>
  <si>
    <t>uMhlathuze</t>
  </si>
  <si>
    <t>KZN282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</si>
  <si>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</si>
  <si>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</si>
  <si>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</si>
  <si>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</si>
  <si>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</si>
  <si>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</si>
  <si>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</si>
  <si>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</si>
  <si>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</si>
  <si>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</si>
  <si>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</si>
  <si>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</si>
  <si>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</si>
  <si>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</si>
  <si>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</si>
  <si>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</si>
  <si>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</si>
  <si>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</si>
  <si>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</si>
  <si>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</si>
  <si>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</si>
  <si>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</si>
  <si>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</si>
  <si>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</si>
  <si>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</si>
  <si>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</si>
  <si>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</si>
  <si>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</si>
  <si>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</si>
  <si>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</si>
  <si>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</si>
  <si>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</si>
  <si>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</si>
  <si>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</si>
  <si>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</si>
  <si>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</si>
  <si>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</si>
  <si>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</si>
  <si>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</si>
  <si>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</si>
  <si>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</si>
  <si>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</si>
  <si>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</si>
  <si>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</si>
  <si>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</si>
  <si>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</si>
  <si>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</si>
  <si>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</si>
  <si>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</si>
  <si>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</si>
  <si>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</si>
  <si>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</si>
  <si>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</si>
  <si>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</si>
  <si>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</si>
  <si>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</si>
  <si>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</si>
  <si>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</si>
  <si>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</si>
  <si>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</si>
  <si>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</si>
  <si>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</si>
  <si>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</si>
  <si>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</si>
  <si>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</si>
  <si>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</si>
  <si>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</si>
  <si>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</si>
  <si>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</si>
  <si>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</si>
  <si>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</si>
  <si>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</si>
  <si>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</si>
  <si>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</si>
  <si>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</si>
  <si>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</si>
  <si>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</si>
  <si>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</si>
  <si>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</si>
  <si>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</si>
  <si>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</si>
  <si>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</si>
  <si>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</si>
  <si>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</si>
  <si>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</si>
  <si>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</si>
  <si>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</si>
  <si>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</si>
  <si>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</si>
  <si>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</si>
  <si>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</si>
  <si>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</si>
  <si>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</si>
  <si>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</si>
  <si>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</si>
  <si>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</si>
  <si>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</si>
  <si>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</si>
  <si>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</si>
  <si>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</si>
  <si>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</si>
  <si>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</si>
  <si>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</si>
  <si>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</si>
  <si>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</si>
  <si>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</si>
  <si>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</si>
  <si>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</si>
  <si>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</si>
  <si>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</si>
  <si>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</si>
  <si>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</si>
  <si>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</si>
  <si>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</si>
  <si>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</si>
  <si>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</si>
  <si>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</si>
  <si>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</si>
  <si>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</si>
  <si>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</si>
  <si>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</si>
  <si>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</si>
  <si>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</si>
  <si>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</si>
  <si>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</si>
  <si>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</si>
  <si>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</si>
  <si>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</si>
  <si>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</si>
  <si>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</si>
  <si>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</si>
  <si>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</si>
  <si>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</si>
  <si>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</si>
  <si>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</si>
  <si>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</si>
  <si>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</si>
  <si>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</si>
  <si>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</si>
  <si>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</si>
  <si>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</si>
  <si>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</si>
  <si>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</si>
  <si>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</si>
  <si>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</si>
  <si>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</si>
  <si>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</si>
  <si>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</si>
  <si>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</si>
  <si>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</si>
  <si>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</si>
  <si>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</si>
  <si>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</si>
  <si>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</si>
  <si>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</si>
  <si>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</si>
  <si>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</si>
  <si>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</si>
  <si>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</si>
  <si>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</si>
  <si>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</si>
  <si>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</si>
  <si>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</si>
  <si>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</si>
  <si>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</si>
  <si>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</si>
  <si>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</si>
  <si>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</si>
  <si>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</si>
  <si>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</si>
  <si>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</si>
  <si>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</si>
  <si>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</si>
  <si>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</si>
  <si>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</si>
  <si>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</si>
  <si>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</si>
  <si>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</si>
  <si>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</si>
  <si>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</si>
  <si>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</si>
  <si>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</si>
  <si>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</si>
  <si>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</si>
  <si>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</si>
  <si>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</si>
  <si>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</si>
  <si>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</si>
  <si>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</si>
  <si>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</si>
  <si>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</si>
  <si>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</si>
  <si>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</si>
  <si>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</si>
  <si>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</si>
  <si>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</si>
  <si>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</si>
  <si>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</si>
  <si>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</si>
  <si>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</si>
  <si>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</si>
  <si>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</si>
  <si>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</si>
  <si>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</si>
  <si>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</si>
  <si>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</si>
  <si>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</si>
  <si>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</si>
  <si>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</si>
  <si>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</si>
  <si>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</si>
  <si>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</si>
  <si>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</si>
  <si>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</si>
  <si>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</si>
  <si>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</si>
  <si>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</si>
  <si>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</si>
  <si>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</si>
  <si>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The New Big 5 False Bay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</si>
  <si>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</si>
  <si>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</si>
  <si>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</si>
  <si>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</si>
  <si>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</si>
  <si>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</si>
  <si>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</si>
  <si>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</si>
  <si>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</si>
  <si>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</si>
  <si>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</si>
  <si>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</si>
  <si>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</si>
  <si>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</si>
  <si>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</si>
  <si>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</si>
  <si>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</si>
  <si>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</si>
  <si>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</si>
  <si>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</si>
  <si>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</si>
  <si>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</si>
  <si>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</si>
  <si>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</si>
  <si>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</si>
  <si>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</si>
  <si>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</si>
  <si>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</si>
  <si>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</si>
  <si>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</si>
  <si>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</si>
  <si>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</si>
  <si>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</si>
  <si>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</si>
  <si>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</si>
  <si>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</si>
  <si>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</si>
  <si>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</si>
  <si>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</si>
  <si>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</si>
  <si>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</si>
  <si>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</si>
  <si>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</si>
  <si>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</si>
  <si>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</si>
  <si>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</si>
  <si>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</si>
  <si>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</si>
  <si>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</si>
  <si>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</si>
  <si>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</si>
  <si>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</si>
  <si>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</si>
  <si>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</si>
  <si>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</si>
  <si>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</si>
  <si>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</si>
  <si>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Makhado-Thulamela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</si>
  <si>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</si>
  <si>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</si>
  <si>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</si>
  <si>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</si>
  <si>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</si>
  <si>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</si>
  <si>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</si>
  <si>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</si>
  <si>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</si>
  <si>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</si>
  <si>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</si>
  <si>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</si>
  <si>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</si>
  <si>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</si>
  <si>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</si>
  <si>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</si>
  <si>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</si>
  <si>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</si>
  <si>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</si>
  <si>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</si>
  <si>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</si>
  <si>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</si>
  <si>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</si>
  <si>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</si>
  <si>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</si>
  <si>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</si>
  <si>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</si>
  <si>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</si>
  <si>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</si>
  <si>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</si>
  <si>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</si>
  <si>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</si>
  <si>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Fetakgomo-Greater Tubatse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</si>
  <si>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</si>
  <si>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</si>
  <si>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</si>
  <si>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</si>
  <si>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</si>
  <si>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</si>
  <si>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</si>
  <si>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</si>
  <si>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</si>
  <si>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</si>
  <si>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</si>
  <si>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</si>
  <si>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</si>
  <si>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</si>
  <si>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</si>
  <si>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</si>
  <si>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</si>
  <si>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</si>
  <si>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</si>
  <si>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</si>
  <si>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</si>
  <si>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</si>
  <si>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</si>
  <si>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</si>
  <si>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</si>
  <si>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</si>
  <si>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</si>
  <si>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</si>
  <si>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</si>
  <si>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</si>
  <si>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</si>
  <si>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</si>
  <si>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</si>
  <si>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</si>
  <si>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</si>
  <si>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</si>
  <si>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</si>
  <si>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</si>
  <si>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</si>
  <si>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</si>
  <si>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</si>
  <si>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</si>
  <si>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</si>
  <si>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</si>
  <si>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</si>
  <si>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</si>
  <si>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</si>
  <si>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</si>
  <si>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</si>
  <si>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</si>
  <si>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</si>
  <si>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</si>
  <si>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</si>
  <si>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</si>
  <si>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</si>
  <si>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</si>
  <si>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</si>
  <si>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</si>
  <si>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</si>
  <si>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</si>
  <si>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</si>
  <si>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</si>
  <si>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</si>
  <si>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</si>
  <si>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</si>
  <si>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</si>
  <si>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</si>
  <si>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</si>
  <si>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</si>
  <si>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</si>
  <si>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</si>
  <si>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</si>
  <si>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</si>
  <si>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</si>
  <si>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</si>
  <si>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</si>
  <si>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</si>
  <si>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</si>
  <si>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</si>
  <si>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</si>
  <si>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</si>
  <si>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</si>
  <si>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</si>
  <si>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</si>
  <si>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</si>
  <si>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</si>
  <si>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</si>
  <si>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</si>
  <si>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</si>
  <si>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</si>
  <si>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</si>
  <si>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</si>
  <si>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</si>
  <si>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</si>
  <si>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</si>
  <si>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</si>
  <si>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</si>
  <si>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</si>
  <si>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</si>
  <si>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</si>
  <si>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</si>
  <si>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</si>
  <si>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</si>
  <si>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</si>
  <si>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</si>
  <si>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</si>
  <si>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</si>
  <si>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</si>
  <si>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</si>
  <si>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</si>
  <si>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</si>
  <si>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</si>
  <si>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</si>
  <si>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</si>
  <si>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</si>
  <si>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</si>
  <si>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</si>
  <si>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</si>
  <si>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</si>
  <si>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</si>
  <si>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</si>
  <si>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</si>
  <si>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</si>
  <si>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</si>
  <si>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</si>
  <si>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</si>
  <si>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</si>
  <si>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</si>
  <si>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</si>
  <si>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</si>
  <si>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</si>
  <si>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</si>
  <si>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</si>
  <si>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</si>
  <si>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</si>
  <si>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</si>
  <si>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</si>
  <si>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</si>
  <si>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</si>
  <si>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</si>
  <si>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</si>
  <si>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</si>
  <si>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</si>
  <si>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</si>
  <si>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</si>
  <si>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</si>
  <si>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</si>
  <si>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</si>
  <si>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</si>
  <si>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</si>
  <si>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</si>
  <si>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</si>
  <si>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</si>
  <si>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</si>
  <si>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</si>
  <si>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</si>
  <si>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</si>
  <si>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</si>
  <si>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</si>
  <si>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</si>
  <si>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</si>
  <si>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</si>
  <si>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</si>
  <si>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</si>
  <si>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</si>
  <si>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</si>
  <si>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</si>
  <si>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</si>
  <si>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</si>
  <si>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</si>
  <si>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</si>
  <si>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</si>
  <si>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</si>
  <si>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</si>
  <si>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</si>
  <si>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</si>
  <si>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</si>
  <si>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</si>
  <si>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</si>
  <si>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</si>
  <si>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</si>
  <si>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</si>
  <si>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</si>
  <si>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</si>
  <si>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</si>
  <si>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</si>
  <si>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</si>
  <si>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</si>
  <si>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</si>
  <si>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</si>
  <si>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</si>
  <si>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</si>
  <si>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</si>
  <si>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</si>
  <si>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</si>
  <si>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</si>
  <si>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</si>
  <si>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</si>
  <si>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</si>
  <si>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</si>
  <si>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</si>
  <si>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</si>
  <si>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</si>
  <si>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</si>
  <si>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</si>
  <si>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</si>
  <si>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</si>
  <si>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</si>
  <si>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</si>
  <si>
    <t>STATEMENT OF CAPITAL AND OPERATING EXPENDITURE FOR THE 2nd QUARTER ENDED 31 DECEMBER 2016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</si>
</sst>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  <numFmt numFmtId="175" formatCode="0.0%;\(0.0%\);_(* &quot; 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left" wrapText="1" inden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48" fillId="0" borderId="24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right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left"/>
      <protection/>
    </xf>
    <xf numFmtId="0" fontId="47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0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0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2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48" fillId="0" borderId="27" xfId="0" applyNumberFormat="1" applyFont="1" applyBorder="1" applyAlignment="1" applyProtection="1">
      <alignment horizontal="right"/>
      <protection/>
    </xf>
    <xf numFmtId="174" fontId="48" fillId="0" borderId="28" xfId="0" applyNumberFormat="1" applyFont="1" applyBorder="1" applyAlignment="1" applyProtection="1">
      <alignment horizontal="right"/>
      <protection/>
    </xf>
    <xf numFmtId="174" fontId="48" fillId="0" borderId="30" xfId="0" applyNumberFormat="1" applyFont="1" applyBorder="1" applyAlignment="1" applyProtection="1">
      <alignment horizontal="right"/>
      <protection/>
    </xf>
    <xf numFmtId="174" fontId="47" fillId="0" borderId="27" xfId="0" applyNumberFormat="1" applyFont="1" applyBorder="1" applyAlignment="1" applyProtection="1">
      <alignment horizontal="right"/>
      <protection/>
    </xf>
    <xf numFmtId="174" fontId="47" fillId="0" borderId="28" xfId="0" applyNumberFormat="1" applyFont="1" applyBorder="1" applyAlignment="1" applyProtection="1">
      <alignment horizontal="right"/>
      <protection/>
    </xf>
    <xf numFmtId="174" fontId="47" fillId="0" borderId="30" xfId="0" applyNumberFormat="1" applyFont="1" applyBorder="1" applyAlignment="1" applyProtection="1">
      <alignment horizontal="right"/>
      <protection/>
    </xf>
    <xf numFmtId="174" fontId="47" fillId="0" borderId="32" xfId="0" applyNumberFormat="1" applyFont="1" applyBorder="1" applyAlignment="1" applyProtection="1">
      <alignment horizontal="right"/>
      <protection/>
    </xf>
    <xf numFmtId="174" fontId="47" fillId="0" borderId="31" xfId="0" applyNumberFormat="1" applyFont="1" applyBorder="1" applyAlignment="1" applyProtection="1">
      <alignment horizontal="right"/>
      <protection/>
    </xf>
    <xf numFmtId="174" fontId="47" fillId="0" borderId="33" xfId="0" applyNumberFormat="1" applyFont="1" applyBorder="1" applyAlignment="1" applyProtection="1">
      <alignment horizontal="right"/>
      <protection/>
    </xf>
    <xf numFmtId="174" fontId="0" fillId="0" borderId="0" xfId="0" applyNumberFormat="1" applyFont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5" fontId="5" fillId="0" borderId="25" xfId="0" applyNumberFormat="1" applyFont="1" applyFill="1" applyBorder="1" applyAlignment="1" applyProtection="1">
      <alignment/>
      <protection/>
    </xf>
    <xf numFmtId="175" fontId="7" fillId="0" borderId="25" xfId="0" applyNumberFormat="1" applyFont="1" applyFill="1" applyBorder="1" applyAlignment="1" applyProtection="1">
      <alignment/>
      <protection/>
    </xf>
    <xf numFmtId="175" fontId="7" fillId="0" borderId="34" xfId="0" applyNumberFormat="1" applyFont="1" applyBorder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5" fontId="48" fillId="0" borderId="30" xfId="0" applyNumberFormat="1" applyFont="1" applyBorder="1" applyAlignment="1" applyProtection="1">
      <alignment horizontal="right" wrapText="1"/>
      <protection/>
    </xf>
    <xf numFmtId="175" fontId="47" fillId="0" borderId="30" xfId="0" applyNumberFormat="1" applyFont="1" applyBorder="1" applyAlignment="1" applyProtection="1">
      <alignment horizontal="right"/>
      <protection/>
    </xf>
    <xf numFmtId="175" fontId="47" fillId="0" borderId="33" xfId="0" applyNumberFormat="1" applyFont="1" applyBorder="1" applyAlignment="1" applyProtection="1">
      <alignment horizontal="right"/>
      <protection/>
    </xf>
    <xf numFmtId="175" fontId="0" fillId="0" borderId="0" xfId="0" applyNumberFormat="1" applyFont="1" applyAlignment="1" applyProtection="1">
      <alignment/>
      <protection/>
    </xf>
    <xf numFmtId="175" fontId="5" fillId="0" borderId="14" xfId="0" applyNumberFormat="1" applyFont="1" applyFill="1" applyBorder="1" applyAlignment="1" applyProtection="1">
      <alignment/>
      <protection/>
    </xf>
    <xf numFmtId="175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2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6" fillId="0" borderId="26" xfId="0" applyNumberFormat="1" applyFont="1" applyBorder="1" applyAlignment="1" applyProtection="1">
      <alignment horizontal="right" wrapText="1"/>
      <protection/>
    </xf>
    <xf numFmtId="175" fontId="6" fillId="0" borderId="26" xfId="0" applyNumberFormat="1" applyFont="1" applyBorder="1" applyAlignment="1" applyProtection="1">
      <alignment horizontal="right" wrapText="1"/>
      <protection/>
    </xf>
    <xf numFmtId="175" fontId="48" fillId="0" borderId="27" xfId="0" applyNumberFormat="1" applyFont="1" applyBorder="1" applyAlignment="1" applyProtection="1">
      <alignment horizontal="right" wrapText="1"/>
      <protection/>
    </xf>
    <xf numFmtId="175" fontId="48" fillId="0" borderId="29" xfId="0" applyNumberFormat="1" applyFont="1" applyBorder="1" applyAlignment="1" applyProtection="1">
      <alignment horizontal="right" wrapText="1"/>
      <protection/>
    </xf>
    <xf numFmtId="175" fontId="47" fillId="0" borderId="27" xfId="0" applyNumberFormat="1" applyFont="1" applyBorder="1" applyAlignment="1" applyProtection="1">
      <alignment horizontal="right"/>
      <protection/>
    </xf>
    <xf numFmtId="175" fontId="47" fillId="0" borderId="29" xfId="0" applyNumberFormat="1" applyFont="1" applyBorder="1" applyAlignment="1" applyProtection="1">
      <alignment horizontal="right"/>
      <protection/>
    </xf>
    <xf numFmtId="175" fontId="47" fillId="0" borderId="32" xfId="0" applyNumberFormat="1" applyFont="1" applyBorder="1" applyAlignment="1" applyProtection="1">
      <alignment horizontal="right"/>
      <protection/>
    </xf>
    <xf numFmtId="175" fontId="47" fillId="0" borderId="34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2"/>
      <c r="AM2" s="2"/>
      <c r="AN2" s="2"/>
      <c r="AO2" s="2"/>
    </row>
    <row r="3" spans="1:41" s="7" customFormat="1" ht="16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21</v>
      </c>
      <c r="C9" s="39" t="s">
        <v>22</v>
      </c>
      <c r="D9" s="72">
        <v>29153253920</v>
      </c>
      <c r="E9" s="73">
        <v>9339274417</v>
      </c>
      <c r="F9" s="74">
        <f>$D9+$E9</f>
        <v>38492528337</v>
      </c>
      <c r="G9" s="72">
        <v>29392353410</v>
      </c>
      <c r="H9" s="73">
        <v>9474295182</v>
      </c>
      <c r="I9" s="75">
        <f>$G9+$H9</f>
        <v>38866648592</v>
      </c>
      <c r="J9" s="72">
        <v>6207352807</v>
      </c>
      <c r="K9" s="73">
        <v>1251910907</v>
      </c>
      <c r="L9" s="73">
        <f>$J9+$K9</f>
        <v>7459263714</v>
      </c>
      <c r="M9" s="99">
        <f>IF($F9=0,0,$L9/$F9)</f>
        <v>0.193784717093524</v>
      </c>
      <c r="N9" s="110">
        <v>5972356546</v>
      </c>
      <c r="O9" s="111">
        <v>1882012328</v>
      </c>
      <c r="P9" s="112">
        <f>$N9+$O9</f>
        <v>7854368874</v>
      </c>
      <c r="Q9" s="99">
        <f>IF($F9=0,0,$P9/$F9)</f>
        <v>0.20404918079777526</v>
      </c>
      <c r="R9" s="110">
        <v>0</v>
      </c>
      <c r="S9" s="112">
        <v>0</v>
      </c>
      <c r="T9" s="112">
        <f>$R9+$S9</f>
        <v>0</v>
      </c>
      <c r="U9" s="99">
        <f>IF($I9=0,0,$T9/$I9)</f>
        <v>0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f>$J9+$N9</f>
        <v>12179709353</v>
      </c>
      <c r="AA9" s="73">
        <f>$K9+$O9</f>
        <v>3133923235</v>
      </c>
      <c r="AB9" s="73">
        <f>$Z9+$AA9</f>
        <v>15313632588</v>
      </c>
      <c r="AC9" s="99">
        <f>IF($F9=0,0,$AB9/$F9)</f>
        <v>0.39783389789129925</v>
      </c>
      <c r="AD9" s="72">
        <v>6088152681</v>
      </c>
      <c r="AE9" s="73">
        <v>1746976985</v>
      </c>
      <c r="AF9" s="73">
        <f>$AD9+$AE9</f>
        <v>7835129666</v>
      </c>
      <c r="AG9" s="73">
        <v>35457956387</v>
      </c>
      <c r="AH9" s="73">
        <v>36688244075</v>
      </c>
      <c r="AI9" s="73">
        <v>14737638704</v>
      </c>
      <c r="AJ9" s="99">
        <f>IF($AG9=0,0,$AI9/$AG9)</f>
        <v>0.4156370024021825</v>
      </c>
      <c r="AK9" s="99">
        <f>IF($AF9=0,0,(($P9/$AF9)-1))</f>
        <v>0.0024555060120430294</v>
      </c>
      <c r="AL9" s="12"/>
      <c r="AM9" s="12"/>
      <c r="AN9" s="12"/>
      <c r="AO9" s="12"/>
    </row>
    <row r="10" spans="1:41" s="13" customFormat="1" ht="12.75">
      <c r="A10" s="29"/>
      <c r="B10" s="38" t="s">
        <v>23</v>
      </c>
      <c r="C10" s="39" t="s">
        <v>24</v>
      </c>
      <c r="D10" s="72">
        <v>16522003246</v>
      </c>
      <c r="E10" s="73">
        <v>3276144717</v>
      </c>
      <c r="F10" s="75">
        <f aca="true" t="shared" si="0" ref="F10:F18">$D10+$E10</f>
        <v>19798147963</v>
      </c>
      <c r="G10" s="72">
        <v>16522003472</v>
      </c>
      <c r="H10" s="73">
        <v>3276144717</v>
      </c>
      <c r="I10" s="75">
        <f aca="true" t="shared" si="1" ref="I10:I18">$G10+$H10</f>
        <v>19798148189</v>
      </c>
      <c r="J10" s="72">
        <v>3465654739</v>
      </c>
      <c r="K10" s="73">
        <v>396624264</v>
      </c>
      <c r="L10" s="73">
        <f aca="true" t="shared" si="2" ref="L10:L18">$J10+$K10</f>
        <v>3862279003</v>
      </c>
      <c r="M10" s="99">
        <f aca="true" t="shared" si="3" ref="M10:M18">IF($F10=0,0,$L10/$F10)</f>
        <v>0.1950828436184064</v>
      </c>
      <c r="N10" s="110">
        <v>3530511591</v>
      </c>
      <c r="O10" s="111">
        <v>763709841</v>
      </c>
      <c r="P10" s="112">
        <f aca="true" t="shared" si="4" ref="P10:P18">$N10+$O10</f>
        <v>4294221432</v>
      </c>
      <c r="Q10" s="99">
        <f aca="true" t="shared" si="5" ref="Q10:Q18">IF($F10=0,0,$P10/$F10)</f>
        <v>0.21690015854135983</v>
      </c>
      <c r="R10" s="110">
        <v>0</v>
      </c>
      <c r="S10" s="112">
        <v>0</v>
      </c>
      <c r="T10" s="112">
        <f aca="true" t="shared" si="6" ref="T10:T18">$R10+$S10</f>
        <v>0</v>
      </c>
      <c r="U10" s="99">
        <f aca="true" t="shared" si="7" ref="U10:U18">IF($I10=0,0,$T10/$I10)</f>
        <v>0</v>
      </c>
      <c r="V10" s="110">
        <v>0</v>
      </c>
      <c r="W10" s="112">
        <v>0</v>
      </c>
      <c r="X10" s="112">
        <f aca="true" t="shared" si="8" ref="X10:X18">$V10+$W10</f>
        <v>0</v>
      </c>
      <c r="Y10" s="99">
        <f aca="true" t="shared" si="9" ref="Y10:Y18">IF($I10=0,0,$X10/$I10)</f>
        <v>0</v>
      </c>
      <c r="Z10" s="72">
        <f aca="true" t="shared" si="10" ref="Z10:Z18">$J10+$N10</f>
        <v>6996166330</v>
      </c>
      <c r="AA10" s="73">
        <f aca="true" t="shared" si="11" ref="AA10:AA18">$K10+$O10</f>
        <v>1160334105</v>
      </c>
      <c r="AB10" s="73">
        <f aca="true" t="shared" si="12" ref="AB10:AB18">$Z10+$AA10</f>
        <v>8156500435</v>
      </c>
      <c r="AC10" s="99">
        <f aca="true" t="shared" si="13" ref="AC10:AC18">IF($F10=0,0,$AB10/$F10)</f>
        <v>0.4119830021597662</v>
      </c>
      <c r="AD10" s="72">
        <v>3348445619</v>
      </c>
      <c r="AE10" s="73">
        <v>743642140</v>
      </c>
      <c r="AF10" s="73">
        <f aca="true" t="shared" si="14" ref="AF10:AF18">$AD10+$AE10</f>
        <v>4092087759</v>
      </c>
      <c r="AG10" s="73">
        <v>19910847991</v>
      </c>
      <c r="AH10" s="73">
        <v>19092053383</v>
      </c>
      <c r="AI10" s="73">
        <v>7671561676</v>
      </c>
      <c r="AJ10" s="99">
        <f aca="true" t="shared" si="15" ref="AJ10:AJ18">IF($AG10=0,0,$AI10/$AG10)</f>
        <v>0.3852955775398245</v>
      </c>
      <c r="AK10" s="99">
        <f aca="true" t="shared" si="16" ref="AK10:AK18">IF($AF10=0,0,(($P10/$AF10)-1))</f>
        <v>0.049396221416667885</v>
      </c>
      <c r="AL10" s="12"/>
      <c r="AM10" s="12"/>
      <c r="AN10" s="12"/>
      <c r="AO10" s="12"/>
    </row>
    <row r="11" spans="1:41" s="13" customFormat="1" ht="12.75">
      <c r="A11" s="29"/>
      <c r="B11" s="38" t="s">
        <v>25</v>
      </c>
      <c r="C11" s="39" t="s">
        <v>26</v>
      </c>
      <c r="D11" s="72">
        <v>120498216191</v>
      </c>
      <c r="E11" s="73">
        <v>20472866867</v>
      </c>
      <c r="F11" s="75">
        <f t="shared" si="0"/>
        <v>140971083058</v>
      </c>
      <c r="G11" s="72">
        <v>120481854806</v>
      </c>
      <c r="H11" s="73">
        <v>20483591052</v>
      </c>
      <c r="I11" s="75">
        <f t="shared" si="1"/>
        <v>140965445858</v>
      </c>
      <c r="J11" s="72">
        <v>27320102666</v>
      </c>
      <c r="K11" s="73">
        <v>2122665194</v>
      </c>
      <c r="L11" s="73">
        <f t="shared" si="2"/>
        <v>29442767860</v>
      </c>
      <c r="M11" s="99">
        <f t="shared" si="3"/>
        <v>0.20885678978493985</v>
      </c>
      <c r="N11" s="110">
        <v>28191963498</v>
      </c>
      <c r="O11" s="111">
        <v>3088287149</v>
      </c>
      <c r="P11" s="112">
        <f t="shared" si="4"/>
        <v>31280250647</v>
      </c>
      <c r="Q11" s="99">
        <f t="shared" si="5"/>
        <v>0.22189125577002417</v>
      </c>
      <c r="R11" s="110">
        <v>0</v>
      </c>
      <c r="S11" s="112">
        <v>0</v>
      </c>
      <c r="T11" s="112">
        <f t="shared" si="6"/>
        <v>0</v>
      </c>
      <c r="U11" s="99">
        <f t="shared" si="7"/>
        <v>0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f t="shared" si="10"/>
        <v>55512066164</v>
      </c>
      <c r="AA11" s="73">
        <f t="shared" si="11"/>
        <v>5210952343</v>
      </c>
      <c r="AB11" s="73">
        <f t="shared" si="12"/>
        <v>60723018507</v>
      </c>
      <c r="AC11" s="99">
        <f t="shared" si="13"/>
        <v>0.43074804555496404</v>
      </c>
      <c r="AD11" s="72">
        <v>27478206664</v>
      </c>
      <c r="AE11" s="73">
        <v>3972856692</v>
      </c>
      <c r="AF11" s="73">
        <f t="shared" si="14"/>
        <v>31451063356</v>
      </c>
      <c r="AG11" s="73">
        <v>128724763004</v>
      </c>
      <c r="AH11" s="73">
        <v>130215586962</v>
      </c>
      <c r="AI11" s="73">
        <v>59331212837</v>
      </c>
      <c r="AJ11" s="99">
        <f t="shared" si="15"/>
        <v>0.4609153006182372</v>
      </c>
      <c r="AK11" s="99">
        <f t="shared" si="16"/>
        <v>-0.005431063079379572</v>
      </c>
      <c r="AL11" s="12"/>
      <c r="AM11" s="12"/>
      <c r="AN11" s="12"/>
      <c r="AO11" s="12"/>
    </row>
    <row r="12" spans="1:41" s="13" customFormat="1" ht="12.75">
      <c r="A12" s="29"/>
      <c r="B12" s="38" t="s">
        <v>27</v>
      </c>
      <c r="C12" s="39" t="s">
        <v>28</v>
      </c>
      <c r="D12" s="72">
        <v>55039802665</v>
      </c>
      <c r="E12" s="73">
        <v>13816619221</v>
      </c>
      <c r="F12" s="75">
        <f t="shared" si="0"/>
        <v>68856421886</v>
      </c>
      <c r="G12" s="72">
        <v>55254240615</v>
      </c>
      <c r="H12" s="73">
        <v>13913213907</v>
      </c>
      <c r="I12" s="75">
        <f t="shared" si="1"/>
        <v>69167454522</v>
      </c>
      <c r="J12" s="72">
        <v>11755873221</v>
      </c>
      <c r="K12" s="73">
        <v>2264294660</v>
      </c>
      <c r="L12" s="73">
        <f t="shared" si="2"/>
        <v>14020167881</v>
      </c>
      <c r="M12" s="99">
        <f t="shared" si="3"/>
        <v>0.20361452856513595</v>
      </c>
      <c r="N12" s="110">
        <v>12728701946</v>
      </c>
      <c r="O12" s="111">
        <v>3048917114</v>
      </c>
      <c r="P12" s="112">
        <f t="shared" si="4"/>
        <v>15777619060</v>
      </c>
      <c r="Q12" s="99">
        <f t="shared" si="5"/>
        <v>0.22913794571146504</v>
      </c>
      <c r="R12" s="110">
        <v>0</v>
      </c>
      <c r="S12" s="112">
        <v>0</v>
      </c>
      <c r="T12" s="112">
        <f t="shared" si="6"/>
        <v>0</v>
      </c>
      <c r="U12" s="99">
        <f t="shared" si="7"/>
        <v>0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f t="shared" si="10"/>
        <v>24484575167</v>
      </c>
      <c r="AA12" s="73">
        <f t="shared" si="11"/>
        <v>5313211774</v>
      </c>
      <c r="AB12" s="73">
        <f t="shared" si="12"/>
        <v>29797786941</v>
      </c>
      <c r="AC12" s="99">
        <f t="shared" si="13"/>
        <v>0.43275247427660096</v>
      </c>
      <c r="AD12" s="72">
        <v>12114398528</v>
      </c>
      <c r="AE12" s="73">
        <v>2855387422</v>
      </c>
      <c r="AF12" s="73">
        <f t="shared" si="14"/>
        <v>14969785950</v>
      </c>
      <c r="AG12" s="73">
        <v>64202893520</v>
      </c>
      <c r="AH12" s="73">
        <v>65119380867</v>
      </c>
      <c r="AI12" s="73">
        <v>28246824387</v>
      </c>
      <c r="AJ12" s="99">
        <f t="shared" si="15"/>
        <v>0.4399618590118647</v>
      </c>
      <c r="AK12" s="99">
        <f t="shared" si="16"/>
        <v>0.05396423921478988</v>
      </c>
      <c r="AL12" s="12"/>
      <c r="AM12" s="12"/>
      <c r="AN12" s="12"/>
      <c r="AO12" s="12"/>
    </row>
    <row r="13" spans="1:41" s="13" customFormat="1" ht="12.75">
      <c r="A13" s="29"/>
      <c r="B13" s="38" t="s">
        <v>29</v>
      </c>
      <c r="C13" s="39" t="s">
        <v>30</v>
      </c>
      <c r="D13" s="72">
        <v>14862094057</v>
      </c>
      <c r="E13" s="73">
        <v>5816357219</v>
      </c>
      <c r="F13" s="75">
        <f t="shared" si="0"/>
        <v>20678451276</v>
      </c>
      <c r="G13" s="72">
        <v>14862094031</v>
      </c>
      <c r="H13" s="73">
        <v>5813858867</v>
      </c>
      <c r="I13" s="75">
        <f t="shared" si="1"/>
        <v>20675952898</v>
      </c>
      <c r="J13" s="72">
        <v>2667898800</v>
      </c>
      <c r="K13" s="73">
        <v>746528830</v>
      </c>
      <c r="L13" s="73">
        <f t="shared" si="2"/>
        <v>3414427630</v>
      </c>
      <c r="M13" s="99">
        <f t="shared" si="3"/>
        <v>0.16512008488580004</v>
      </c>
      <c r="N13" s="110">
        <v>3009445597</v>
      </c>
      <c r="O13" s="111">
        <v>1174965139</v>
      </c>
      <c r="P13" s="112">
        <f t="shared" si="4"/>
        <v>4184410736</v>
      </c>
      <c r="Q13" s="99">
        <f t="shared" si="5"/>
        <v>0.20235609911737182</v>
      </c>
      <c r="R13" s="110">
        <v>0</v>
      </c>
      <c r="S13" s="112">
        <v>0</v>
      </c>
      <c r="T13" s="112">
        <f t="shared" si="6"/>
        <v>0</v>
      </c>
      <c r="U13" s="99">
        <f t="shared" si="7"/>
        <v>0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f t="shared" si="10"/>
        <v>5677344397</v>
      </c>
      <c r="AA13" s="73">
        <f t="shared" si="11"/>
        <v>1921493969</v>
      </c>
      <c r="AB13" s="73">
        <f t="shared" si="12"/>
        <v>7598838366</v>
      </c>
      <c r="AC13" s="99">
        <f t="shared" si="13"/>
        <v>0.3674761840031719</v>
      </c>
      <c r="AD13" s="72">
        <v>2724674106</v>
      </c>
      <c r="AE13" s="73">
        <v>1005292802</v>
      </c>
      <c r="AF13" s="73">
        <f t="shared" si="14"/>
        <v>3729966908</v>
      </c>
      <c r="AG13" s="73">
        <v>18441076731</v>
      </c>
      <c r="AH13" s="73">
        <v>19252543538</v>
      </c>
      <c r="AI13" s="73">
        <v>6774511759</v>
      </c>
      <c r="AJ13" s="99">
        <f t="shared" si="15"/>
        <v>0.3673598813030176</v>
      </c>
      <c r="AK13" s="99">
        <f t="shared" si="16"/>
        <v>0.12183588734401707</v>
      </c>
      <c r="AL13" s="12"/>
      <c r="AM13" s="12"/>
      <c r="AN13" s="12"/>
      <c r="AO13" s="12"/>
    </row>
    <row r="14" spans="1:41" s="13" customFormat="1" ht="12.75">
      <c r="A14" s="29"/>
      <c r="B14" s="38" t="s">
        <v>31</v>
      </c>
      <c r="C14" s="39" t="s">
        <v>32</v>
      </c>
      <c r="D14" s="72">
        <v>16639684345</v>
      </c>
      <c r="E14" s="73">
        <v>3362958166</v>
      </c>
      <c r="F14" s="75">
        <f t="shared" si="0"/>
        <v>20002642511</v>
      </c>
      <c r="G14" s="72">
        <v>16689121983</v>
      </c>
      <c r="H14" s="73">
        <v>3443568728</v>
      </c>
      <c r="I14" s="75">
        <f t="shared" si="1"/>
        <v>20132690711</v>
      </c>
      <c r="J14" s="72">
        <v>3003896822</v>
      </c>
      <c r="K14" s="73">
        <v>454383383</v>
      </c>
      <c r="L14" s="73">
        <f t="shared" si="2"/>
        <v>3458280205</v>
      </c>
      <c r="M14" s="99">
        <f t="shared" si="3"/>
        <v>0.17289116690948195</v>
      </c>
      <c r="N14" s="110">
        <v>3271262045</v>
      </c>
      <c r="O14" s="111">
        <v>707362712</v>
      </c>
      <c r="P14" s="112">
        <f t="shared" si="4"/>
        <v>3978624757</v>
      </c>
      <c r="Q14" s="99">
        <f t="shared" si="5"/>
        <v>0.19890495742310274</v>
      </c>
      <c r="R14" s="110">
        <v>0</v>
      </c>
      <c r="S14" s="112">
        <v>0</v>
      </c>
      <c r="T14" s="112">
        <f t="shared" si="6"/>
        <v>0</v>
      </c>
      <c r="U14" s="99">
        <f t="shared" si="7"/>
        <v>0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f t="shared" si="10"/>
        <v>6275158867</v>
      </c>
      <c r="AA14" s="73">
        <f t="shared" si="11"/>
        <v>1161746095</v>
      </c>
      <c r="AB14" s="73">
        <f t="shared" si="12"/>
        <v>7436904962</v>
      </c>
      <c r="AC14" s="99">
        <f t="shared" si="13"/>
        <v>0.3717961243325847</v>
      </c>
      <c r="AD14" s="72">
        <v>2544410689</v>
      </c>
      <c r="AE14" s="73">
        <v>464253880</v>
      </c>
      <c r="AF14" s="73">
        <f t="shared" si="14"/>
        <v>3008664569</v>
      </c>
      <c r="AG14" s="73">
        <v>15357422052</v>
      </c>
      <c r="AH14" s="73">
        <v>15938312353</v>
      </c>
      <c r="AI14" s="73">
        <v>5601239706</v>
      </c>
      <c r="AJ14" s="99">
        <f t="shared" si="15"/>
        <v>0.36472525707988535</v>
      </c>
      <c r="AK14" s="99">
        <f t="shared" si="16"/>
        <v>0.32238894225499815</v>
      </c>
      <c r="AL14" s="12"/>
      <c r="AM14" s="12"/>
      <c r="AN14" s="12"/>
      <c r="AO14" s="12"/>
    </row>
    <row r="15" spans="1:41" s="13" customFormat="1" ht="12.75">
      <c r="A15" s="29"/>
      <c r="B15" s="38" t="s">
        <v>33</v>
      </c>
      <c r="C15" s="39" t="s">
        <v>34</v>
      </c>
      <c r="D15" s="72">
        <v>14245802954</v>
      </c>
      <c r="E15" s="73">
        <v>2427559450</v>
      </c>
      <c r="F15" s="75">
        <f t="shared" si="0"/>
        <v>16673362404</v>
      </c>
      <c r="G15" s="72">
        <v>14245802954</v>
      </c>
      <c r="H15" s="73">
        <v>2427559450</v>
      </c>
      <c r="I15" s="75">
        <f t="shared" si="1"/>
        <v>16673362404</v>
      </c>
      <c r="J15" s="72">
        <v>2838679971</v>
      </c>
      <c r="K15" s="73">
        <v>355164775</v>
      </c>
      <c r="L15" s="73">
        <f t="shared" si="2"/>
        <v>3193844746</v>
      </c>
      <c r="M15" s="99">
        <f t="shared" si="3"/>
        <v>0.1915537291526624</v>
      </c>
      <c r="N15" s="110">
        <v>3039903802</v>
      </c>
      <c r="O15" s="111">
        <v>560601089</v>
      </c>
      <c r="P15" s="112">
        <f t="shared" si="4"/>
        <v>3600504891</v>
      </c>
      <c r="Q15" s="99">
        <f t="shared" si="5"/>
        <v>0.2159435393868861</v>
      </c>
      <c r="R15" s="110">
        <v>0</v>
      </c>
      <c r="S15" s="112">
        <v>0</v>
      </c>
      <c r="T15" s="112">
        <f t="shared" si="6"/>
        <v>0</v>
      </c>
      <c r="U15" s="99">
        <f t="shared" si="7"/>
        <v>0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f t="shared" si="10"/>
        <v>5878583773</v>
      </c>
      <c r="AA15" s="73">
        <f t="shared" si="11"/>
        <v>915765864</v>
      </c>
      <c r="AB15" s="73">
        <f t="shared" si="12"/>
        <v>6794349637</v>
      </c>
      <c r="AC15" s="99">
        <f t="shared" si="13"/>
        <v>0.4074972685395485</v>
      </c>
      <c r="AD15" s="72">
        <v>3372293663</v>
      </c>
      <c r="AE15" s="73">
        <v>564593858</v>
      </c>
      <c r="AF15" s="73">
        <f t="shared" si="14"/>
        <v>3936887521</v>
      </c>
      <c r="AG15" s="73">
        <v>16439770794</v>
      </c>
      <c r="AH15" s="73">
        <v>16635720706</v>
      </c>
      <c r="AI15" s="73">
        <v>7120216052</v>
      </c>
      <c r="AJ15" s="99">
        <f t="shared" si="15"/>
        <v>0.4331092045759333</v>
      </c>
      <c r="AK15" s="99">
        <f t="shared" si="16"/>
        <v>-0.085443800008428</v>
      </c>
      <c r="AL15" s="12"/>
      <c r="AM15" s="12"/>
      <c r="AN15" s="12"/>
      <c r="AO15" s="12"/>
    </row>
    <row r="16" spans="1:41" s="13" customFormat="1" ht="12.75">
      <c r="A16" s="29"/>
      <c r="B16" s="38" t="s">
        <v>35</v>
      </c>
      <c r="C16" s="39" t="s">
        <v>36</v>
      </c>
      <c r="D16" s="72">
        <v>6672680836</v>
      </c>
      <c r="E16" s="73">
        <v>1255436069</v>
      </c>
      <c r="F16" s="75">
        <f t="shared" si="0"/>
        <v>7928116905</v>
      </c>
      <c r="G16" s="72">
        <v>6672680836</v>
      </c>
      <c r="H16" s="73">
        <v>1255436069</v>
      </c>
      <c r="I16" s="75">
        <f t="shared" si="1"/>
        <v>7928116905</v>
      </c>
      <c r="J16" s="72">
        <v>1319728603</v>
      </c>
      <c r="K16" s="73">
        <v>155166964</v>
      </c>
      <c r="L16" s="73">
        <f t="shared" si="2"/>
        <v>1474895567</v>
      </c>
      <c r="M16" s="99">
        <f t="shared" si="3"/>
        <v>0.18603352910573662</v>
      </c>
      <c r="N16" s="110">
        <v>1256983002</v>
      </c>
      <c r="O16" s="111">
        <v>177884977</v>
      </c>
      <c r="P16" s="112">
        <f t="shared" si="4"/>
        <v>1434867979</v>
      </c>
      <c r="Q16" s="99">
        <f t="shared" si="5"/>
        <v>0.1809847150582601</v>
      </c>
      <c r="R16" s="110">
        <v>0</v>
      </c>
      <c r="S16" s="112">
        <v>0</v>
      </c>
      <c r="T16" s="112">
        <f t="shared" si="6"/>
        <v>0</v>
      </c>
      <c r="U16" s="99">
        <f t="shared" si="7"/>
        <v>0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f t="shared" si="10"/>
        <v>2576711605</v>
      </c>
      <c r="AA16" s="73">
        <f t="shared" si="11"/>
        <v>333051941</v>
      </c>
      <c r="AB16" s="73">
        <f t="shared" si="12"/>
        <v>2909763546</v>
      </c>
      <c r="AC16" s="99">
        <f t="shared" si="13"/>
        <v>0.3670182441639967</v>
      </c>
      <c r="AD16" s="72">
        <v>1059429507</v>
      </c>
      <c r="AE16" s="73">
        <v>230744700</v>
      </c>
      <c r="AF16" s="73">
        <f t="shared" si="14"/>
        <v>1290174207</v>
      </c>
      <c r="AG16" s="73">
        <v>6911588173</v>
      </c>
      <c r="AH16" s="73">
        <v>6929939629</v>
      </c>
      <c r="AI16" s="73">
        <v>2585698247</v>
      </c>
      <c r="AJ16" s="99">
        <f t="shared" si="15"/>
        <v>0.37411057810142473</v>
      </c>
      <c r="AK16" s="99">
        <f t="shared" si="16"/>
        <v>0.11215056944631674</v>
      </c>
      <c r="AL16" s="12"/>
      <c r="AM16" s="12"/>
      <c r="AN16" s="12"/>
      <c r="AO16" s="12"/>
    </row>
    <row r="17" spans="1:41" s="13" customFormat="1" ht="12.75">
      <c r="A17" s="29"/>
      <c r="B17" s="40" t="s">
        <v>37</v>
      </c>
      <c r="C17" s="39" t="s">
        <v>38</v>
      </c>
      <c r="D17" s="72">
        <v>51433699216</v>
      </c>
      <c r="E17" s="73">
        <v>9657949185</v>
      </c>
      <c r="F17" s="75">
        <f t="shared" si="0"/>
        <v>61091648401</v>
      </c>
      <c r="G17" s="72">
        <v>51648516976</v>
      </c>
      <c r="H17" s="73">
        <v>10253303329</v>
      </c>
      <c r="I17" s="75">
        <f t="shared" si="1"/>
        <v>61901820305</v>
      </c>
      <c r="J17" s="72">
        <v>10401488690</v>
      </c>
      <c r="K17" s="73">
        <v>1140087186</v>
      </c>
      <c r="L17" s="73">
        <f t="shared" si="2"/>
        <v>11541575876</v>
      </c>
      <c r="M17" s="99">
        <f t="shared" si="3"/>
        <v>0.18892231881258384</v>
      </c>
      <c r="N17" s="110">
        <v>11876495294</v>
      </c>
      <c r="O17" s="111">
        <v>2061898263</v>
      </c>
      <c r="P17" s="112">
        <f t="shared" si="4"/>
        <v>13938393557</v>
      </c>
      <c r="Q17" s="99">
        <f t="shared" si="5"/>
        <v>0.2281554667752564</v>
      </c>
      <c r="R17" s="110">
        <v>0</v>
      </c>
      <c r="S17" s="112">
        <v>0</v>
      </c>
      <c r="T17" s="112">
        <f t="shared" si="6"/>
        <v>0</v>
      </c>
      <c r="U17" s="99">
        <f t="shared" si="7"/>
        <v>0</v>
      </c>
      <c r="V17" s="110">
        <v>0</v>
      </c>
      <c r="W17" s="112">
        <v>0</v>
      </c>
      <c r="X17" s="112">
        <f t="shared" si="8"/>
        <v>0</v>
      </c>
      <c r="Y17" s="99">
        <f t="shared" si="9"/>
        <v>0</v>
      </c>
      <c r="Z17" s="72">
        <f t="shared" si="10"/>
        <v>22277983984</v>
      </c>
      <c r="AA17" s="73">
        <f t="shared" si="11"/>
        <v>3201985449</v>
      </c>
      <c r="AB17" s="73">
        <f t="shared" si="12"/>
        <v>25479969433</v>
      </c>
      <c r="AC17" s="99">
        <f t="shared" si="13"/>
        <v>0.4170777855878402</v>
      </c>
      <c r="AD17" s="72">
        <v>11196303089</v>
      </c>
      <c r="AE17" s="73">
        <v>1636085434</v>
      </c>
      <c r="AF17" s="73">
        <f t="shared" si="14"/>
        <v>12832388523</v>
      </c>
      <c r="AG17" s="73">
        <v>55966249468</v>
      </c>
      <c r="AH17" s="73">
        <v>57696662698</v>
      </c>
      <c r="AI17" s="73">
        <v>23542960046</v>
      </c>
      <c r="AJ17" s="99">
        <f t="shared" si="15"/>
        <v>0.4206635297128716</v>
      </c>
      <c r="AK17" s="99">
        <f t="shared" si="16"/>
        <v>0.08618855577959339</v>
      </c>
      <c r="AL17" s="12"/>
      <c r="AM17" s="12"/>
      <c r="AN17" s="12"/>
      <c r="AO17" s="12"/>
    </row>
    <row r="18" spans="1:41" s="13" customFormat="1" ht="12.75">
      <c r="A18" s="41"/>
      <c r="B18" s="42" t="s">
        <v>612</v>
      </c>
      <c r="C18" s="41"/>
      <c r="D18" s="76">
        <f>SUM(D9:D17)</f>
        <v>325067237430</v>
      </c>
      <c r="E18" s="77">
        <f>SUM(E9:E17)</f>
        <v>69425165311</v>
      </c>
      <c r="F18" s="78">
        <f t="shared" si="0"/>
        <v>394492402741</v>
      </c>
      <c r="G18" s="76">
        <f>SUM(G9:G17)</f>
        <v>325768669083</v>
      </c>
      <c r="H18" s="77">
        <f>SUM(H9:H17)</f>
        <v>70340971301</v>
      </c>
      <c r="I18" s="78">
        <f t="shared" si="1"/>
        <v>396109640384</v>
      </c>
      <c r="J18" s="76">
        <f>SUM(J9:J17)</f>
        <v>68980676319</v>
      </c>
      <c r="K18" s="77">
        <f>SUM(K9:K17)</f>
        <v>8886826163</v>
      </c>
      <c r="L18" s="77">
        <f t="shared" si="2"/>
        <v>77867502482</v>
      </c>
      <c r="M18" s="100">
        <f t="shared" si="3"/>
        <v>0.19738657054220413</v>
      </c>
      <c r="N18" s="113">
        <f>SUM(N9:N17)</f>
        <v>72877623321</v>
      </c>
      <c r="O18" s="114">
        <f>SUM(O9:O17)</f>
        <v>13465638612</v>
      </c>
      <c r="P18" s="115">
        <f t="shared" si="4"/>
        <v>86343261933</v>
      </c>
      <c r="Q18" s="100">
        <f t="shared" si="5"/>
        <v>0.2188717991349704</v>
      </c>
      <c r="R18" s="113">
        <f>SUM(R9:R17)</f>
        <v>0</v>
      </c>
      <c r="S18" s="115">
        <f>SUM(S9:S17)</f>
        <v>0</v>
      </c>
      <c r="T18" s="115">
        <f t="shared" si="6"/>
        <v>0</v>
      </c>
      <c r="U18" s="100">
        <f t="shared" si="7"/>
        <v>0</v>
      </c>
      <c r="V18" s="113">
        <f>SUM(V9:V17)</f>
        <v>0</v>
      </c>
      <c r="W18" s="115">
        <f>SUM(W9:W17)</f>
        <v>0</v>
      </c>
      <c r="X18" s="115">
        <f t="shared" si="8"/>
        <v>0</v>
      </c>
      <c r="Y18" s="100">
        <f t="shared" si="9"/>
        <v>0</v>
      </c>
      <c r="Z18" s="76">
        <f t="shared" si="10"/>
        <v>141858299640</v>
      </c>
      <c r="AA18" s="77">
        <f t="shared" si="11"/>
        <v>22352464775</v>
      </c>
      <c r="AB18" s="77">
        <f t="shared" si="12"/>
        <v>164210764415</v>
      </c>
      <c r="AC18" s="100">
        <f t="shared" si="13"/>
        <v>0.41625836967717456</v>
      </c>
      <c r="AD18" s="76">
        <f>SUM(AD9:AD17)</f>
        <v>69926314546</v>
      </c>
      <c r="AE18" s="77">
        <f>SUM(AE9:AE17)</f>
        <v>13219833913</v>
      </c>
      <c r="AF18" s="77">
        <f t="shared" si="14"/>
        <v>83146148459</v>
      </c>
      <c r="AG18" s="77">
        <f>SUM(AG9:AG17)</f>
        <v>361412568120</v>
      </c>
      <c r="AH18" s="77">
        <f>SUM(AH9:AH17)</f>
        <v>367568444211</v>
      </c>
      <c r="AI18" s="77">
        <f>SUM(AI9:AI17)</f>
        <v>155611863414</v>
      </c>
      <c r="AJ18" s="100">
        <f t="shared" si="15"/>
        <v>0.43056572222560924</v>
      </c>
      <c r="AK18" s="100">
        <f t="shared" si="16"/>
        <v>0.03845173268099744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1"/>
      <c r="N19" s="82"/>
      <c r="O19" s="81"/>
      <c r="P19" s="80"/>
      <c r="Q19" s="101"/>
      <c r="R19" s="82"/>
      <c r="S19" s="80"/>
      <c r="T19" s="80"/>
      <c r="U19" s="101"/>
      <c r="V19" s="82"/>
      <c r="W19" s="80"/>
      <c r="X19" s="80"/>
      <c r="Y19" s="101"/>
      <c r="Z19" s="82"/>
      <c r="AA19" s="80"/>
      <c r="AB19" s="81"/>
      <c r="AC19" s="101"/>
      <c r="AD19" s="82"/>
      <c r="AE19" s="80"/>
      <c r="AF19" s="80"/>
      <c r="AG19" s="80"/>
      <c r="AH19" s="80"/>
      <c r="AI19" s="80"/>
      <c r="AJ19" s="101"/>
      <c r="AK19" s="101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2"/>
      <c r="N20" s="83"/>
      <c r="O20" s="83"/>
      <c r="P20" s="83"/>
      <c r="Q20" s="102"/>
      <c r="R20" s="83"/>
      <c r="S20" s="83"/>
      <c r="T20" s="83"/>
      <c r="U20" s="102"/>
      <c r="V20" s="83"/>
      <c r="W20" s="83"/>
      <c r="X20" s="83"/>
      <c r="Y20" s="102"/>
      <c r="Z20" s="83"/>
      <c r="AA20" s="83"/>
      <c r="AB20" s="83"/>
      <c r="AC20" s="102"/>
      <c r="AD20" s="83"/>
      <c r="AE20" s="83"/>
      <c r="AF20" s="83"/>
      <c r="AG20" s="83"/>
      <c r="AH20" s="83"/>
      <c r="AI20" s="83"/>
      <c r="AJ20" s="102"/>
      <c r="AK20" s="102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447</v>
      </c>
      <c r="C9" s="64" t="s">
        <v>448</v>
      </c>
      <c r="D9" s="85">
        <v>160944839</v>
      </c>
      <c r="E9" s="86">
        <v>137325764</v>
      </c>
      <c r="F9" s="87">
        <f>$D9+$E9</f>
        <v>298270603</v>
      </c>
      <c r="G9" s="85">
        <v>160944839</v>
      </c>
      <c r="H9" s="86">
        <v>137325764</v>
      </c>
      <c r="I9" s="87">
        <f>$G9+$H9</f>
        <v>298270603</v>
      </c>
      <c r="J9" s="85">
        <v>41799065</v>
      </c>
      <c r="K9" s="86">
        <v>32933181</v>
      </c>
      <c r="L9" s="86">
        <f>$J9+$K9</f>
        <v>74732246</v>
      </c>
      <c r="M9" s="104">
        <f>IF($F9=0,0,$L9/$F9)</f>
        <v>0.2505518319550921</v>
      </c>
      <c r="N9" s="85">
        <v>52174716</v>
      </c>
      <c r="O9" s="86">
        <v>34175451</v>
      </c>
      <c r="P9" s="86">
        <f>$N9+$O9</f>
        <v>86350167</v>
      </c>
      <c r="Q9" s="104">
        <f>IF($F9=0,0,$P9/$F9)</f>
        <v>0.2895027740967151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93973781</v>
      </c>
      <c r="AA9" s="86">
        <f>$K9+$O9</f>
        <v>67108632</v>
      </c>
      <c r="AB9" s="86">
        <f>$Z9+$AA9</f>
        <v>161082413</v>
      </c>
      <c r="AC9" s="104">
        <f>IF($F9=0,0,$AB9/$F9)</f>
        <v>0.5400546060518072</v>
      </c>
      <c r="AD9" s="85">
        <v>45314127</v>
      </c>
      <c r="AE9" s="86">
        <v>50000261</v>
      </c>
      <c r="AF9" s="86">
        <f>$AD9+$AE9</f>
        <v>95314388</v>
      </c>
      <c r="AG9" s="86">
        <v>290037909</v>
      </c>
      <c r="AH9" s="86">
        <v>321760006</v>
      </c>
      <c r="AI9" s="87">
        <v>150599331</v>
      </c>
      <c r="AJ9" s="124">
        <f>IF($AG9=0,0,$AI9/$AG9)</f>
        <v>0.5192401624988959</v>
      </c>
      <c r="AK9" s="125">
        <f>IF($AF9=0,0,(($P9/$AF9)-1))</f>
        <v>-0.09404898030714948</v>
      </c>
    </row>
    <row r="10" spans="1:37" ht="12.75">
      <c r="A10" s="62" t="s">
        <v>97</v>
      </c>
      <c r="B10" s="63" t="s">
        <v>449</v>
      </c>
      <c r="C10" s="64" t="s">
        <v>450</v>
      </c>
      <c r="D10" s="85">
        <v>314077676</v>
      </c>
      <c r="E10" s="86">
        <v>127434800</v>
      </c>
      <c r="F10" s="87">
        <f aca="true" t="shared" si="0" ref="F10:F45">$D10+$E10</f>
        <v>441512476</v>
      </c>
      <c r="G10" s="85">
        <v>314077676</v>
      </c>
      <c r="H10" s="86">
        <v>127434800</v>
      </c>
      <c r="I10" s="87">
        <f aca="true" t="shared" si="1" ref="I10:I45">$G10+$H10</f>
        <v>441512476</v>
      </c>
      <c r="J10" s="85">
        <v>44079291</v>
      </c>
      <c r="K10" s="86">
        <v>20143415</v>
      </c>
      <c r="L10" s="86">
        <f aca="true" t="shared" si="2" ref="L10:L45">$J10+$K10</f>
        <v>64222706</v>
      </c>
      <c r="M10" s="104">
        <f aca="true" t="shared" si="3" ref="M10:M45">IF($F10=0,0,$L10/$F10)</f>
        <v>0.145460682293381</v>
      </c>
      <c r="N10" s="85">
        <v>71247936</v>
      </c>
      <c r="O10" s="86">
        <v>43568778</v>
      </c>
      <c r="P10" s="86">
        <f aca="true" t="shared" si="4" ref="P10:P45">$N10+$O10</f>
        <v>114816714</v>
      </c>
      <c r="Q10" s="104">
        <f aca="true" t="shared" si="5" ref="Q10:Q45">IF($F10=0,0,$P10/$F10)</f>
        <v>0.26005315872433016</v>
      </c>
      <c r="R10" s="85">
        <v>0</v>
      </c>
      <c r="S10" s="86">
        <v>0</v>
      </c>
      <c r="T10" s="86">
        <f aca="true" t="shared" si="6" ref="T10:T45">$R10+$S10</f>
        <v>0</v>
      </c>
      <c r="U10" s="104">
        <f aca="true" t="shared" si="7" ref="U10:U45">IF($I10=0,0,$T10/$I10)</f>
        <v>0</v>
      </c>
      <c r="V10" s="85">
        <v>0</v>
      </c>
      <c r="W10" s="86">
        <v>0</v>
      </c>
      <c r="X10" s="86">
        <f aca="true" t="shared" si="8" ref="X10:X45">$V10+$W10</f>
        <v>0</v>
      </c>
      <c r="Y10" s="104">
        <f aca="true" t="shared" si="9" ref="Y10:Y45">IF($I10=0,0,$X10/$I10)</f>
        <v>0</v>
      </c>
      <c r="Z10" s="85">
        <f aca="true" t="shared" si="10" ref="Z10:Z45">$J10+$N10</f>
        <v>115327227</v>
      </c>
      <c r="AA10" s="86">
        <f aca="true" t="shared" si="11" ref="AA10:AA45">$K10+$O10</f>
        <v>63712193</v>
      </c>
      <c r="AB10" s="86">
        <f aca="true" t="shared" si="12" ref="AB10:AB45">$Z10+$AA10</f>
        <v>179039420</v>
      </c>
      <c r="AC10" s="104">
        <f aca="true" t="shared" si="13" ref="AC10:AC45">IF($F10=0,0,$AB10/$F10)</f>
        <v>0.40551384101771115</v>
      </c>
      <c r="AD10" s="85">
        <v>92007694</v>
      </c>
      <c r="AE10" s="86">
        <v>38690497</v>
      </c>
      <c r="AF10" s="86">
        <f aca="true" t="shared" si="14" ref="AF10:AF45">$AD10+$AE10</f>
        <v>130698191</v>
      </c>
      <c r="AG10" s="86">
        <v>459516845</v>
      </c>
      <c r="AH10" s="86">
        <v>460259928</v>
      </c>
      <c r="AI10" s="87">
        <v>218985420</v>
      </c>
      <c r="AJ10" s="124">
        <f aca="true" t="shared" si="15" ref="AJ10:AJ45">IF($AG10=0,0,$AI10/$AG10)</f>
        <v>0.4765558050434473</v>
      </c>
      <c r="AK10" s="125">
        <f aca="true" t="shared" si="16" ref="AK10:AK45">IF($AF10=0,0,(($P10/$AF10)-1))</f>
        <v>-0.12151259997163999</v>
      </c>
    </row>
    <row r="11" spans="1:37" ht="12.75">
      <c r="A11" s="62" t="s">
        <v>97</v>
      </c>
      <c r="B11" s="63" t="s">
        <v>451</v>
      </c>
      <c r="C11" s="64" t="s">
        <v>452</v>
      </c>
      <c r="D11" s="85">
        <v>528998501</v>
      </c>
      <c r="E11" s="86">
        <v>278844024</v>
      </c>
      <c r="F11" s="87">
        <f t="shared" si="0"/>
        <v>807842525</v>
      </c>
      <c r="G11" s="85">
        <v>528998501</v>
      </c>
      <c r="H11" s="86">
        <v>278844024</v>
      </c>
      <c r="I11" s="87">
        <f t="shared" si="1"/>
        <v>807842525</v>
      </c>
      <c r="J11" s="85">
        <v>64065426</v>
      </c>
      <c r="K11" s="86">
        <v>5103993</v>
      </c>
      <c r="L11" s="86">
        <f t="shared" si="2"/>
        <v>69169419</v>
      </c>
      <c r="M11" s="104">
        <f t="shared" si="3"/>
        <v>0.08562240394562047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64065426</v>
      </c>
      <c r="AA11" s="86">
        <f t="shared" si="11"/>
        <v>5103993</v>
      </c>
      <c r="AB11" s="86">
        <f t="shared" si="12"/>
        <v>69169419</v>
      </c>
      <c r="AC11" s="104">
        <f t="shared" si="13"/>
        <v>0.08562240394562047</v>
      </c>
      <c r="AD11" s="85">
        <v>20484372</v>
      </c>
      <c r="AE11" s="86">
        <v>3738523</v>
      </c>
      <c r="AF11" s="86">
        <f t="shared" si="14"/>
        <v>24222895</v>
      </c>
      <c r="AG11" s="86">
        <v>817150052</v>
      </c>
      <c r="AH11" s="86">
        <v>594829659</v>
      </c>
      <c r="AI11" s="87">
        <v>85784957</v>
      </c>
      <c r="AJ11" s="124">
        <f t="shared" si="15"/>
        <v>0.10498066639051012</v>
      </c>
      <c r="AK11" s="125">
        <f t="shared" si="16"/>
        <v>-1</v>
      </c>
    </row>
    <row r="12" spans="1:37" ht="12.75">
      <c r="A12" s="62" t="s">
        <v>112</v>
      </c>
      <c r="B12" s="63" t="s">
        <v>453</v>
      </c>
      <c r="C12" s="64" t="s">
        <v>454</v>
      </c>
      <c r="D12" s="85">
        <v>96728279</v>
      </c>
      <c r="E12" s="86">
        <v>4100000</v>
      </c>
      <c r="F12" s="87">
        <f t="shared" si="0"/>
        <v>100828279</v>
      </c>
      <c r="G12" s="85">
        <v>96728279</v>
      </c>
      <c r="H12" s="86">
        <v>4100000</v>
      </c>
      <c r="I12" s="87">
        <f t="shared" si="1"/>
        <v>100828279</v>
      </c>
      <c r="J12" s="85">
        <v>18880323</v>
      </c>
      <c r="K12" s="86">
        <v>74200</v>
      </c>
      <c r="L12" s="86">
        <f t="shared" si="2"/>
        <v>18954523</v>
      </c>
      <c r="M12" s="104">
        <f t="shared" si="3"/>
        <v>0.18798816351908576</v>
      </c>
      <c r="N12" s="85">
        <v>24187053</v>
      </c>
      <c r="O12" s="86">
        <v>0</v>
      </c>
      <c r="P12" s="86">
        <f t="shared" si="4"/>
        <v>24187053</v>
      </c>
      <c r="Q12" s="104">
        <f t="shared" si="5"/>
        <v>0.239883624315357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43067376</v>
      </c>
      <c r="AA12" s="86">
        <f t="shared" si="11"/>
        <v>74200</v>
      </c>
      <c r="AB12" s="86">
        <f t="shared" si="12"/>
        <v>43141576</v>
      </c>
      <c r="AC12" s="104">
        <f t="shared" si="13"/>
        <v>0.42787178783444274</v>
      </c>
      <c r="AD12" s="85">
        <v>38271974</v>
      </c>
      <c r="AE12" s="86">
        <v>366561</v>
      </c>
      <c r="AF12" s="86">
        <f t="shared" si="14"/>
        <v>38638535</v>
      </c>
      <c r="AG12" s="86">
        <v>100676000</v>
      </c>
      <c r="AH12" s="86">
        <v>110042959</v>
      </c>
      <c r="AI12" s="87">
        <v>58527843</v>
      </c>
      <c r="AJ12" s="124">
        <f t="shared" si="15"/>
        <v>0.5813485140450554</v>
      </c>
      <c r="AK12" s="125">
        <f t="shared" si="16"/>
        <v>-0.37401733787267033</v>
      </c>
    </row>
    <row r="13" spans="1:37" ht="16.5">
      <c r="A13" s="65"/>
      <c r="B13" s="66" t="s">
        <v>455</v>
      </c>
      <c r="C13" s="67"/>
      <c r="D13" s="88">
        <f>SUM(D9:D12)</f>
        <v>1100749295</v>
      </c>
      <c r="E13" s="89">
        <f>SUM(E9:E12)</f>
        <v>547704588</v>
      </c>
      <c r="F13" s="90">
        <f t="shared" si="0"/>
        <v>1648453883</v>
      </c>
      <c r="G13" s="88">
        <f>SUM(G9:G12)</f>
        <v>1100749295</v>
      </c>
      <c r="H13" s="89">
        <f>SUM(H9:H12)</f>
        <v>547704588</v>
      </c>
      <c r="I13" s="90">
        <f t="shared" si="1"/>
        <v>1648453883</v>
      </c>
      <c r="J13" s="88">
        <f>SUM(J9:J12)</f>
        <v>168824105</v>
      </c>
      <c r="K13" s="89">
        <f>SUM(K9:K12)</f>
        <v>58254789</v>
      </c>
      <c r="L13" s="89">
        <f t="shared" si="2"/>
        <v>227078894</v>
      </c>
      <c r="M13" s="105">
        <f t="shared" si="3"/>
        <v>0.1377526519496815</v>
      </c>
      <c r="N13" s="88">
        <f>SUM(N9:N12)</f>
        <v>147609705</v>
      </c>
      <c r="O13" s="89">
        <f>SUM(O9:O12)</f>
        <v>77744229</v>
      </c>
      <c r="P13" s="89">
        <f t="shared" si="4"/>
        <v>225353934</v>
      </c>
      <c r="Q13" s="105">
        <f t="shared" si="5"/>
        <v>0.13670624111721055</v>
      </c>
      <c r="R13" s="88">
        <f>SUM(R9:R12)</f>
        <v>0</v>
      </c>
      <c r="S13" s="89">
        <f>SUM(S9:S12)</f>
        <v>0</v>
      </c>
      <c r="T13" s="89">
        <f t="shared" si="6"/>
        <v>0</v>
      </c>
      <c r="U13" s="105">
        <f t="shared" si="7"/>
        <v>0</v>
      </c>
      <c r="V13" s="88">
        <f>SUM(V9:V12)</f>
        <v>0</v>
      </c>
      <c r="W13" s="89">
        <f>SUM(W9:W12)</f>
        <v>0</v>
      </c>
      <c r="X13" s="89">
        <f t="shared" si="8"/>
        <v>0</v>
      </c>
      <c r="Y13" s="105">
        <f t="shared" si="9"/>
        <v>0</v>
      </c>
      <c r="Z13" s="88">
        <f t="shared" si="10"/>
        <v>316433810</v>
      </c>
      <c r="AA13" s="89">
        <f t="shared" si="11"/>
        <v>135999018</v>
      </c>
      <c r="AB13" s="89">
        <f t="shared" si="12"/>
        <v>452432828</v>
      </c>
      <c r="AC13" s="105">
        <f t="shared" si="13"/>
        <v>0.2744588930668921</v>
      </c>
      <c r="AD13" s="88">
        <f>SUM(AD9:AD12)</f>
        <v>196078167</v>
      </c>
      <c r="AE13" s="89">
        <f>SUM(AE9:AE12)</f>
        <v>92795842</v>
      </c>
      <c r="AF13" s="89">
        <f t="shared" si="14"/>
        <v>288874009</v>
      </c>
      <c r="AG13" s="89">
        <f>SUM(AG9:AG12)</f>
        <v>1667380806</v>
      </c>
      <c r="AH13" s="89">
        <f>SUM(AH9:AH12)</f>
        <v>1486892552</v>
      </c>
      <c r="AI13" s="90">
        <f>SUM(AI9:AI12)</f>
        <v>513897551</v>
      </c>
      <c r="AJ13" s="126">
        <f t="shared" si="15"/>
        <v>0.30820646918254135</v>
      </c>
      <c r="AK13" s="127">
        <f t="shared" si="16"/>
        <v>-0.21988850855737596</v>
      </c>
    </row>
    <row r="14" spans="1:37" ht="12.75">
      <c r="A14" s="62" t="s">
        <v>97</v>
      </c>
      <c r="B14" s="63" t="s">
        <v>456</v>
      </c>
      <c r="C14" s="64" t="s">
        <v>457</v>
      </c>
      <c r="D14" s="85">
        <v>62448602</v>
      </c>
      <c r="E14" s="86">
        <v>28280000</v>
      </c>
      <c r="F14" s="87">
        <f t="shared" si="0"/>
        <v>90728602</v>
      </c>
      <c r="G14" s="85">
        <v>62448602</v>
      </c>
      <c r="H14" s="86">
        <v>28280000</v>
      </c>
      <c r="I14" s="87">
        <f t="shared" si="1"/>
        <v>90728602</v>
      </c>
      <c r="J14" s="85">
        <v>12138464</v>
      </c>
      <c r="K14" s="86">
        <v>1321450</v>
      </c>
      <c r="L14" s="86">
        <f t="shared" si="2"/>
        <v>13459914</v>
      </c>
      <c r="M14" s="104">
        <f t="shared" si="3"/>
        <v>0.1483535919576938</v>
      </c>
      <c r="N14" s="85">
        <v>11607647</v>
      </c>
      <c r="O14" s="86">
        <v>4153909</v>
      </c>
      <c r="P14" s="86">
        <f t="shared" si="4"/>
        <v>15761556</v>
      </c>
      <c r="Q14" s="104">
        <f t="shared" si="5"/>
        <v>0.17372201987637811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23746111</v>
      </c>
      <c r="AA14" s="86">
        <f t="shared" si="11"/>
        <v>5475359</v>
      </c>
      <c r="AB14" s="86">
        <f t="shared" si="12"/>
        <v>29221470</v>
      </c>
      <c r="AC14" s="104">
        <f t="shared" si="13"/>
        <v>0.3220756118340719</v>
      </c>
      <c r="AD14" s="85">
        <v>9478386</v>
      </c>
      <c r="AE14" s="86">
        <v>681118</v>
      </c>
      <c r="AF14" s="86">
        <f t="shared" si="14"/>
        <v>10159504</v>
      </c>
      <c r="AG14" s="86">
        <v>76724745</v>
      </c>
      <c r="AH14" s="86">
        <v>72590925</v>
      </c>
      <c r="AI14" s="87">
        <v>21216492</v>
      </c>
      <c r="AJ14" s="124">
        <f t="shared" si="15"/>
        <v>0.2765273706677031</v>
      </c>
      <c r="AK14" s="125">
        <f t="shared" si="16"/>
        <v>0.5514099900940046</v>
      </c>
    </row>
    <row r="15" spans="1:37" ht="12.75">
      <c r="A15" s="62" t="s">
        <v>97</v>
      </c>
      <c r="B15" s="63" t="s">
        <v>458</v>
      </c>
      <c r="C15" s="64" t="s">
        <v>459</v>
      </c>
      <c r="D15" s="85">
        <v>299276247</v>
      </c>
      <c r="E15" s="86">
        <v>14160000</v>
      </c>
      <c r="F15" s="87">
        <f t="shared" si="0"/>
        <v>313436247</v>
      </c>
      <c r="G15" s="85">
        <v>299276247</v>
      </c>
      <c r="H15" s="86">
        <v>14160000</v>
      </c>
      <c r="I15" s="87">
        <f t="shared" si="1"/>
        <v>313436247</v>
      </c>
      <c r="J15" s="85">
        <v>64216480</v>
      </c>
      <c r="K15" s="86">
        <v>2564964</v>
      </c>
      <c r="L15" s="86">
        <f t="shared" si="2"/>
        <v>66781444</v>
      </c>
      <c r="M15" s="104">
        <f t="shared" si="3"/>
        <v>0.2130622882298613</v>
      </c>
      <c r="N15" s="85">
        <v>55764767</v>
      </c>
      <c r="O15" s="86">
        <v>4470606</v>
      </c>
      <c r="P15" s="86">
        <f t="shared" si="4"/>
        <v>60235373</v>
      </c>
      <c r="Q15" s="104">
        <f t="shared" si="5"/>
        <v>0.19217743185905362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119981247</v>
      </c>
      <c r="AA15" s="86">
        <f t="shared" si="11"/>
        <v>7035570</v>
      </c>
      <c r="AB15" s="86">
        <f t="shared" si="12"/>
        <v>127016817</v>
      </c>
      <c r="AC15" s="104">
        <f t="shared" si="13"/>
        <v>0.4052397200889149</v>
      </c>
      <c r="AD15" s="85">
        <v>50317417</v>
      </c>
      <c r="AE15" s="86">
        <v>9693364</v>
      </c>
      <c r="AF15" s="86">
        <f t="shared" si="14"/>
        <v>60010781</v>
      </c>
      <c r="AG15" s="86">
        <v>318961508</v>
      </c>
      <c r="AH15" s="86">
        <v>297520413</v>
      </c>
      <c r="AI15" s="87">
        <v>121274702</v>
      </c>
      <c r="AJ15" s="124">
        <f t="shared" si="15"/>
        <v>0.3802173583904676</v>
      </c>
      <c r="AK15" s="125">
        <f t="shared" si="16"/>
        <v>0.003742527530178341</v>
      </c>
    </row>
    <row r="16" spans="1:37" ht="12.75">
      <c r="A16" s="62" t="s">
        <v>97</v>
      </c>
      <c r="B16" s="63" t="s">
        <v>460</v>
      </c>
      <c r="C16" s="64" t="s">
        <v>461</v>
      </c>
      <c r="D16" s="85">
        <v>50636500</v>
      </c>
      <c r="E16" s="86">
        <v>9606000</v>
      </c>
      <c r="F16" s="87">
        <f t="shared" si="0"/>
        <v>60242500</v>
      </c>
      <c r="G16" s="85">
        <v>50636500</v>
      </c>
      <c r="H16" s="86">
        <v>9606000</v>
      </c>
      <c r="I16" s="87">
        <f t="shared" si="1"/>
        <v>60242500</v>
      </c>
      <c r="J16" s="85">
        <v>8583892</v>
      </c>
      <c r="K16" s="86">
        <v>2364620</v>
      </c>
      <c r="L16" s="86">
        <f t="shared" si="2"/>
        <v>10948512</v>
      </c>
      <c r="M16" s="104">
        <f t="shared" si="3"/>
        <v>0.18174066481304726</v>
      </c>
      <c r="N16" s="85">
        <v>8978538</v>
      </c>
      <c r="O16" s="86">
        <v>0</v>
      </c>
      <c r="P16" s="86">
        <f t="shared" si="4"/>
        <v>8978538</v>
      </c>
      <c r="Q16" s="104">
        <f t="shared" si="5"/>
        <v>0.1490399302817778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17562430</v>
      </c>
      <c r="AA16" s="86">
        <f t="shared" si="11"/>
        <v>2364620</v>
      </c>
      <c r="AB16" s="86">
        <f t="shared" si="12"/>
        <v>19927050</v>
      </c>
      <c r="AC16" s="104">
        <f t="shared" si="13"/>
        <v>0.3307805950948251</v>
      </c>
      <c r="AD16" s="85">
        <v>6868361</v>
      </c>
      <c r="AE16" s="86">
        <v>1045716</v>
      </c>
      <c r="AF16" s="86">
        <f t="shared" si="14"/>
        <v>7914077</v>
      </c>
      <c r="AG16" s="86">
        <v>62066083</v>
      </c>
      <c r="AH16" s="86">
        <v>61269000</v>
      </c>
      <c r="AI16" s="87">
        <v>17881872</v>
      </c>
      <c r="AJ16" s="124">
        <f t="shared" si="15"/>
        <v>0.2881102066647254</v>
      </c>
      <c r="AK16" s="125">
        <f t="shared" si="16"/>
        <v>0.1345022293818976</v>
      </c>
    </row>
    <row r="17" spans="1:37" ht="12.75">
      <c r="A17" s="62" t="s">
        <v>97</v>
      </c>
      <c r="B17" s="63" t="s">
        <v>462</v>
      </c>
      <c r="C17" s="64" t="s">
        <v>463</v>
      </c>
      <c r="D17" s="85">
        <v>90644495</v>
      </c>
      <c r="E17" s="86">
        <v>33937000</v>
      </c>
      <c r="F17" s="87">
        <f t="shared" si="0"/>
        <v>124581495</v>
      </c>
      <c r="G17" s="85">
        <v>90644495</v>
      </c>
      <c r="H17" s="86">
        <v>33937000</v>
      </c>
      <c r="I17" s="87">
        <f t="shared" si="1"/>
        <v>124581495</v>
      </c>
      <c r="J17" s="85">
        <v>14972875</v>
      </c>
      <c r="K17" s="86">
        <v>4467185</v>
      </c>
      <c r="L17" s="86">
        <f t="shared" si="2"/>
        <v>19440060</v>
      </c>
      <c r="M17" s="104">
        <f t="shared" si="3"/>
        <v>0.15604291793094954</v>
      </c>
      <c r="N17" s="85">
        <v>21463669</v>
      </c>
      <c r="O17" s="86">
        <v>3172948</v>
      </c>
      <c r="P17" s="86">
        <f t="shared" si="4"/>
        <v>24636617</v>
      </c>
      <c r="Q17" s="104">
        <f t="shared" si="5"/>
        <v>0.19775502774308495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36436544</v>
      </c>
      <c r="AA17" s="86">
        <f t="shared" si="11"/>
        <v>7640133</v>
      </c>
      <c r="AB17" s="86">
        <f t="shared" si="12"/>
        <v>44076677</v>
      </c>
      <c r="AC17" s="104">
        <f t="shared" si="13"/>
        <v>0.3537979456740345</v>
      </c>
      <c r="AD17" s="85">
        <v>21699872</v>
      </c>
      <c r="AE17" s="86">
        <v>4822692</v>
      </c>
      <c r="AF17" s="86">
        <f t="shared" si="14"/>
        <v>26522564</v>
      </c>
      <c r="AG17" s="86">
        <v>112330573</v>
      </c>
      <c r="AH17" s="86">
        <v>113852342</v>
      </c>
      <c r="AI17" s="87">
        <v>45261955</v>
      </c>
      <c r="AJ17" s="124">
        <f t="shared" si="15"/>
        <v>0.4029353166390418</v>
      </c>
      <c r="AK17" s="125">
        <f t="shared" si="16"/>
        <v>-0.07110726549665414</v>
      </c>
    </row>
    <row r="18" spans="1:37" ht="12.75">
      <c r="A18" s="62" t="s">
        <v>97</v>
      </c>
      <c r="B18" s="63" t="s">
        <v>464</v>
      </c>
      <c r="C18" s="64" t="s">
        <v>465</v>
      </c>
      <c r="D18" s="85">
        <v>51635800</v>
      </c>
      <c r="E18" s="86">
        <v>9344000</v>
      </c>
      <c r="F18" s="87">
        <f t="shared" si="0"/>
        <v>60979800</v>
      </c>
      <c r="G18" s="85">
        <v>51635800</v>
      </c>
      <c r="H18" s="86">
        <v>9344000</v>
      </c>
      <c r="I18" s="87">
        <f t="shared" si="1"/>
        <v>60979800</v>
      </c>
      <c r="J18" s="85">
        <v>8648220</v>
      </c>
      <c r="K18" s="86">
        <v>1874241</v>
      </c>
      <c r="L18" s="86">
        <f t="shared" si="2"/>
        <v>10522461</v>
      </c>
      <c r="M18" s="104">
        <f t="shared" si="3"/>
        <v>0.17255650231716077</v>
      </c>
      <c r="N18" s="85">
        <v>11019408</v>
      </c>
      <c r="O18" s="86">
        <v>1357590</v>
      </c>
      <c r="P18" s="86">
        <f t="shared" si="4"/>
        <v>12376998</v>
      </c>
      <c r="Q18" s="104">
        <f t="shared" si="5"/>
        <v>0.20296881918274576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19667628</v>
      </c>
      <c r="AA18" s="86">
        <f t="shared" si="11"/>
        <v>3231831</v>
      </c>
      <c r="AB18" s="86">
        <f t="shared" si="12"/>
        <v>22899459</v>
      </c>
      <c r="AC18" s="104">
        <f t="shared" si="13"/>
        <v>0.37552532149990653</v>
      </c>
      <c r="AD18" s="85">
        <v>9696181</v>
      </c>
      <c r="AE18" s="86">
        <v>1041205</v>
      </c>
      <c r="AF18" s="86">
        <f t="shared" si="14"/>
        <v>10737386</v>
      </c>
      <c r="AG18" s="86">
        <v>55928564</v>
      </c>
      <c r="AH18" s="86">
        <v>58928564</v>
      </c>
      <c r="AI18" s="87">
        <v>19382697</v>
      </c>
      <c r="AJ18" s="124">
        <f t="shared" si="15"/>
        <v>0.3465616782150888</v>
      </c>
      <c r="AK18" s="125">
        <f t="shared" si="16"/>
        <v>0.15270122541929676</v>
      </c>
    </row>
    <row r="19" spans="1:37" ht="12.75">
      <c r="A19" s="62" t="s">
        <v>97</v>
      </c>
      <c r="B19" s="63" t="s">
        <v>466</v>
      </c>
      <c r="C19" s="64" t="s">
        <v>467</v>
      </c>
      <c r="D19" s="85">
        <v>52440260</v>
      </c>
      <c r="E19" s="86">
        <v>16367488</v>
      </c>
      <c r="F19" s="87">
        <f t="shared" si="0"/>
        <v>68807748</v>
      </c>
      <c r="G19" s="85">
        <v>52440260</v>
      </c>
      <c r="H19" s="86">
        <v>16367488</v>
      </c>
      <c r="I19" s="87">
        <f t="shared" si="1"/>
        <v>68807748</v>
      </c>
      <c r="J19" s="85">
        <v>5998404</v>
      </c>
      <c r="K19" s="86">
        <v>3049945</v>
      </c>
      <c r="L19" s="86">
        <f t="shared" si="2"/>
        <v>9048349</v>
      </c>
      <c r="M19" s="104">
        <f t="shared" si="3"/>
        <v>0.13150189132770337</v>
      </c>
      <c r="N19" s="85">
        <v>9551878</v>
      </c>
      <c r="O19" s="86">
        <v>1252116</v>
      </c>
      <c r="P19" s="86">
        <f t="shared" si="4"/>
        <v>10803994</v>
      </c>
      <c r="Q19" s="104">
        <f t="shared" si="5"/>
        <v>0.15701711382851827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15550282</v>
      </c>
      <c r="AA19" s="86">
        <f t="shared" si="11"/>
        <v>4302061</v>
      </c>
      <c r="AB19" s="86">
        <f t="shared" si="12"/>
        <v>19852343</v>
      </c>
      <c r="AC19" s="104">
        <f t="shared" si="13"/>
        <v>0.28851900515622164</v>
      </c>
      <c r="AD19" s="85">
        <v>6555981</v>
      </c>
      <c r="AE19" s="86">
        <v>184767</v>
      </c>
      <c r="AF19" s="86">
        <f t="shared" si="14"/>
        <v>6740748</v>
      </c>
      <c r="AG19" s="86">
        <v>64538296</v>
      </c>
      <c r="AH19" s="86">
        <v>66576394</v>
      </c>
      <c r="AI19" s="87">
        <v>13118080</v>
      </c>
      <c r="AJ19" s="124">
        <f t="shared" si="15"/>
        <v>0.20326040216494096</v>
      </c>
      <c r="AK19" s="125">
        <f t="shared" si="16"/>
        <v>0.6027885926012959</v>
      </c>
    </row>
    <row r="20" spans="1:37" ht="12.75">
      <c r="A20" s="62" t="s">
        <v>112</v>
      </c>
      <c r="B20" s="63" t="s">
        <v>468</v>
      </c>
      <c r="C20" s="64" t="s">
        <v>469</v>
      </c>
      <c r="D20" s="85">
        <v>100409335</v>
      </c>
      <c r="E20" s="86">
        <v>93000</v>
      </c>
      <c r="F20" s="87">
        <f t="shared" si="0"/>
        <v>100502335</v>
      </c>
      <c r="G20" s="85">
        <v>100409335</v>
      </c>
      <c r="H20" s="86">
        <v>93000</v>
      </c>
      <c r="I20" s="87">
        <f t="shared" si="1"/>
        <v>100502335</v>
      </c>
      <c r="J20" s="85">
        <v>11811215</v>
      </c>
      <c r="K20" s="86">
        <v>25588</v>
      </c>
      <c r="L20" s="86">
        <f t="shared" si="2"/>
        <v>11836803</v>
      </c>
      <c r="M20" s="104">
        <f t="shared" si="3"/>
        <v>0.11777639793145105</v>
      </c>
      <c r="N20" s="85">
        <v>18494920</v>
      </c>
      <c r="O20" s="86">
        <v>35019</v>
      </c>
      <c r="P20" s="86">
        <f t="shared" si="4"/>
        <v>18529939</v>
      </c>
      <c r="Q20" s="104">
        <f t="shared" si="5"/>
        <v>0.1843732187913843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30306135</v>
      </c>
      <c r="AA20" s="86">
        <f t="shared" si="11"/>
        <v>60607</v>
      </c>
      <c r="AB20" s="86">
        <f t="shared" si="12"/>
        <v>30366742</v>
      </c>
      <c r="AC20" s="104">
        <f t="shared" si="13"/>
        <v>0.30214961672283536</v>
      </c>
      <c r="AD20" s="85">
        <v>21145743</v>
      </c>
      <c r="AE20" s="86">
        <v>8435</v>
      </c>
      <c r="AF20" s="86">
        <f t="shared" si="14"/>
        <v>21154178</v>
      </c>
      <c r="AG20" s="86">
        <v>106965146</v>
      </c>
      <c r="AH20" s="86">
        <v>109974627</v>
      </c>
      <c r="AI20" s="87">
        <v>36699177</v>
      </c>
      <c r="AJ20" s="124">
        <f t="shared" si="15"/>
        <v>0.34309472171430494</v>
      </c>
      <c r="AK20" s="125">
        <f t="shared" si="16"/>
        <v>-0.12405298849239144</v>
      </c>
    </row>
    <row r="21" spans="1:37" ht="16.5">
      <c r="A21" s="65"/>
      <c r="B21" s="66" t="s">
        <v>470</v>
      </c>
      <c r="C21" s="67"/>
      <c r="D21" s="88">
        <f>SUM(D14:D20)</f>
        <v>707491239</v>
      </c>
      <c r="E21" s="89">
        <f>SUM(E14:E20)</f>
        <v>111787488</v>
      </c>
      <c r="F21" s="90">
        <f t="shared" si="0"/>
        <v>819278727</v>
      </c>
      <c r="G21" s="88">
        <f>SUM(G14:G20)</f>
        <v>707491239</v>
      </c>
      <c r="H21" s="89">
        <f>SUM(H14:H20)</f>
        <v>111787488</v>
      </c>
      <c r="I21" s="90">
        <f t="shared" si="1"/>
        <v>819278727</v>
      </c>
      <c r="J21" s="88">
        <f>SUM(J14:J20)</f>
        <v>126369550</v>
      </c>
      <c r="K21" s="89">
        <f>SUM(K14:K20)</f>
        <v>15667993</v>
      </c>
      <c r="L21" s="89">
        <f t="shared" si="2"/>
        <v>142037543</v>
      </c>
      <c r="M21" s="105">
        <f t="shared" si="3"/>
        <v>0.17336901144755343</v>
      </c>
      <c r="N21" s="88">
        <f>SUM(N14:N20)</f>
        <v>136880827</v>
      </c>
      <c r="O21" s="89">
        <f>SUM(O14:O20)</f>
        <v>14442188</v>
      </c>
      <c r="P21" s="89">
        <f t="shared" si="4"/>
        <v>151323015</v>
      </c>
      <c r="Q21" s="105">
        <f t="shared" si="5"/>
        <v>0.1847027269389847</v>
      </c>
      <c r="R21" s="88">
        <f>SUM(R14:R20)</f>
        <v>0</v>
      </c>
      <c r="S21" s="89">
        <f>SUM(S14:S20)</f>
        <v>0</v>
      </c>
      <c r="T21" s="89">
        <f t="shared" si="6"/>
        <v>0</v>
      </c>
      <c r="U21" s="105">
        <f t="shared" si="7"/>
        <v>0</v>
      </c>
      <c r="V21" s="88">
        <f>SUM(V14:V20)</f>
        <v>0</v>
      </c>
      <c r="W21" s="89">
        <f>SUM(W14:W20)</f>
        <v>0</v>
      </c>
      <c r="X21" s="89">
        <f t="shared" si="8"/>
        <v>0</v>
      </c>
      <c r="Y21" s="105">
        <f t="shared" si="9"/>
        <v>0</v>
      </c>
      <c r="Z21" s="88">
        <f t="shared" si="10"/>
        <v>263250377</v>
      </c>
      <c r="AA21" s="89">
        <f t="shared" si="11"/>
        <v>30110181</v>
      </c>
      <c r="AB21" s="89">
        <f t="shared" si="12"/>
        <v>293360558</v>
      </c>
      <c r="AC21" s="105">
        <f t="shared" si="13"/>
        <v>0.35807173838653816</v>
      </c>
      <c r="AD21" s="88">
        <f>SUM(AD14:AD20)</f>
        <v>125761941</v>
      </c>
      <c r="AE21" s="89">
        <f>SUM(AE14:AE20)</f>
        <v>17477297</v>
      </c>
      <c r="AF21" s="89">
        <f t="shared" si="14"/>
        <v>143239238</v>
      </c>
      <c r="AG21" s="89">
        <f>SUM(AG14:AG20)</f>
        <v>797514915</v>
      </c>
      <c r="AH21" s="89">
        <f>SUM(AH14:AH20)</f>
        <v>780712265</v>
      </c>
      <c r="AI21" s="90">
        <f>SUM(AI14:AI20)</f>
        <v>274834975</v>
      </c>
      <c r="AJ21" s="126">
        <f t="shared" si="15"/>
        <v>0.34461421326521524</v>
      </c>
      <c r="AK21" s="127">
        <f t="shared" si="16"/>
        <v>0.056435492905931195</v>
      </c>
    </row>
    <row r="22" spans="1:37" ht="12.75">
      <c r="A22" s="62" t="s">
        <v>97</v>
      </c>
      <c r="B22" s="63" t="s">
        <v>471</v>
      </c>
      <c r="C22" s="64" t="s">
        <v>472</v>
      </c>
      <c r="D22" s="85">
        <v>126438166</v>
      </c>
      <c r="E22" s="86">
        <v>9514000</v>
      </c>
      <c r="F22" s="87">
        <f t="shared" si="0"/>
        <v>135952166</v>
      </c>
      <c r="G22" s="85">
        <v>126438166</v>
      </c>
      <c r="H22" s="86">
        <v>9514000</v>
      </c>
      <c r="I22" s="87">
        <f t="shared" si="1"/>
        <v>135952166</v>
      </c>
      <c r="J22" s="85">
        <v>12116679</v>
      </c>
      <c r="K22" s="86">
        <v>1091638</v>
      </c>
      <c r="L22" s="86">
        <f t="shared" si="2"/>
        <v>13208317</v>
      </c>
      <c r="M22" s="104">
        <f t="shared" si="3"/>
        <v>0.09715414905563181</v>
      </c>
      <c r="N22" s="85">
        <v>40786985</v>
      </c>
      <c r="O22" s="86">
        <v>2552130</v>
      </c>
      <c r="P22" s="86">
        <f t="shared" si="4"/>
        <v>43339115</v>
      </c>
      <c r="Q22" s="104">
        <f t="shared" si="5"/>
        <v>0.31878208545791026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52903664</v>
      </c>
      <c r="AA22" s="86">
        <f t="shared" si="11"/>
        <v>3643768</v>
      </c>
      <c r="AB22" s="86">
        <f t="shared" si="12"/>
        <v>56547432</v>
      </c>
      <c r="AC22" s="104">
        <f t="shared" si="13"/>
        <v>0.41593623451354206</v>
      </c>
      <c r="AD22" s="85">
        <v>6739628</v>
      </c>
      <c r="AE22" s="86">
        <v>1378080</v>
      </c>
      <c r="AF22" s="86">
        <f t="shared" si="14"/>
        <v>8117708</v>
      </c>
      <c r="AG22" s="86">
        <v>131363141</v>
      </c>
      <c r="AH22" s="86">
        <v>129893641</v>
      </c>
      <c r="AI22" s="87">
        <v>24841349</v>
      </c>
      <c r="AJ22" s="124">
        <f t="shared" si="15"/>
        <v>0.18910440790997834</v>
      </c>
      <c r="AK22" s="125">
        <f t="shared" si="16"/>
        <v>4.338836405546984</v>
      </c>
    </row>
    <row r="23" spans="1:37" ht="12.75">
      <c r="A23" s="62" t="s">
        <v>97</v>
      </c>
      <c r="B23" s="63" t="s">
        <v>473</v>
      </c>
      <c r="C23" s="64" t="s">
        <v>474</v>
      </c>
      <c r="D23" s="85">
        <v>153429853</v>
      </c>
      <c r="E23" s="86">
        <v>29640800</v>
      </c>
      <c r="F23" s="87">
        <f t="shared" si="0"/>
        <v>183070653</v>
      </c>
      <c r="G23" s="85">
        <v>153429853</v>
      </c>
      <c r="H23" s="86">
        <v>29640800</v>
      </c>
      <c r="I23" s="87">
        <f t="shared" si="1"/>
        <v>183070653</v>
      </c>
      <c r="J23" s="85">
        <v>34479930</v>
      </c>
      <c r="K23" s="86">
        <v>5706990</v>
      </c>
      <c r="L23" s="86">
        <f t="shared" si="2"/>
        <v>40186920</v>
      </c>
      <c r="M23" s="104">
        <f t="shared" si="3"/>
        <v>0.21951590460542028</v>
      </c>
      <c r="N23" s="85">
        <v>35710872</v>
      </c>
      <c r="O23" s="86">
        <v>7117283</v>
      </c>
      <c r="P23" s="86">
        <f t="shared" si="4"/>
        <v>42828155</v>
      </c>
      <c r="Q23" s="104">
        <f t="shared" si="5"/>
        <v>0.23394331258544207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70190802</v>
      </c>
      <c r="AA23" s="86">
        <f t="shared" si="11"/>
        <v>12824273</v>
      </c>
      <c r="AB23" s="86">
        <f t="shared" si="12"/>
        <v>83015075</v>
      </c>
      <c r="AC23" s="104">
        <f t="shared" si="13"/>
        <v>0.45345921719086235</v>
      </c>
      <c r="AD23" s="85">
        <v>31807269</v>
      </c>
      <c r="AE23" s="86">
        <v>14245201</v>
      </c>
      <c r="AF23" s="86">
        <f t="shared" si="14"/>
        <v>46052470</v>
      </c>
      <c r="AG23" s="86">
        <v>192531592</v>
      </c>
      <c r="AH23" s="86">
        <v>225568691</v>
      </c>
      <c r="AI23" s="87">
        <v>82647968</v>
      </c>
      <c r="AJ23" s="124">
        <f t="shared" si="15"/>
        <v>0.4292696442254526</v>
      </c>
      <c r="AK23" s="125">
        <f t="shared" si="16"/>
        <v>-0.07001394279177642</v>
      </c>
    </row>
    <row r="24" spans="1:37" ht="12.75">
      <c r="A24" s="62" t="s">
        <v>97</v>
      </c>
      <c r="B24" s="63" t="s">
        <v>475</v>
      </c>
      <c r="C24" s="64" t="s">
        <v>476</v>
      </c>
      <c r="D24" s="85">
        <v>215963650</v>
      </c>
      <c r="E24" s="86">
        <v>20739247</v>
      </c>
      <c r="F24" s="87">
        <f t="shared" si="0"/>
        <v>236702897</v>
      </c>
      <c r="G24" s="85">
        <v>215963650</v>
      </c>
      <c r="H24" s="86">
        <v>20739247</v>
      </c>
      <c r="I24" s="87">
        <f t="shared" si="1"/>
        <v>236702897</v>
      </c>
      <c r="J24" s="85">
        <v>50977065</v>
      </c>
      <c r="K24" s="86">
        <v>3446604</v>
      </c>
      <c r="L24" s="86">
        <f t="shared" si="2"/>
        <v>54423669</v>
      </c>
      <c r="M24" s="104">
        <f t="shared" si="3"/>
        <v>0.2299239666678013</v>
      </c>
      <c r="N24" s="85">
        <v>46147620</v>
      </c>
      <c r="O24" s="86">
        <v>2632595</v>
      </c>
      <c r="P24" s="86">
        <f t="shared" si="4"/>
        <v>48780215</v>
      </c>
      <c r="Q24" s="104">
        <f t="shared" si="5"/>
        <v>0.2060820362498563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97124685</v>
      </c>
      <c r="AA24" s="86">
        <f t="shared" si="11"/>
        <v>6079199</v>
      </c>
      <c r="AB24" s="86">
        <f t="shared" si="12"/>
        <v>103203884</v>
      </c>
      <c r="AC24" s="104">
        <f t="shared" si="13"/>
        <v>0.43600600291765756</v>
      </c>
      <c r="AD24" s="85">
        <v>41478024</v>
      </c>
      <c r="AE24" s="86">
        <v>3670938</v>
      </c>
      <c r="AF24" s="86">
        <f t="shared" si="14"/>
        <v>45148962</v>
      </c>
      <c r="AG24" s="86">
        <v>288240149</v>
      </c>
      <c r="AH24" s="86">
        <v>234985422</v>
      </c>
      <c r="AI24" s="87">
        <v>94767227</v>
      </c>
      <c r="AJ24" s="124">
        <f t="shared" si="15"/>
        <v>0.3287787191644839</v>
      </c>
      <c r="AK24" s="125">
        <f t="shared" si="16"/>
        <v>0.0804282720829772</v>
      </c>
    </row>
    <row r="25" spans="1:37" ht="12.75">
      <c r="A25" s="62" t="s">
        <v>97</v>
      </c>
      <c r="B25" s="63" t="s">
        <v>477</v>
      </c>
      <c r="C25" s="64" t="s">
        <v>478</v>
      </c>
      <c r="D25" s="85">
        <v>61948771</v>
      </c>
      <c r="E25" s="86">
        <v>23669000</v>
      </c>
      <c r="F25" s="87">
        <f t="shared" si="0"/>
        <v>85617771</v>
      </c>
      <c r="G25" s="85">
        <v>61948771</v>
      </c>
      <c r="H25" s="86">
        <v>23669000</v>
      </c>
      <c r="I25" s="87">
        <f t="shared" si="1"/>
        <v>85617771</v>
      </c>
      <c r="J25" s="85">
        <v>7928711</v>
      </c>
      <c r="K25" s="86">
        <v>59193</v>
      </c>
      <c r="L25" s="86">
        <f t="shared" si="2"/>
        <v>7987904</v>
      </c>
      <c r="M25" s="104">
        <f t="shared" si="3"/>
        <v>0.09329726652192336</v>
      </c>
      <c r="N25" s="85">
        <v>0</v>
      </c>
      <c r="O25" s="86">
        <v>0</v>
      </c>
      <c r="P25" s="86">
        <f t="shared" si="4"/>
        <v>0</v>
      </c>
      <c r="Q25" s="104">
        <f t="shared" si="5"/>
        <v>0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7928711</v>
      </c>
      <c r="AA25" s="86">
        <f t="shared" si="11"/>
        <v>59193</v>
      </c>
      <c r="AB25" s="86">
        <f t="shared" si="12"/>
        <v>7987904</v>
      </c>
      <c r="AC25" s="104">
        <f t="shared" si="13"/>
        <v>0.09329726652192336</v>
      </c>
      <c r="AD25" s="85">
        <v>12563743</v>
      </c>
      <c r="AE25" s="86">
        <v>1587108</v>
      </c>
      <c r="AF25" s="86">
        <f t="shared" si="14"/>
        <v>14150851</v>
      </c>
      <c r="AG25" s="86">
        <v>67083751</v>
      </c>
      <c r="AH25" s="86">
        <v>70156961</v>
      </c>
      <c r="AI25" s="87">
        <v>26938585</v>
      </c>
      <c r="AJ25" s="124">
        <f t="shared" si="15"/>
        <v>0.40156646875634605</v>
      </c>
      <c r="AK25" s="125">
        <f t="shared" si="16"/>
        <v>-1</v>
      </c>
    </row>
    <row r="26" spans="1:37" ht="12.75">
      <c r="A26" s="62" t="s">
        <v>97</v>
      </c>
      <c r="B26" s="63" t="s">
        <v>479</v>
      </c>
      <c r="C26" s="64" t="s">
        <v>480</v>
      </c>
      <c r="D26" s="85">
        <v>50807544</v>
      </c>
      <c r="E26" s="86">
        <v>9137000</v>
      </c>
      <c r="F26" s="87">
        <f t="shared" si="0"/>
        <v>59944544</v>
      </c>
      <c r="G26" s="85">
        <v>50807544</v>
      </c>
      <c r="H26" s="86">
        <v>9137000</v>
      </c>
      <c r="I26" s="87">
        <f t="shared" si="1"/>
        <v>59944544</v>
      </c>
      <c r="J26" s="85">
        <v>7804506</v>
      </c>
      <c r="K26" s="86">
        <v>2730759</v>
      </c>
      <c r="L26" s="86">
        <f t="shared" si="2"/>
        <v>10535265</v>
      </c>
      <c r="M26" s="104">
        <f t="shared" si="3"/>
        <v>0.17575019004231646</v>
      </c>
      <c r="N26" s="85">
        <v>6495764</v>
      </c>
      <c r="O26" s="86">
        <v>1866161</v>
      </c>
      <c r="P26" s="86">
        <f t="shared" si="4"/>
        <v>8361925</v>
      </c>
      <c r="Q26" s="104">
        <f t="shared" si="5"/>
        <v>0.1394943466414558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14300270</v>
      </c>
      <c r="AA26" s="86">
        <f t="shared" si="11"/>
        <v>4596920</v>
      </c>
      <c r="AB26" s="86">
        <f t="shared" si="12"/>
        <v>18897190</v>
      </c>
      <c r="AC26" s="104">
        <f t="shared" si="13"/>
        <v>0.3152445366837723</v>
      </c>
      <c r="AD26" s="85">
        <v>6990906</v>
      </c>
      <c r="AE26" s="86">
        <v>286652</v>
      </c>
      <c r="AF26" s="86">
        <f t="shared" si="14"/>
        <v>7277558</v>
      </c>
      <c r="AG26" s="86">
        <v>61123621</v>
      </c>
      <c r="AH26" s="86">
        <v>61123621</v>
      </c>
      <c r="AI26" s="87">
        <v>15880173</v>
      </c>
      <c r="AJ26" s="124">
        <f t="shared" si="15"/>
        <v>0.2598041925559351</v>
      </c>
      <c r="AK26" s="125">
        <f t="shared" si="16"/>
        <v>0.14900149198398704</v>
      </c>
    </row>
    <row r="27" spans="1:37" ht="12.75">
      <c r="A27" s="62" t="s">
        <v>97</v>
      </c>
      <c r="B27" s="63" t="s">
        <v>481</v>
      </c>
      <c r="C27" s="64" t="s">
        <v>482</v>
      </c>
      <c r="D27" s="85">
        <v>63599696</v>
      </c>
      <c r="E27" s="86">
        <v>14323000</v>
      </c>
      <c r="F27" s="87">
        <f t="shared" si="0"/>
        <v>77922696</v>
      </c>
      <c r="G27" s="85">
        <v>63599696</v>
      </c>
      <c r="H27" s="86">
        <v>14323000</v>
      </c>
      <c r="I27" s="87">
        <f t="shared" si="1"/>
        <v>77922696</v>
      </c>
      <c r="J27" s="85">
        <v>10525083</v>
      </c>
      <c r="K27" s="86">
        <v>2242830</v>
      </c>
      <c r="L27" s="86">
        <f t="shared" si="2"/>
        <v>12767913</v>
      </c>
      <c r="M27" s="104">
        <f t="shared" si="3"/>
        <v>0.1638535838133732</v>
      </c>
      <c r="N27" s="85">
        <v>13001695</v>
      </c>
      <c r="O27" s="86">
        <v>1211622</v>
      </c>
      <c r="P27" s="86">
        <f t="shared" si="4"/>
        <v>14213317</v>
      </c>
      <c r="Q27" s="104">
        <f t="shared" si="5"/>
        <v>0.1824027880144188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23526778</v>
      </c>
      <c r="AA27" s="86">
        <f t="shared" si="11"/>
        <v>3454452</v>
      </c>
      <c r="AB27" s="86">
        <f t="shared" si="12"/>
        <v>26981230</v>
      </c>
      <c r="AC27" s="104">
        <f t="shared" si="13"/>
        <v>0.346256371827792</v>
      </c>
      <c r="AD27" s="85">
        <v>11369302</v>
      </c>
      <c r="AE27" s="86">
        <v>9650823</v>
      </c>
      <c r="AF27" s="86">
        <f t="shared" si="14"/>
        <v>21020125</v>
      </c>
      <c r="AG27" s="86">
        <v>81636107</v>
      </c>
      <c r="AH27" s="86">
        <v>95663446</v>
      </c>
      <c r="AI27" s="87">
        <v>48013060</v>
      </c>
      <c r="AJ27" s="124">
        <f t="shared" si="15"/>
        <v>0.5881351005627938</v>
      </c>
      <c r="AK27" s="125">
        <f t="shared" si="16"/>
        <v>-0.3238233835431521</v>
      </c>
    </row>
    <row r="28" spans="1:37" ht="12.75">
      <c r="A28" s="62" t="s">
        <v>97</v>
      </c>
      <c r="B28" s="63" t="s">
        <v>483</v>
      </c>
      <c r="C28" s="64" t="s">
        <v>484</v>
      </c>
      <c r="D28" s="85">
        <v>102334013</v>
      </c>
      <c r="E28" s="86">
        <v>25579000</v>
      </c>
      <c r="F28" s="87">
        <f t="shared" si="0"/>
        <v>127913013</v>
      </c>
      <c r="G28" s="85">
        <v>102334013</v>
      </c>
      <c r="H28" s="86">
        <v>25579000</v>
      </c>
      <c r="I28" s="87">
        <f t="shared" si="1"/>
        <v>127913013</v>
      </c>
      <c r="J28" s="85">
        <v>9854435</v>
      </c>
      <c r="K28" s="86">
        <v>0</v>
      </c>
      <c r="L28" s="86">
        <f t="shared" si="2"/>
        <v>9854435</v>
      </c>
      <c r="M28" s="104">
        <f t="shared" si="3"/>
        <v>0.07704012882567311</v>
      </c>
      <c r="N28" s="85">
        <v>33451364</v>
      </c>
      <c r="O28" s="86">
        <v>0</v>
      </c>
      <c r="P28" s="86">
        <f t="shared" si="4"/>
        <v>33451364</v>
      </c>
      <c r="Q28" s="104">
        <f t="shared" si="5"/>
        <v>0.2615165041886708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43305799</v>
      </c>
      <c r="AA28" s="86">
        <f t="shared" si="11"/>
        <v>0</v>
      </c>
      <c r="AB28" s="86">
        <f t="shared" si="12"/>
        <v>43305799</v>
      </c>
      <c r="AC28" s="104">
        <f t="shared" si="13"/>
        <v>0.3385566330143439</v>
      </c>
      <c r="AD28" s="85">
        <v>23805474</v>
      </c>
      <c r="AE28" s="86">
        <v>3847496</v>
      </c>
      <c r="AF28" s="86">
        <f t="shared" si="14"/>
        <v>27652970</v>
      </c>
      <c r="AG28" s="86">
        <v>103659082</v>
      </c>
      <c r="AH28" s="86">
        <v>93016598</v>
      </c>
      <c r="AI28" s="87">
        <v>51911391</v>
      </c>
      <c r="AJ28" s="124">
        <f t="shared" si="15"/>
        <v>0.5007896076100693</v>
      </c>
      <c r="AK28" s="125">
        <f t="shared" si="16"/>
        <v>0.2096843123903147</v>
      </c>
    </row>
    <row r="29" spans="1:37" ht="12.75">
      <c r="A29" s="62" t="s">
        <v>97</v>
      </c>
      <c r="B29" s="63" t="s">
        <v>485</v>
      </c>
      <c r="C29" s="64" t="s">
        <v>486</v>
      </c>
      <c r="D29" s="85">
        <v>147827900</v>
      </c>
      <c r="E29" s="86">
        <v>20631000</v>
      </c>
      <c r="F29" s="87">
        <f t="shared" si="0"/>
        <v>168458900</v>
      </c>
      <c r="G29" s="85">
        <v>147827900</v>
      </c>
      <c r="H29" s="86">
        <v>20631000</v>
      </c>
      <c r="I29" s="87">
        <f t="shared" si="1"/>
        <v>168458900</v>
      </c>
      <c r="J29" s="85">
        <v>33325975</v>
      </c>
      <c r="K29" s="86">
        <v>6119688</v>
      </c>
      <c r="L29" s="86">
        <f t="shared" si="2"/>
        <v>39445663</v>
      </c>
      <c r="M29" s="104">
        <f t="shared" si="3"/>
        <v>0.23415600481779236</v>
      </c>
      <c r="N29" s="85">
        <v>35134171</v>
      </c>
      <c r="O29" s="86">
        <v>7065978</v>
      </c>
      <c r="P29" s="86">
        <f t="shared" si="4"/>
        <v>42200149</v>
      </c>
      <c r="Q29" s="104">
        <f t="shared" si="5"/>
        <v>0.25050709104713376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68460146</v>
      </c>
      <c r="AA29" s="86">
        <f t="shared" si="11"/>
        <v>13185666</v>
      </c>
      <c r="AB29" s="86">
        <f t="shared" si="12"/>
        <v>81645812</v>
      </c>
      <c r="AC29" s="104">
        <f t="shared" si="13"/>
        <v>0.4846630958649261</v>
      </c>
      <c r="AD29" s="85">
        <v>33649726</v>
      </c>
      <c r="AE29" s="86">
        <v>15566610</v>
      </c>
      <c r="AF29" s="86">
        <f t="shared" si="14"/>
        <v>49216336</v>
      </c>
      <c r="AG29" s="86">
        <v>193675943</v>
      </c>
      <c r="AH29" s="86">
        <v>174473255</v>
      </c>
      <c r="AI29" s="87">
        <v>76963769</v>
      </c>
      <c r="AJ29" s="124">
        <f t="shared" si="15"/>
        <v>0.3973842481820264</v>
      </c>
      <c r="AK29" s="125">
        <f t="shared" si="16"/>
        <v>-0.14255809290638788</v>
      </c>
    </row>
    <row r="30" spans="1:37" ht="12.75">
      <c r="A30" s="62" t="s">
        <v>112</v>
      </c>
      <c r="B30" s="63" t="s">
        <v>487</v>
      </c>
      <c r="C30" s="64" t="s">
        <v>488</v>
      </c>
      <c r="D30" s="85">
        <v>51274229</v>
      </c>
      <c r="E30" s="86">
        <v>1</v>
      </c>
      <c r="F30" s="87">
        <f t="shared" si="0"/>
        <v>51274230</v>
      </c>
      <c r="G30" s="85">
        <v>51274229</v>
      </c>
      <c r="H30" s="86">
        <v>1</v>
      </c>
      <c r="I30" s="87">
        <f t="shared" si="1"/>
        <v>51274230</v>
      </c>
      <c r="J30" s="85">
        <v>11339557</v>
      </c>
      <c r="K30" s="86">
        <v>0</v>
      </c>
      <c r="L30" s="86">
        <f t="shared" si="2"/>
        <v>11339557</v>
      </c>
      <c r="M30" s="104">
        <f t="shared" si="3"/>
        <v>0.2211550909686991</v>
      </c>
      <c r="N30" s="85">
        <v>11957621</v>
      </c>
      <c r="O30" s="86">
        <v>982</v>
      </c>
      <c r="P30" s="86">
        <f t="shared" si="4"/>
        <v>11958603</v>
      </c>
      <c r="Q30" s="104">
        <f t="shared" si="5"/>
        <v>0.23322832931864604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23297178</v>
      </c>
      <c r="AA30" s="86">
        <f t="shared" si="11"/>
        <v>982</v>
      </c>
      <c r="AB30" s="86">
        <f t="shared" si="12"/>
        <v>23298160</v>
      </c>
      <c r="AC30" s="104">
        <f t="shared" si="13"/>
        <v>0.45438342028734513</v>
      </c>
      <c r="AD30" s="85">
        <v>11726127</v>
      </c>
      <c r="AE30" s="86">
        <v>0</v>
      </c>
      <c r="AF30" s="86">
        <f t="shared" si="14"/>
        <v>11726127</v>
      </c>
      <c r="AG30" s="86">
        <v>50072786</v>
      </c>
      <c r="AH30" s="86">
        <v>53665851</v>
      </c>
      <c r="AI30" s="87">
        <v>23246578</v>
      </c>
      <c r="AJ30" s="124">
        <f t="shared" si="15"/>
        <v>0.4642557336434206</v>
      </c>
      <c r="AK30" s="125">
        <f t="shared" si="16"/>
        <v>0.019825471786208748</v>
      </c>
    </row>
    <row r="31" spans="1:37" ht="16.5">
      <c r="A31" s="65"/>
      <c r="B31" s="66" t="s">
        <v>489</v>
      </c>
      <c r="C31" s="67"/>
      <c r="D31" s="88">
        <f>SUM(D22:D30)</f>
        <v>973623822</v>
      </c>
      <c r="E31" s="89">
        <f>SUM(E22:E30)</f>
        <v>153233048</v>
      </c>
      <c r="F31" s="90">
        <f t="shared" si="0"/>
        <v>1126856870</v>
      </c>
      <c r="G31" s="88">
        <f>SUM(G22:G30)</f>
        <v>973623822</v>
      </c>
      <c r="H31" s="89">
        <f>SUM(H22:H30)</f>
        <v>153233048</v>
      </c>
      <c r="I31" s="90">
        <f t="shared" si="1"/>
        <v>1126856870</v>
      </c>
      <c r="J31" s="88">
        <f>SUM(J22:J30)</f>
        <v>178351941</v>
      </c>
      <c r="K31" s="89">
        <f>SUM(K22:K30)</f>
        <v>21397702</v>
      </c>
      <c r="L31" s="89">
        <f t="shared" si="2"/>
        <v>199749643</v>
      </c>
      <c r="M31" s="105">
        <f t="shared" si="3"/>
        <v>0.17726265714651054</v>
      </c>
      <c r="N31" s="88">
        <f>SUM(N22:N30)</f>
        <v>222686092</v>
      </c>
      <c r="O31" s="89">
        <f>SUM(O22:O30)</f>
        <v>22446751</v>
      </c>
      <c r="P31" s="89">
        <f t="shared" si="4"/>
        <v>245132843</v>
      </c>
      <c r="Q31" s="105">
        <f t="shared" si="5"/>
        <v>0.2175368048295255</v>
      </c>
      <c r="R31" s="88">
        <f>SUM(R22:R30)</f>
        <v>0</v>
      </c>
      <c r="S31" s="89">
        <f>SUM(S22:S30)</f>
        <v>0</v>
      </c>
      <c r="T31" s="89">
        <f t="shared" si="6"/>
        <v>0</v>
      </c>
      <c r="U31" s="105">
        <f t="shared" si="7"/>
        <v>0</v>
      </c>
      <c r="V31" s="88">
        <f>SUM(V22:V30)</f>
        <v>0</v>
      </c>
      <c r="W31" s="89">
        <f>SUM(W22:W30)</f>
        <v>0</v>
      </c>
      <c r="X31" s="89">
        <f t="shared" si="8"/>
        <v>0</v>
      </c>
      <c r="Y31" s="105">
        <f t="shared" si="9"/>
        <v>0</v>
      </c>
      <c r="Z31" s="88">
        <f t="shared" si="10"/>
        <v>401038033</v>
      </c>
      <c r="AA31" s="89">
        <f t="shared" si="11"/>
        <v>43844453</v>
      </c>
      <c r="AB31" s="89">
        <f t="shared" si="12"/>
        <v>444882486</v>
      </c>
      <c r="AC31" s="105">
        <f t="shared" si="13"/>
        <v>0.39479946197603605</v>
      </c>
      <c r="AD31" s="88">
        <f>SUM(AD22:AD30)</f>
        <v>180130199</v>
      </c>
      <c r="AE31" s="89">
        <f>SUM(AE22:AE30)</f>
        <v>50232908</v>
      </c>
      <c r="AF31" s="89">
        <f t="shared" si="14"/>
        <v>230363107</v>
      </c>
      <c r="AG31" s="89">
        <f>SUM(AG22:AG30)</f>
        <v>1169386172</v>
      </c>
      <c r="AH31" s="89">
        <f>SUM(AH22:AH30)</f>
        <v>1138547486</v>
      </c>
      <c r="AI31" s="90">
        <f>SUM(AI22:AI30)</f>
        <v>445210100</v>
      </c>
      <c r="AJ31" s="126">
        <f t="shared" si="15"/>
        <v>0.3807211942985076</v>
      </c>
      <c r="AK31" s="127">
        <f t="shared" si="16"/>
        <v>0.06411502341822461</v>
      </c>
    </row>
    <row r="32" spans="1:37" ht="12.75">
      <c r="A32" s="62" t="s">
        <v>97</v>
      </c>
      <c r="B32" s="63" t="s">
        <v>490</v>
      </c>
      <c r="C32" s="64" t="s">
        <v>491</v>
      </c>
      <c r="D32" s="85">
        <v>194538004</v>
      </c>
      <c r="E32" s="86">
        <v>23395000</v>
      </c>
      <c r="F32" s="87">
        <f t="shared" si="0"/>
        <v>217933004</v>
      </c>
      <c r="G32" s="85">
        <v>194538004</v>
      </c>
      <c r="H32" s="86">
        <v>23395000</v>
      </c>
      <c r="I32" s="87">
        <f t="shared" si="1"/>
        <v>217933004</v>
      </c>
      <c r="J32" s="85">
        <v>52281553</v>
      </c>
      <c r="K32" s="86">
        <v>8187318</v>
      </c>
      <c r="L32" s="86">
        <f t="shared" si="2"/>
        <v>60468871</v>
      </c>
      <c r="M32" s="104">
        <f t="shared" si="3"/>
        <v>0.27746541317807927</v>
      </c>
      <c r="N32" s="85">
        <v>55249004</v>
      </c>
      <c r="O32" s="86">
        <v>6781430</v>
      </c>
      <c r="P32" s="86">
        <f t="shared" si="4"/>
        <v>62030434</v>
      </c>
      <c r="Q32" s="104">
        <f t="shared" si="5"/>
        <v>0.2846307482642693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107530557</v>
      </c>
      <c r="AA32" s="86">
        <f t="shared" si="11"/>
        <v>14968748</v>
      </c>
      <c r="AB32" s="86">
        <f t="shared" si="12"/>
        <v>122499305</v>
      </c>
      <c r="AC32" s="104">
        <f t="shared" si="13"/>
        <v>0.5620961614423485</v>
      </c>
      <c r="AD32" s="85">
        <v>23469003</v>
      </c>
      <c r="AE32" s="86">
        <v>1995222</v>
      </c>
      <c r="AF32" s="86">
        <f t="shared" si="14"/>
        <v>25464225</v>
      </c>
      <c r="AG32" s="86">
        <v>201796583</v>
      </c>
      <c r="AH32" s="86">
        <v>203942112</v>
      </c>
      <c r="AI32" s="87">
        <v>76120861</v>
      </c>
      <c r="AJ32" s="124">
        <f t="shared" si="15"/>
        <v>0.37721580746488653</v>
      </c>
      <c r="AK32" s="125">
        <f t="shared" si="16"/>
        <v>1.4359835808865182</v>
      </c>
    </row>
    <row r="33" spans="1:37" ht="12.75">
      <c r="A33" s="62" t="s">
        <v>97</v>
      </c>
      <c r="B33" s="63" t="s">
        <v>492</v>
      </c>
      <c r="C33" s="64" t="s">
        <v>493</v>
      </c>
      <c r="D33" s="85">
        <v>63788538</v>
      </c>
      <c r="E33" s="86">
        <v>15949880</v>
      </c>
      <c r="F33" s="87">
        <f t="shared" si="0"/>
        <v>79738418</v>
      </c>
      <c r="G33" s="85">
        <v>63788538</v>
      </c>
      <c r="H33" s="86">
        <v>15949880</v>
      </c>
      <c r="I33" s="87">
        <f t="shared" si="1"/>
        <v>79738418</v>
      </c>
      <c r="J33" s="85">
        <v>10016610</v>
      </c>
      <c r="K33" s="86">
        <v>328991</v>
      </c>
      <c r="L33" s="86">
        <f t="shared" si="2"/>
        <v>10345601</v>
      </c>
      <c r="M33" s="104">
        <f t="shared" si="3"/>
        <v>0.1297442469952188</v>
      </c>
      <c r="N33" s="85">
        <v>9968525</v>
      </c>
      <c r="O33" s="86">
        <v>3108215</v>
      </c>
      <c r="P33" s="86">
        <f t="shared" si="4"/>
        <v>13076740</v>
      </c>
      <c r="Q33" s="104">
        <f t="shared" si="5"/>
        <v>0.16399547831510777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19985135</v>
      </c>
      <c r="AA33" s="86">
        <f t="shared" si="11"/>
        <v>3437206</v>
      </c>
      <c r="AB33" s="86">
        <f t="shared" si="12"/>
        <v>23422341</v>
      </c>
      <c r="AC33" s="104">
        <f t="shared" si="13"/>
        <v>0.29373972531032655</v>
      </c>
      <c r="AD33" s="85">
        <v>9215372</v>
      </c>
      <c r="AE33" s="86">
        <v>2905738</v>
      </c>
      <c r="AF33" s="86">
        <f t="shared" si="14"/>
        <v>12121110</v>
      </c>
      <c r="AG33" s="86">
        <v>72382856</v>
      </c>
      <c r="AH33" s="86">
        <v>78600149</v>
      </c>
      <c r="AI33" s="87">
        <v>25545256</v>
      </c>
      <c r="AJ33" s="124">
        <f t="shared" si="15"/>
        <v>0.35291859718826235</v>
      </c>
      <c r="AK33" s="125">
        <f t="shared" si="16"/>
        <v>0.07884013922817301</v>
      </c>
    </row>
    <row r="34" spans="1:37" ht="12.75">
      <c r="A34" s="62" t="s">
        <v>97</v>
      </c>
      <c r="B34" s="63" t="s">
        <v>494</v>
      </c>
      <c r="C34" s="64" t="s">
        <v>495</v>
      </c>
      <c r="D34" s="85">
        <v>212817922</v>
      </c>
      <c r="E34" s="86">
        <v>18218000</v>
      </c>
      <c r="F34" s="87">
        <f t="shared" si="0"/>
        <v>231035922</v>
      </c>
      <c r="G34" s="85">
        <v>212817922</v>
      </c>
      <c r="H34" s="86">
        <v>18218000</v>
      </c>
      <c r="I34" s="87">
        <f t="shared" si="1"/>
        <v>231035922</v>
      </c>
      <c r="J34" s="85">
        <v>21948594</v>
      </c>
      <c r="K34" s="86">
        <v>5191130</v>
      </c>
      <c r="L34" s="86">
        <f t="shared" si="2"/>
        <v>27139724</v>
      </c>
      <c r="M34" s="104">
        <f t="shared" si="3"/>
        <v>0.11746971538045066</v>
      </c>
      <c r="N34" s="85">
        <v>0</v>
      </c>
      <c r="O34" s="86">
        <v>5708404</v>
      </c>
      <c r="P34" s="86">
        <f t="shared" si="4"/>
        <v>5708404</v>
      </c>
      <c r="Q34" s="104">
        <f t="shared" si="5"/>
        <v>0.02470786339450711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21948594</v>
      </c>
      <c r="AA34" s="86">
        <f t="shared" si="11"/>
        <v>10899534</v>
      </c>
      <c r="AB34" s="86">
        <f t="shared" si="12"/>
        <v>32848128</v>
      </c>
      <c r="AC34" s="104">
        <f t="shared" si="13"/>
        <v>0.14217757877495776</v>
      </c>
      <c r="AD34" s="85">
        <v>30753881</v>
      </c>
      <c r="AE34" s="86">
        <v>6198129</v>
      </c>
      <c r="AF34" s="86">
        <f t="shared" si="14"/>
        <v>36952010</v>
      </c>
      <c r="AG34" s="86">
        <v>237151986</v>
      </c>
      <c r="AH34" s="86">
        <v>234341341</v>
      </c>
      <c r="AI34" s="87">
        <v>74071438</v>
      </c>
      <c r="AJ34" s="124">
        <f t="shared" si="15"/>
        <v>0.3123374138642044</v>
      </c>
      <c r="AK34" s="125">
        <f t="shared" si="16"/>
        <v>-0.8455184440575763</v>
      </c>
    </row>
    <row r="35" spans="1:37" ht="12.75">
      <c r="A35" s="62" t="s">
        <v>97</v>
      </c>
      <c r="B35" s="63" t="s">
        <v>496</v>
      </c>
      <c r="C35" s="64" t="s">
        <v>497</v>
      </c>
      <c r="D35" s="85">
        <v>83797808</v>
      </c>
      <c r="E35" s="86">
        <v>12073000</v>
      </c>
      <c r="F35" s="87">
        <f t="shared" si="0"/>
        <v>95870808</v>
      </c>
      <c r="G35" s="85">
        <v>83797808</v>
      </c>
      <c r="H35" s="86">
        <v>12073000</v>
      </c>
      <c r="I35" s="87">
        <f t="shared" si="1"/>
        <v>95870808</v>
      </c>
      <c r="J35" s="85">
        <v>13913080</v>
      </c>
      <c r="K35" s="86">
        <v>3452940</v>
      </c>
      <c r="L35" s="86">
        <f t="shared" si="2"/>
        <v>17366020</v>
      </c>
      <c r="M35" s="104">
        <f t="shared" si="3"/>
        <v>0.18113981056673686</v>
      </c>
      <c r="N35" s="85">
        <v>10563236</v>
      </c>
      <c r="O35" s="86">
        <v>609191</v>
      </c>
      <c r="P35" s="86">
        <f t="shared" si="4"/>
        <v>11172427</v>
      </c>
      <c r="Q35" s="104">
        <f t="shared" si="5"/>
        <v>0.11653627661091581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24476316</v>
      </c>
      <c r="AA35" s="86">
        <f t="shared" si="11"/>
        <v>4062131</v>
      </c>
      <c r="AB35" s="86">
        <f t="shared" si="12"/>
        <v>28538447</v>
      </c>
      <c r="AC35" s="104">
        <f t="shared" si="13"/>
        <v>0.29767608717765265</v>
      </c>
      <c r="AD35" s="85">
        <v>0</v>
      </c>
      <c r="AE35" s="86">
        <v>3216606</v>
      </c>
      <c r="AF35" s="86">
        <f t="shared" si="14"/>
        <v>3216606</v>
      </c>
      <c r="AG35" s="86">
        <v>88072545</v>
      </c>
      <c r="AH35" s="86">
        <v>88071000</v>
      </c>
      <c r="AI35" s="87">
        <v>20350394</v>
      </c>
      <c r="AJ35" s="124">
        <f t="shared" si="15"/>
        <v>0.23106399389276192</v>
      </c>
      <c r="AK35" s="125">
        <f t="shared" si="16"/>
        <v>2.4733588757839784</v>
      </c>
    </row>
    <row r="36" spans="1:37" ht="12.75">
      <c r="A36" s="62" t="s">
        <v>97</v>
      </c>
      <c r="B36" s="63" t="s">
        <v>498</v>
      </c>
      <c r="C36" s="64" t="s">
        <v>499</v>
      </c>
      <c r="D36" s="85">
        <v>647530654</v>
      </c>
      <c r="E36" s="86">
        <v>77674756</v>
      </c>
      <c r="F36" s="87">
        <f t="shared" si="0"/>
        <v>725205410</v>
      </c>
      <c r="G36" s="85">
        <v>647530654</v>
      </c>
      <c r="H36" s="86">
        <v>77674756</v>
      </c>
      <c r="I36" s="87">
        <f t="shared" si="1"/>
        <v>725205410</v>
      </c>
      <c r="J36" s="85">
        <v>111829754</v>
      </c>
      <c r="K36" s="86">
        <v>8504815</v>
      </c>
      <c r="L36" s="86">
        <f t="shared" si="2"/>
        <v>120334569</v>
      </c>
      <c r="M36" s="104">
        <f t="shared" si="3"/>
        <v>0.16593170340524624</v>
      </c>
      <c r="N36" s="85">
        <v>156885877</v>
      </c>
      <c r="O36" s="86">
        <v>8566652</v>
      </c>
      <c r="P36" s="86">
        <f t="shared" si="4"/>
        <v>165452529</v>
      </c>
      <c r="Q36" s="104">
        <f t="shared" si="5"/>
        <v>0.2281457456308827</v>
      </c>
      <c r="R36" s="85">
        <v>0</v>
      </c>
      <c r="S36" s="86">
        <v>0</v>
      </c>
      <c r="T36" s="86">
        <f t="shared" si="6"/>
        <v>0</v>
      </c>
      <c r="U36" s="104">
        <f t="shared" si="7"/>
        <v>0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f t="shared" si="10"/>
        <v>268715631</v>
      </c>
      <c r="AA36" s="86">
        <f t="shared" si="11"/>
        <v>17071467</v>
      </c>
      <c r="AB36" s="86">
        <f t="shared" si="12"/>
        <v>285787098</v>
      </c>
      <c r="AC36" s="104">
        <f t="shared" si="13"/>
        <v>0.39407744903612896</v>
      </c>
      <c r="AD36" s="85">
        <v>0</v>
      </c>
      <c r="AE36" s="86">
        <v>0</v>
      </c>
      <c r="AF36" s="86">
        <f t="shared" si="14"/>
        <v>0</v>
      </c>
      <c r="AG36" s="86">
        <v>0</v>
      </c>
      <c r="AH36" s="86">
        <v>0</v>
      </c>
      <c r="AI36" s="87">
        <v>0</v>
      </c>
      <c r="AJ36" s="124">
        <f t="shared" si="15"/>
        <v>0</v>
      </c>
      <c r="AK36" s="125">
        <f t="shared" si="16"/>
        <v>0</v>
      </c>
    </row>
    <row r="37" spans="1:37" ht="12.75">
      <c r="A37" s="62" t="s">
        <v>112</v>
      </c>
      <c r="B37" s="63" t="s">
        <v>500</v>
      </c>
      <c r="C37" s="64" t="s">
        <v>501</v>
      </c>
      <c r="D37" s="85">
        <v>63080072</v>
      </c>
      <c r="E37" s="86">
        <v>775000</v>
      </c>
      <c r="F37" s="87">
        <f t="shared" si="0"/>
        <v>63855072</v>
      </c>
      <c r="G37" s="85">
        <v>63080072</v>
      </c>
      <c r="H37" s="86">
        <v>775000</v>
      </c>
      <c r="I37" s="87">
        <f t="shared" si="1"/>
        <v>63855072</v>
      </c>
      <c r="J37" s="85">
        <v>12842088</v>
      </c>
      <c r="K37" s="86">
        <v>17539</v>
      </c>
      <c r="L37" s="86">
        <f t="shared" si="2"/>
        <v>12859627</v>
      </c>
      <c r="M37" s="104">
        <f t="shared" si="3"/>
        <v>0.20138771435415498</v>
      </c>
      <c r="N37" s="85">
        <v>18554089</v>
      </c>
      <c r="O37" s="86">
        <v>200000</v>
      </c>
      <c r="P37" s="86">
        <f t="shared" si="4"/>
        <v>18754089</v>
      </c>
      <c r="Q37" s="104">
        <f t="shared" si="5"/>
        <v>0.2936977191099244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31396177</v>
      </c>
      <c r="AA37" s="86">
        <f t="shared" si="11"/>
        <v>217539</v>
      </c>
      <c r="AB37" s="86">
        <f t="shared" si="12"/>
        <v>31613716</v>
      </c>
      <c r="AC37" s="104">
        <f t="shared" si="13"/>
        <v>0.4950854334640794</v>
      </c>
      <c r="AD37" s="85">
        <v>16759285</v>
      </c>
      <c r="AE37" s="86">
        <v>46822</v>
      </c>
      <c r="AF37" s="86">
        <f t="shared" si="14"/>
        <v>16806107</v>
      </c>
      <c r="AG37" s="86">
        <v>62121746</v>
      </c>
      <c r="AH37" s="86">
        <v>64476704</v>
      </c>
      <c r="AI37" s="87">
        <v>30107681</v>
      </c>
      <c r="AJ37" s="124">
        <f t="shared" si="15"/>
        <v>0.4846560655265549</v>
      </c>
      <c r="AK37" s="125">
        <f t="shared" si="16"/>
        <v>0.1159091751587682</v>
      </c>
    </row>
    <row r="38" spans="1:37" ht="16.5">
      <c r="A38" s="65"/>
      <c r="B38" s="66" t="s">
        <v>502</v>
      </c>
      <c r="C38" s="67"/>
      <c r="D38" s="88">
        <f>SUM(D32:D37)</f>
        <v>1265552998</v>
      </c>
      <c r="E38" s="89">
        <f>SUM(E32:E37)</f>
        <v>148085636</v>
      </c>
      <c r="F38" s="90">
        <f t="shared" si="0"/>
        <v>1413638634</v>
      </c>
      <c r="G38" s="88">
        <f>SUM(G32:G37)</f>
        <v>1265552998</v>
      </c>
      <c r="H38" s="89">
        <f>SUM(H32:H37)</f>
        <v>148085636</v>
      </c>
      <c r="I38" s="90">
        <f t="shared" si="1"/>
        <v>1413638634</v>
      </c>
      <c r="J38" s="88">
        <f>SUM(J32:J37)</f>
        <v>222831679</v>
      </c>
      <c r="K38" s="89">
        <f>SUM(K32:K37)</f>
        <v>25682733</v>
      </c>
      <c r="L38" s="89">
        <f t="shared" si="2"/>
        <v>248514412</v>
      </c>
      <c r="M38" s="105">
        <f t="shared" si="3"/>
        <v>0.17579769399539485</v>
      </c>
      <c r="N38" s="88">
        <f>SUM(N32:N37)</f>
        <v>251220731</v>
      </c>
      <c r="O38" s="89">
        <f>SUM(O32:O37)</f>
        <v>24973892</v>
      </c>
      <c r="P38" s="89">
        <f t="shared" si="4"/>
        <v>276194623</v>
      </c>
      <c r="Q38" s="105">
        <f t="shared" si="5"/>
        <v>0.19537851920365668</v>
      </c>
      <c r="R38" s="88">
        <f>SUM(R32:R37)</f>
        <v>0</v>
      </c>
      <c r="S38" s="89">
        <f>SUM(S32:S37)</f>
        <v>0</v>
      </c>
      <c r="T38" s="89">
        <f t="shared" si="6"/>
        <v>0</v>
      </c>
      <c r="U38" s="105">
        <f t="shared" si="7"/>
        <v>0</v>
      </c>
      <c r="V38" s="88">
        <f>SUM(V32:V37)</f>
        <v>0</v>
      </c>
      <c r="W38" s="89">
        <f>SUM(W32:W37)</f>
        <v>0</v>
      </c>
      <c r="X38" s="89">
        <f t="shared" si="8"/>
        <v>0</v>
      </c>
      <c r="Y38" s="105">
        <f t="shared" si="9"/>
        <v>0</v>
      </c>
      <c r="Z38" s="88">
        <f t="shared" si="10"/>
        <v>474052410</v>
      </c>
      <c r="AA38" s="89">
        <f t="shared" si="11"/>
        <v>50656625</v>
      </c>
      <c r="AB38" s="89">
        <f t="shared" si="12"/>
        <v>524709035</v>
      </c>
      <c r="AC38" s="105">
        <f t="shared" si="13"/>
        <v>0.37117621319905153</v>
      </c>
      <c r="AD38" s="88">
        <f>SUM(AD32:AD37)</f>
        <v>80197541</v>
      </c>
      <c r="AE38" s="89">
        <f>SUM(AE32:AE37)</f>
        <v>14362517</v>
      </c>
      <c r="AF38" s="89">
        <f t="shared" si="14"/>
        <v>94560058</v>
      </c>
      <c r="AG38" s="89">
        <f>SUM(AG32:AG37)</f>
        <v>661525716</v>
      </c>
      <c r="AH38" s="89">
        <f>SUM(AH32:AH37)</f>
        <v>669431306</v>
      </c>
      <c r="AI38" s="90">
        <f>SUM(AI32:AI37)</f>
        <v>226195630</v>
      </c>
      <c r="AJ38" s="126">
        <f t="shared" si="15"/>
        <v>0.3419302145466405</v>
      </c>
      <c r="AK38" s="127">
        <f t="shared" si="16"/>
        <v>1.9208381301965782</v>
      </c>
    </row>
    <row r="39" spans="1:37" ht="12.75">
      <c r="A39" s="62" t="s">
        <v>97</v>
      </c>
      <c r="B39" s="63" t="s">
        <v>85</v>
      </c>
      <c r="C39" s="64" t="s">
        <v>86</v>
      </c>
      <c r="D39" s="85">
        <v>1891343834</v>
      </c>
      <c r="E39" s="86">
        <v>125204158</v>
      </c>
      <c r="F39" s="87">
        <f t="shared" si="0"/>
        <v>2016547992</v>
      </c>
      <c r="G39" s="85">
        <v>1891343834</v>
      </c>
      <c r="H39" s="86">
        <v>125204158</v>
      </c>
      <c r="I39" s="87">
        <f t="shared" si="1"/>
        <v>2016547992</v>
      </c>
      <c r="J39" s="85">
        <v>536030975</v>
      </c>
      <c r="K39" s="86">
        <v>16452139</v>
      </c>
      <c r="L39" s="86">
        <f t="shared" si="2"/>
        <v>552483114</v>
      </c>
      <c r="M39" s="104">
        <f t="shared" si="3"/>
        <v>0.27397469149844067</v>
      </c>
      <c r="N39" s="85">
        <v>373659864</v>
      </c>
      <c r="O39" s="86">
        <v>27605819</v>
      </c>
      <c r="P39" s="86">
        <f t="shared" si="4"/>
        <v>401265683</v>
      </c>
      <c r="Q39" s="104">
        <f t="shared" si="5"/>
        <v>0.19898642858582657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909690839</v>
      </c>
      <c r="AA39" s="86">
        <f t="shared" si="11"/>
        <v>44057958</v>
      </c>
      <c r="AB39" s="86">
        <f t="shared" si="12"/>
        <v>953748797</v>
      </c>
      <c r="AC39" s="104">
        <f t="shared" si="13"/>
        <v>0.4729611200842673</v>
      </c>
      <c r="AD39" s="85">
        <v>370164735</v>
      </c>
      <c r="AE39" s="86">
        <v>37167344</v>
      </c>
      <c r="AF39" s="86">
        <f t="shared" si="14"/>
        <v>407332079</v>
      </c>
      <c r="AG39" s="86">
        <v>1850050380</v>
      </c>
      <c r="AH39" s="86">
        <v>1954834170</v>
      </c>
      <c r="AI39" s="87">
        <v>903106915</v>
      </c>
      <c r="AJ39" s="124">
        <f t="shared" si="15"/>
        <v>0.48815260641712904</v>
      </c>
      <c r="AK39" s="125">
        <f t="shared" si="16"/>
        <v>-0.014892998397997514</v>
      </c>
    </row>
    <row r="40" spans="1:37" ht="12.75">
      <c r="A40" s="62" t="s">
        <v>97</v>
      </c>
      <c r="B40" s="63" t="s">
        <v>503</v>
      </c>
      <c r="C40" s="64" t="s">
        <v>504</v>
      </c>
      <c r="D40" s="85">
        <v>167412483</v>
      </c>
      <c r="E40" s="86">
        <v>75669152</v>
      </c>
      <c r="F40" s="87">
        <f t="shared" si="0"/>
        <v>243081635</v>
      </c>
      <c r="G40" s="85">
        <v>167412483</v>
      </c>
      <c r="H40" s="86">
        <v>75669152</v>
      </c>
      <c r="I40" s="87">
        <f t="shared" si="1"/>
        <v>243081635</v>
      </c>
      <c r="J40" s="85">
        <v>22499660</v>
      </c>
      <c r="K40" s="86">
        <v>7306354</v>
      </c>
      <c r="L40" s="86">
        <f t="shared" si="2"/>
        <v>29806014</v>
      </c>
      <c r="M40" s="104">
        <f t="shared" si="3"/>
        <v>0.1226173009738066</v>
      </c>
      <c r="N40" s="85">
        <v>22932928</v>
      </c>
      <c r="O40" s="86">
        <v>825129</v>
      </c>
      <c r="P40" s="86">
        <f t="shared" si="4"/>
        <v>23758057</v>
      </c>
      <c r="Q40" s="104">
        <f t="shared" si="5"/>
        <v>0.09773694750736722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45432588</v>
      </c>
      <c r="AA40" s="86">
        <f t="shared" si="11"/>
        <v>8131483</v>
      </c>
      <c r="AB40" s="86">
        <f t="shared" si="12"/>
        <v>53564071</v>
      </c>
      <c r="AC40" s="104">
        <f t="shared" si="13"/>
        <v>0.22035424848117383</v>
      </c>
      <c r="AD40" s="85">
        <v>14282346</v>
      </c>
      <c r="AE40" s="86">
        <v>3102459</v>
      </c>
      <c r="AF40" s="86">
        <f t="shared" si="14"/>
        <v>17384805</v>
      </c>
      <c r="AG40" s="86">
        <v>204716500</v>
      </c>
      <c r="AH40" s="86">
        <v>204716500</v>
      </c>
      <c r="AI40" s="87">
        <v>32473862</v>
      </c>
      <c r="AJ40" s="124">
        <f t="shared" si="15"/>
        <v>0.15862845447240453</v>
      </c>
      <c r="AK40" s="125">
        <f t="shared" si="16"/>
        <v>0.3665989926260318</v>
      </c>
    </row>
    <row r="41" spans="1:37" ht="12.75">
      <c r="A41" s="62" t="s">
        <v>97</v>
      </c>
      <c r="B41" s="63" t="s">
        <v>505</v>
      </c>
      <c r="C41" s="64" t="s">
        <v>506</v>
      </c>
      <c r="D41" s="85">
        <v>135888014</v>
      </c>
      <c r="E41" s="86">
        <v>38937000</v>
      </c>
      <c r="F41" s="87">
        <f t="shared" si="0"/>
        <v>174825014</v>
      </c>
      <c r="G41" s="85">
        <v>135888014</v>
      </c>
      <c r="H41" s="86">
        <v>38937000</v>
      </c>
      <c r="I41" s="87">
        <f t="shared" si="1"/>
        <v>174825014</v>
      </c>
      <c r="J41" s="85">
        <v>14885593</v>
      </c>
      <c r="K41" s="86">
        <v>3422451</v>
      </c>
      <c r="L41" s="86">
        <f t="shared" si="2"/>
        <v>18308044</v>
      </c>
      <c r="M41" s="104">
        <f t="shared" si="3"/>
        <v>0.1047221080159616</v>
      </c>
      <c r="N41" s="85">
        <v>13655248</v>
      </c>
      <c r="O41" s="86">
        <v>1927297</v>
      </c>
      <c r="P41" s="86">
        <f t="shared" si="4"/>
        <v>15582545</v>
      </c>
      <c r="Q41" s="104">
        <f t="shared" si="5"/>
        <v>0.08913223939452966</v>
      </c>
      <c r="R41" s="85">
        <v>0</v>
      </c>
      <c r="S41" s="86">
        <v>0</v>
      </c>
      <c r="T41" s="86">
        <f t="shared" si="6"/>
        <v>0</v>
      </c>
      <c r="U41" s="104">
        <f t="shared" si="7"/>
        <v>0</v>
      </c>
      <c r="V41" s="85">
        <v>0</v>
      </c>
      <c r="W41" s="86">
        <v>0</v>
      </c>
      <c r="X41" s="86">
        <f t="shared" si="8"/>
        <v>0</v>
      </c>
      <c r="Y41" s="104">
        <f t="shared" si="9"/>
        <v>0</v>
      </c>
      <c r="Z41" s="85">
        <f t="shared" si="10"/>
        <v>28540841</v>
      </c>
      <c r="AA41" s="86">
        <f t="shared" si="11"/>
        <v>5349748</v>
      </c>
      <c r="AB41" s="86">
        <f t="shared" si="12"/>
        <v>33890589</v>
      </c>
      <c r="AC41" s="104">
        <f t="shared" si="13"/>
        <v>0.19385434741049126</v>
      </c>
      <c r="AD41" s="85">
        <v>12565636</v>
      </c>
      <c r="AE41" s="86">
        <v>431188</v>
      </c>
      <c r="AF41" s="86">
        <f t="shared" si="14"/>
        <v>12996824</v>
      </c>
      <c r="AG41" s="86">
        <v>97652035</v>
      </c>
      <c r="AH41" s="86">
        <v>173082096</v>
      </c>
      <c r="AI41" s="87">
        <v>27662817</v>
      </c>
      <c r="AJ41" s="124">
        <f t="shared" si="15"/>
        <v>0.2832794728752965</v>
      </c>
      <c r="AK41" s="125">
        <f t="shared" si="16"/>
        <v>0.19895022045385868</v>
      </c>
    </row>
    <row r="42" spans="1:37" ht="12.75">
      <c r="A42" s="62" t="s">
        <v>97</v>
      </c>
      <c r="B42" s="63" t="s">
        <v>507</v>
      </c>
      <c r="C42" s="64" t="s">
        <v>508</v>
      </c>
      <c r="D42" s="85">
        <v>270350531</v>
      </c>
      <c r="E42" s="86">
        <v>35778999</v>
      </c>
      <c r="F42" s="87">
        <f t="shared" si="0"/>
        <v>306129530</v>
      </c>
      <c r="G42" s="85">
        <v>270350531</v>
      </c>
      <c r="H42" s="86">
        <v>35778999</v>
      </c>
      <c r="I42" s="87">
        <f t="shared" si="1"/>
        <v>306129530</v>
      </c>
      <c r="J42" s="85">
        <v>28895000</v>
      </c>
      <c r="K42" s="86">
        <v>6817423</v>
      </c>
      <c r="L42" s="86">
        <f t="shared" si="2"/>
        <v>35712423</v>
      </c>
      <c r="M42" s="104">
        <f t="shared" si="3"/>
        <v>0.11665788334761433</v>
      </c>
      <c r="N42" s="85">
        <v>52741416</v>
      </c>
      <c r="O42" s="86">
        <v>5990230</v>
      </c>
      <c r="P42" s="86">
        <f t="shared" si="4"/>
        <v>58731646</v>
      </c>
      <c r="Q42" s="104">
        <f t="shared" si="5"/>
        <v>0.19185227246780145</v>
      </c>
      <c r="R42" s="85">
        <v>0</v>
      </c>
      <c r="S42" s="86">
        <v>0</v>
      </c>
      <c r="T42" s="86">
        <f t="shared" si="6"/>
        <v>0</v>
      </c>
      <c r="U42" s="104">
        <f t="shared" si="7"/>
        <v>0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f t="shared" si="10"/>
        <v>81636416</v>
      </c>
      <c r="AA42" s="86">
        <f t="shared" si="11"/>
        <v>12807653</v>
      </c>
      <c r="AB42" s="86">
        <f t="shared" si="12"/>
        <v>94444069</v>
      </c>
      <c r="AC42" s="104">
        <f t="shared" si="13"/>
        <v>0.3085101558154158</v>
      </c>
      <c r="AD42" s="85">
        <v>51254767</v>
      </c>
      <c r="AE42" s="86">
        <v>14233850</v>
      </c>
      <c r="AF42" s="86">
        <f t="shared" si="14"/>
        <v>65488617</v>
      </c>
      <c r="AG42" s="86">
        <v>294703570</v>
      </c>
      <c r="AH42" s="86">
        <v>345424184</v>
      </c>
      <c r="AI42" s="87">
        <v>114232619</v>
      </c>
      <c r="AJ42" s="124">
        <f t="shared" si="15"/>
        <v>0.38761871462907627</v>
      </c>
      <c r="AK42" s="125">
        <f t="shared" si="16"/>
        <v>-0.1031777934782162</v>
      </c>
    </row>
    <row r="43" spans="1:37" ht="12.75">
      <c r="A43" s="62" t="s">
        <v>112</v>
      </c>
      <c r="B43" s="63" t="s">
        <v>509</v>
      </c>
      <c r="C43" s="64" t="s">
        <v>510</v>
      </c>
      <c r="D43" s="85">
        <v>160268620</v>
      </c>
      <c r="E43" s="86">
        <v>19036000</v>
      </c>
      <c r="F43" s="87">
        <f t="shared" si="0"/>
        <v>179304620</v>
      </c>
      <c r="G43" s="85">
        <v>160268620</v>
      </c>
      <c r="H43" s="86">
        <v>19036000</v>
      </c>
      <c r="I43" s="87">
        <f t="shared" si="1"/>
        <v>179304620</v>
      </c>
      <c r="J43" s="85">
        <v>21040100</v>
      </c>
      <c r="K43" s="86">
        <v>165380</v>
      </c>
      <c r="L43" s="86">
        <f t="shared" si="2"/>
        <v>21205480</v>
      </c>
      <c r="M43" s="104">
        <f t="shared" si="3"/>
        <v>0.1182651066101922</v>
      </c>
      <c r="N43" s="85">
        <v>35596191</v>
      </c>
      <c r="O43" s="86">
        <v>1929442</v>
      </c>
      <c r="P43" s="86">
        <f t="shared" si="4"/>
        <v>37525633</v>
      </c>
      <c r="Q43" s="104">
        <f t="shared" si="5"/>
        <v>0.20928425045601168</v>
      </c>
      <c r="R43" s="85">
        <v>0</v>
      </c>
      <c r="S43" s="86">
        <v>0</v>
      </c>
      <c r="T43" s="86">
        <f t="shared" si="6"/>
        <v>0</v>
      </c>
      <c r="U43" s="104">
        <f t="shared" si="7"/>
        <v>0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f t="shared" si="10"/>
        <v>56636291</v>
      </c>
      <c r="AA43" s="86">
        <f t="shared" si="11"/>
        <v>2094822</v>
      </c>
      <c r="AB43" s="86">
        <f t="shared" si="12"/>
        <v>58731113</v>
      </c>
      <c r="AC43" s="104">
        <f t="shared" si="13"/>
        <v>0.32754935706620386</v>
      </c>
      <c r="AD43" s="85">
        <v>28994175</v>
      </c>
      <c r="AE43" s="86">
        <v>941295</v>
      </c>
      <c r="AF43" s="86">
        <f t="shared" si="14"/>
        <v>29935470</v>
      </c>
      <c r="AG43" s="86">
        <v>168658079</v>
      </c>
      <c r="AH43" s="86">
        <v>176299070</v>
      </c>
      <c r="AI43" s="87">
        <v>48083778</v>
      </c>
      <c r="AJ43" s="124">
        <f t="shared" si="15"/>
        <v>0.28509620342586733</v>
      </c>
      <c r="AK43" s="125">
        <f t="shared" si="16"/>
        <v>0.25355082114962624</v>
      </c>
    </row>
    <row r="44" spans="1:37" ht="16.5">
      <c r="A44" s="65"/>
      <c r="B44" s="66" t="s">
        <v>511</v>
      </c>
      <c r="C44" s="67"/>
      <c r="D44" s="88">
        <f>SUM(D39:D43)</f>
        <v>2625263482</v>
      </c>
      <c r="E44" s="89">
        <f>SUM(E39:E43)</f>
        <v>294625309</v>
      </c>
      <c r="F44" s="90">
        <f t="shared" si="0"/>
        <v>2919888791</v>
      </c>
      <c r="G44" s="88">
        <f>SUM(G39:G43)</f>
        <v>2625263482</v>
      </c>
      <c r="H44" s="89">
        <f>SUM(H39:H43)</f>
        <v>294625309</v>
      </c>
      <c r="I44" s="90">
        <f t="shared" si="1"/>
        <v>2919888791</v>
      </c>
      <c r="J44" s="88">
        <f>SUM(J39:J43)</f>
        <v>623351328</v>
      </c>
      <c r="K44" s="89">
        <f>SUM(K39:K43)</f>
        <v>34163747</v>
      </c>
      <c r="L44" s="89">
        <f t="shared" si="2"/>
        <v>657515075</v>
      </c>
      <c r="M44" s="105">
        <f t="shared" si="3"/>
        <v>0.22518497177928992</v>
      </c>
      <c r="N44" s="88">
        <f>SUM(N39:N43)</f>
        <v>498585647</v>
      </c>
      <c r="O44" s="89">
        <f>SUM(O39:O43)</f>
        <v>38277917</v>
      </c>
      <c r="P44" s="89">
        <f t="shared" si="4"/>
        <v>536863564</v>
      </c>
      <c r="Q44" s="105">
        <f t="shared" si="5"/>
        <v>0.18386438745707695</v>
      </c>
      <c r="R44" s="88">
        <f>SUM(R39:R43)</f>
        <v>0</v>
      </c>
      <c r="S44" s="89">
        <f>SUM(S39:S43)</f>
        <v>0</v>
      </c>
      <c r="T44" s="89">
        <f t="shared" si="6"/>
        <v>0</v>
      </c>
      <c r="U44" s="105">
        <f t="shared" si="7"/>
        <v>0</v>
      </c>
      <c r="V44" s="88">
        <f>SUM(V39:V43)</f>
        <v>0</v>
      </c>
      <c r="W44" s="89">
        <f>SUM(W39:W43)</f>
        <v>0</v>
      </c>
      <c r="X44" s="89">
        <f t="shared" si="8"/>
        <v>0</v>
      </c>
      <c r="Y44" s="105">
        <f t="shared" si="9"/>
        <v>0</v>
      </c>
      <c r="Z44" s="88">
        <f t="shared" si="10"/>
        <v>1121936975</v>
      </c>
      <c r="AA44" s="89">
        <f t="shared" si="11"/>
        <v>72441664</v>
      </c>
      <c r="AB44" s="89">
        <f t="shared" si="12"/>
        <v>1194378639</v>
      </c>
      <c r="AC44" s="105">
        <f t="shared" si="13"/>
        <v>0.40904935923636687</v>
      </c>
      <c r="AD44" s="88">
        <f>SUM(AD39:AD43)</f>
        <v>477261659</v>
      </c>
      <c r="AE44" s="89">
        <f>SUM(AE39:AE43)</f>
        <v>55876136</v>
      </c>
      <c r="AF44" s="89">
        <f t="shared" si="14"/>
        <v>533137795</v>
      </c>
      <c r="AG44" s="89">
        <f>SUM(AG39:AG43)</f>
        <v>2615780564</v>
      </c>
      <c r="AH44" s="89">
        <f>SUM(AH39:AH43)</f>
        <v>2854356020</v>
      </c>
      <c r="AI44" s="90">
        <f>SUM(AI39:AI43)</f>
        <v>1125559991</v>
      </c>
      <c r="AJ44" s="126">
        <f t="shared" si="15"/>
        <v>0.43029602960227514</v>
      </c>
      <c r="AK44" s="127">
        <f t="shared" si="16"/>
        <v>0.0069883790549871705</v>
      </c>
    </row>
    <row r="45" spans="1:37" ht="16.5">
      <c r="A45" s="68"/>
      <c r="B45" s="69" t="s">
        <v>512</v>
      </c>
      <c r="C45" s="70"/>
      <c r="D45" s="91">
        <f>SUM(D9:D12,D14:D20,D22:D30,D32:D37,D39:D43)</f>
        <v>6672680836</v>
      </c>
      <c r="E45" s="92">
        <f>SUM(E9:E12,E14:E20,E22:E30,E32:E37,E39:E43)</f>
        <v>1255436069</v>
      </c>
      <c r="F45" s="93">
        <f t="shared" si="0"/>
        <v>7928116905</v>
      </c>
      <c r="G45" s="91">
        <f>SUM(G9:G12,G14:G20,G22:G30,G32:G37,G39:G43)</f>
        <v>6672680836</v>
      </c>
      <c r="H45" s="92">
        <f>SUM(H9:H12,H14:H20,H22:H30,H32:H37,H39:H43)</f>
        <v>1255436069</v>
      </c>
      <c r="I45" s="93">
        <f t="shared" si="1"/>
        <v>7928116905</v>
      </c>
      <c r="J45" s="91">
        <f>SUM(J9:J12,J14:J20,J22:J30,J32:J37,J39:J43)</f>
        <v>1319728603</v>
      </c>
      <c r="K45" s="92">
        <f>SUM(K9:K12,K14:K20,K22:K30,K32:K37,K39:K43)</f>
        <v>155166964</v>
      </c>
      <c r="L45" s="92">
        <f t="shared" si="2"/>
        <v>1474895567</v>
      </c>
      <c r="M45" s="106">
        <f t="shared" si="3"/>
        <v>0.18603352910573662</v>
      </c>
      <c r="N45" s="91">
        <f>SUM(N9:N12,N14:N20,N22:N30,N32:N37,N39:N43)</f>
        <v>1256983002</v>
      </c>
      <c r="O45" s="92">
        <f>SUM(O9:O12,O14:O20,O22:O30,O32:O37,O39:O43)</f>
        <v>177884977</v>
      </c>
      <c r="P45" s="92">
        <f t="shared" si="4"/>
        <v>1434867979</v>
      </c>
      <c r="Q45" s="106">
        <f t="shared" si="5"/>
        <v>0.1809847150582601</v>
      </c>
      <c r="R45" s="91">
        <f>SUM(R9:R12,R14:R20,R22:R30,R32:R37,R39:R43)</f>
        <v>0</v>
      </c>
      <c r="S45" s="92">
        <f>SUM(S9:S12,S14:S20,S22:S30,S32:S37,S39:S43)</f>
        <v>0</v>
      </c>
      <c r="T45" s="92">
        <f t="shared" si="6"/>
        <v>0</v>
      </c>
      <c r="U45" s="106">
        <f t="shared" si="7"/>
        <v>0</v>
      </c>
      <c r="V45" s="91">
        <f>SUM(V9:V12,V14:V20,V22:V30,V32:V37,V39:V43)</f>
        <v>0</v>
      </c>
      <c r="W45" s="92">
        <f>SUM(W9:W12,W14:W20,W22:W30,W32:W37,W39:W43)</f>
        <v>0</v>
      </c>
      <c r="X45" s="92">
        <f t="shared" si="8"/>
        <v>0</v>
      </c>
      <c r="Y45" s="106">
        <f t="shared" si="9"/>
        <v>0</v>
      </c>
      <c r="Z45" s="91">
        <f t="shared" si="10"/>
        <v>2576711605</v>
      </c>
      <c r="AA45" s="92">
        <f t="shared" si="11"/>
        <v>333051941</v>
      </c>
      <c r="AB45" s="92">
        <f t="shared" si="12"/>
        <v>2909763546</v>
      </c>
      <c r="AC45" s="106">
        <f t="shared" si="13"/>
        <v>0.3670182441639967</v>
      </c>
      <c r="AD45" s="91">
        <f>SUM(AD9:AD12,AD14:AD20,AD22:AD30,AD32:AD37,AD39:AD43)</f>
        <v>1059429507</v>
      </c>
      <c r="AE45" s="92">
        <f>SUM(AE9:AE12,AE14:AE20,AE22:AE30,AE32:AE37,AE39:AE43)</f>
        <v>230744700</v>
      </c>
      <c r="AF45" s="92">
        <f t="shared" si="14"/>
        <v>1290174207</v>
      </c>
      <c r="AG45" s="92">
        <f>SUM(AG9:AG12,AG14:AG20,AG22:AG30,AG32:AG37,AG39:AG43)</f>
        <v>6911588173</v>
      </c>
      <c r="AH45" s="92">
        <f>SUM(AH9:AH12,AH14:AH20,AH22:AH30,AH32:AH37,AH39:AH43)</f>
        <v>6929939629</v>
      </c>
      <c r="AI45" s="93">
        <f>SUM(AI9:AI12,AI14:AI20,AI22:AI30,AI32:AI37,AI39:AI43)</f>
        <v>2585698247</v>
      </c>
      <c r="AJ45" s="128">
        <f t="shared" si="15"/>
        <v>0.37411057810142473</v>
      </c>
      <c r="AK45" s="129">
        <f t="shared" si="16"/>
        <v>0.11215056944631674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513</v>
      </c>
      <c r="C9" s="64" t="s">
        <v>514</v>
      </c>
      <c r="D9" s="85">
        <v>382495234</v>
      </c>
      <c r="E9" s="86">
        <v>159759125</v>
      </c>
      <c r="F9" s="87">
        <f>$D9+$E9</f>
        <v>542254359</v>
      </c>
      <c r="G9" s="85">
        <v>382495234</v>
      </c>
      <c r="H9" s="86">
        <v>159759125</v>
      </c>
      <c r="I9" s="87">
        <f>$G9+$H9</f>
        <v>542254359</v>
      </c>
      <c r="J9" s="85">
        <v>86646434</v>
      </c>
      <c r="K9" s="86">
        <v>34861307</v>
      </c>
      <c r="L9" s="86">
        <f>$J9+$K9</f>
        <v>121507741</v>
      </c>
      <c r="M9" s="104">
        <f>IF($F9=0,0,$L9/$F9)</f>
        <v>0.22407886443564762</v>
      </c>
      <c r="N9" s="85">
        <v>75922080</v>
      </c>
      <c r="O9" s="86">
        <v>61730319</v>
      </c>
      <c r="P9" s="86">
        <f>$N9+$O9</f>
        <v>137652399</v>
      </c>
      <c r="Q9" s="104">
        <f>IF($F9=0,0,$P9/$F9)</f>
        <v>0.2538520838335944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162568514</v>
      </c>
      <c r="AA9" s="86">
        <f>$K9+$O9</f>
        <v>96591626</v>
      </c>
      <c r="AB9" s="86">
        <f>$Z9+$AA9</f>
        <v>259160140</v>
      </c>
      <c r="AC9" s="104">
        <f>IF($F9=0,0,$AB9/$F9)</f>
        <v>0.47793094826924204</v>
      </c>
      <c r="AD9" s="85">
        <v>60363793</v>
      </c>
      <c r="AE9" s="86">
        <v>79089080</v>
      </c>
      <c r="AF9" s="86">
        <f>$AD9+$AE9</f>
        <v>139452873</v>
      </c>
      <c r="AG9" s="86">
        <v>464622801</v>
      </c>
      <c r="AH9" s="86">
        <v>615986765</v>
      </c>
      <c r="AI9" s="87">
        <v>221075870</v>
      </c>
      <c r="AJ9" s="124">
        <f>IF($AG9=0,0,$AI9/$AG9)</f>
        <v>0.4758179528085622</v>
      </c>
      <c r="AK9" s="125">
        <f>IF($AF9=0,0,(($P9/$AF9)-1))</f>
        <v>-0.01291098534771673</v>
      </c>
    </row>
    <row r="10" spans="1:37" ht="12.75">
      <c r="A10" s="62" t="s">
        <v>97</v>
      </c>
      <c r="B10" s="63" t="s">
        <v>71</v>
      </c>
      <c r="C10" s="64" t="s">
        <v>72</v>
      </c>
      <c r="D10" s="85">
        <v>1582851000</v>
      </c>
      <c r="E10" s="86">
        <v>255211000</v>
      </c>
      <c r="F10" s="87">
        <f aca="true" t="shared" si="0" ref="F10:F35">$D10+$E10</f>
        <v>1838062000</v>
      </c>
      <c r="G10" s="85">
        <v>1582851000</v>
      </c>
      <c r="H10" s="86">
        <v>255211000</v>
      </c>
      <c r="I10" s="87">
        <f aca="true" t="shared" si="1" ref="I10:I35">$G10+$H10</f>
        <v>1838062000</v>
      </c>
      <c r="J10" s="85">
        <v>341819239</v>
      </c>
      <c r="K10" s="86">
        <v>32412627</v>
      </c>
      <c r="L10" s="86">
        <f aca="true" t="shared" si="2" ref="L10:L35">$J10+$K10</f>
        <v>374231866</v>
      </c>
      <c r="M10" s="104">
        <f aca="true" t="shared" si="3" ref="M10:M35">IF($F10=0,0,$L10/$F10)</f>
        <v>0.2036013290084883</v>
      </c>
      <c r="N10" s="85">
        <v>318943997</v>
      </c>
      <c r="O10" s="86">
        <v>90694513</v>
      </c>
      <c r="P10" s="86">
        <f aca="true" t="shared" si="4" ref="P10:P35">$N10+$O10</f>
        <v>409638510</v>
      </c>
      <c r="Q10" s="104">
        <f aca="true" t="shared" si="5" ref="Q10:Q35">IF($F10=0,0,$P10/$F10)</f>
        <v>0.22286435930888077</v>
      </c>
      <c r="R10" s="85">
        <v>0</v>
      </c>
      <c r="S10" s="86">
        <v>0</v>
      </c>
      <c r="T10" s="86">
        <f aca="true" t="shared" si="6" ref="T10:T35">$R10+$S10</f>
        <v>0</v>
      </c>
      <c r="U10" s="104">
        <f aca="true" t="shared" si="7" ref="U10:U35">IF($I10=0,0,$T10/$I10)</f>
        <v>0</v>
      </c>
      <c r="V10" s="85">
        <v>0</v>
      </c>
      <c r="W10" s="86">
        <v>0</v>
      </c>
      <c r="X10" s="86">
        <f aca="true" t="shared" si="8" ref="X10:X35">$V10+$W10</f>
        <v>0</v>
      </c>
      <c r="Y10" s="104">
        <f aca="true" t="shared" si="9" ref="Y10:Y35">IF($I10=0,0,$X10/$I10)</f>
        <v>0</v>
      </c>
      <c r="Z10" s="85">
        <f aca="true" t="shared" si="10" ref="Z10:Z35">$J10+$N10</f>
        <v>660763236</v>
      </c>
      <c r="AA10" s="86">
        <f aca="true" t="shared" si="11" ref="AA10:AA35">$K10+$O10</f>
        <v>123107140</v>
      </c>
      <c r="AB10" s="86">
        <f aca="true" t="shared" si="12" ref="AB10:AB35">$Z10+$AA10</f>
        <v>783870376</v>
      </c>
      <c r="AC10" s="104">
        <f aca="true" t="shared" si="13" ref="AC10:AC35">IF($F10=0,0,$AB10/$F10)</f>
        <v>0.42646568831736903</v>
      </c>
      <c r="AD10" s="85">
        <v>356568583</v>
      </c>
      <c r="AE10" s="86">
        <v>49565201</v>
      </c>
      <c r="AF10" s="86">
        <f aca="true" t="shared" si="14" ref="AF10:AF35">$AD10+$AE10</f>
        <v>406133784</v>
      </c>
      <c r="AG10" s="86">
        <v>1804630000</v>
      </c>
      <c r="AH10" s="86">
        <v>1842428191</v>
      </c>
      <c r="AI10" s="87">
        <v>650280623</v>
      </c>
      <c r="AJ10" s="124">
        <f aca="true" t="shared" si="15" ref="AJ10:AJ35">IF($AG10=0,0,$AI10/$AG10)</f>
        <v>0.3603401378675961</v>
      </c>
      <c r="AK10" s="125">
        <f aca="true" t="shared" si="16" ref="AK10:AK35">IF($AF10=0,0,(($P10/$AF10)-1))</f>
        <v>0.008629486484680093</v>
      </c>
    </row>
    <row r="11" spans="1:37" ht="12.75">
      <c r="A11" s="62" t="s">
        <v>97</v>
      </c>
      <c r="B11" s="63" t="s">
        <v>83</v>
      </c>
      <c r="C11" s="64" t="s">
        <v>84</v>
      </c>
      <c r="D11" s="85">
        <v>3886035043</v>
      </c>
      <c r="E11" s="86">
        <v>486874090</v>
      </c>
      <c r="F11" s="87">
        <f t="shared" si="0"/>
        <v>4372909133</v>
      </c>
      <c r="G11" s="85">
        <v>3886035043</v>
      </c>
      <c r="H11" s="86">
        <v>486874090</v>
      </c>
      <c r="I11" s="87">
        <f t="shared" si="1"/>
        <v>4372909133</v>
      </c>
      <c r="J11" s="85">
        <v>840588774</v>
      </c>
      <c r="K11" s="86">
        <v>84546897</v>
      </c>
      <c r="L11" s="86">
        <f t="shared" si="2"/>
        <v>925135671</v>
      </c>
      <c r="M11" s="104">
        <f t="shared" si="3"/>
        <v>0.21156068943177833</v>
      </c>
      <c r="N11" s="85">
        <v>755158055</v>
      </c>
      <c r="O11" s="86">
        <v>119884192</v>
      </c>
      <c r="P11" s="86">
        <f t="shared" si="4"/>
        <v>875042247</v>
      </c>
      <c r="Q11" s="104">
        <f t="shared" si="5"/>
        <v>0.20010528926762403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1595746829</v>
      </c>
      <c r="AA11" s="86">
        <f t="shared" si="11"/>
        <v>204431089</v>
      </c>
      <c r="AB11" s="86">
        <f t="shared" si="12"/>
        <v>1800177918</v>
      </c>
      <c r="AC11" s="104">
        <f t="shared" si="13"/>
        <v>0.41166597869940236</v>
      </c>
      <c r="AD11" s="85">
        <v>862958508</v>
      </c>
      <c r="AE11" s="86">
        <v>120601804</v>
      </c>
      <c r="AF11" s="86">
        <f t="shared" si="14"/>
        <v>983560312</v>
      </c>
      <c r="AG11" s="86">
        <v>4631459053</v>
      </c>
      <c r="AH11" s="86">
        <v>4427853323</v>
      </c>
      <c r="AI11" s="87">
        <v>2120716413</v>
      </c>
      <c r="AJ11" s="124">
        <f t="shared" si="15"/>
        <v>0.45789380597596313</v>
      </c>
      <c r="AK11" s="125">
        <f t="shared" si="16"/>
        <v>-0.1103318867953672</v>
      </c>
    </row>
    <row r="12" spans="1:37" ht="12.75">
      <c r="A12" s="62" t="s">
        <v>97</v>
      </c>
      <c r="B12" s="63" t="s">
        <v>515</v>
      </c>
      <c r="C12" s="64" t="s">
        <v>516</v>
      </c>
      <c r="D12" s="85">
        <v>158059931</v>
      </c>
      <c r="E12" s="86">
        <v>34769250</v>
      </c>
      <c r="F12" s="87">
        <f t="shared" si="0"/>
        <v>192829181</v>
      </c>
      <c r="G12" s="85">
        <v>158059931</v>
      </c>
      <c r="H12" s="86">
        <v>34769250</v>
      </c>
      <c r="I12" s="87">
        <f t="shared" si="1"/>
        <v>192829181</v>
      </c>
      <c r="J12" s="85">
        <v>47814816</v>
      </c>
      <c r="K12" s="86">
        <v>9794778</v>
      </c>
      <c r="L12" s="86">
        <f t="shared" si="2"/>
        <v>57609594</v>
      </c>
      <c r="M12" s="104">
        <f t="shared" si="3"/>
        <v>0.2987597297319849</v>
      </c>
      <c r="N12" s="85">
        <v>12692760</v>
      </c>
      <c r="O12" s="86">
        <v>10407254</v>
      </c>
      <c r="P12" s="86">
        <f t="shared" si="4"/>
        <v>23100014</v>
      </c>
      <c r="Q12" s="104">
        <f t="shared" si="5"/>
        <v>0.11979521916861743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60507576</v>
      </c>
      <c r="AA12" s="86">
        <f t="shared" si="11"/>
        <v>20202032</v>
      </c>
      <c r="AB12" s="86">
        <f t="shared" si="12"/>
        <v>80709608</v>
      </c>
      <c r="AC12" s="104">
        <f t="shared" si="13"/>
        <v>0.41855494890060235</v>
      </c>
      <c r="AD12" s="85">
        <v>31901011</v>
      </c>
      <c r="AE12" s="86">
        <v>4343614</v>
      </c>
      <c r="AF12" s="86">
        <f t="shared" si="14"/>
        <v>36244625</v>
      </c>
      <c r="AG12" s="86">
        <v>158982858</v>
      </c>
      <c r="AH12" s="86">
        <v>165444550</v>
      </c>
      <c r="AI12" s="87">
        <v>90160232</v>
      </c>
      <c r="AJ12" s="124">
        <f t="shared" si="15"/>
        <v>0.567106624790957</v>
      </c>
      <c r="AK12" s="125">
        <f t="shared" si="16"/>
        <v>-0.3626637328983263</v>
      </c>
    </row>
    <row r="13" spans="1:37" ht="12.75">
      <c r="A13" s="62" t="s">
        <v>97</v>
      </c>
      <c r="B13" s="63" t="s">
        <v>517</v>
      </c>
      <c r="C13" s="64" t="s">
        <v>518</v>
      </c>
      <c r="D13" s="85">
        <v>762027556</v>
      </c>
      <c r="E13" s="86">
        <v>185872000</v>
      </c>
      <c r="F13" s="87">
        <f t="shared" si="0"/>
        <v>947899556</v>
      </c>
      <c r="G13" s="85">
        <v>762027556</v>
      </c>
      <c r="H13" s="86">
        <v>185872000</v>
      </c>
      <c r="I13" s="87">
        <f t="shared" si="1"/>
        <v>947899556</v>
      </c>
      <c r="J13" s="85">
        <v>161130690</v>
      </c>
      <c r="K13" s="86">
        <v>12186177</v>
      </c>
      <c r="L13" s="86">
        <f t="shared" si="2"/>
        <v>173316867</v>
      </c>
      <c r="M13" s="104">
        <f t="shared" si="3"/>
        <v>0.1828430722463594</v>
      </c>
      <c r="N13" s="85">
        <v>171648290</v>
      </c>
      <c r="O13" s="86">
        <v>62872548</v>
      </c>
      <c r="P13" s="86">
        <f t="shared" si="4"/>
        <v>234520838</v>
      </c>
      <c r="Q13" s="104">
        <f t="shared" si="5"/>
        <v>0.24741106430057236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332778980</v>
      </c>
      <c r="AA13" s="86">
        <f t="shared" si="11"/>
        <v>75058725</v>
      </c>
      <c r="AB13" s="86">
        <f t="shared" si="12"/>
        <v>407837705</v>
      </c>
      <c r="AC13" s="104">
        <f t="shared" si="13"/>
        <v>0.4302541365469318</v>
      </c>
      <c r="AD13" s="85">
        <v>176335280</v>
      </c>
      <c r="AE13" s="86">
        <v>39868522</v>
      </c>
      <c r="AF13" s="86">
        <f t="shared" si="14"/>
        <v>216203802</v>
      </c>
      <c r="AG13" s="86">
        <v>837229982</v>
      </c>
      <c r="AH13" s="86">
        <v>934228724</v>
      </c>
      <c r="AI13" s="87">
        <v>385279436</v>
      </c>
      <c r="AJ13" s="124">
        <f t="shared" si="15"/>
        <v>0.460183515023713</v>
      </c>
      <c r="AK13" s="125">
        <f t="shared" si="16"/>
        <v>0.08472115582870288</v>
      </c>
    </row>
    <row r="14" spans="1:37" ht="12.75">
      <c r="A14" s="62" t="s">
        <v>112</v>
      </c>
      <c r="B14" s="63" t="s">
        <v>519</v>
      </c>
      <c r="C14" s="64" t="s">
        <v>520</v>
      </c>
      <c r="D14" s="85">
        <v>298800000</v>
      </c>
      <c r="E14" s="86">
        <v>2157000</v>
      </c>
      <c r="F14" s="87">
        <f t="shared" si="0"/>
        <v>300957000</v>
      </c>
      <c r="G14" s="85">
        <v>298800000</v>
      </c>
      <c r="H14" s="86">
        <v>2157000</v>
      </c>
      <c r="I14" s="87">
        <f t="shared" si="1"/>
        <v>300957000</v>
      </c>
      <c r="J14" s="85">
        <v>81448545</v>
      </c>
      <c r="K14" s="86">
        <v>645003</v>
      </c>
      <c r="L14" s="86">
        <f t="shared" si="2"/>
        <v>82093548</v>
      </c>
      <c r="M14" s="104">
        <f t="shared" si="3"/>
        <v>0.2727750077253561</v>
      </c>
      <c r="N14" s="85">
        <v>71896787</v>
      </c>
      <c r="O14" s="86">
        <v>48200</v>
      </c>
      <c r="P14" s="86">
        <f t="shared" si="4"/>
        <v>71944987</v>
      </c>
      <c r="Q14" s="104">
        <f t="shared" si="5"/>
        <v>0.23905404094272603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153345332</v>
      </c>
      <c r="AA14" s="86">
        <f t="shared" si="11"/>
        <v>693203</v>
      </c>
      <c r="AB14" s="86">
        <f t="shared" si="12"/>
        <v>154038535</v>
      </c>
      <c r="AC14" s="104">
        <f t="shared" si="13"/>
        <v>0.5118290486680821</v>
      </c>
      <c r="AD14" s="85">
        <v>75252809</v>
      </c>
      <c r="AE14" s="86">
        <v>459554</v>
      </c>
      <c r="AF14" s="86">
        <f t="shared" si="14"/>
        <v>75712363</v>
      </c>
      <c r="AG14" s="86">
        <v>258107907</v>
      </c>
      <c r="AH14" s="86">
        <v>301083002</v>
      </c>
      <c r="AI14" s="87">
        <v>157418230</v>
      </c>
      <c r="AJ14" s="124">
        <f t="shared" si="15"/>
        <v>0.6098930940538757</v>
      </c>
      <c r="AK14" s="125">
        <f t="shared" si="16"/>
        <v>-0.0497590598248796</v>
      </c>
    </row>
    <row r="15" spans="1:37" ht="16.5">
      <c r="A15" s="65"/>
      <c r="B15" s="66" t="s">
        <v>521</v>
      </c>
      <c r="C15" s="67"/>
      <c r="D15" s="88">
        <f>SUM(D9:D14)</f>
        <v>7070268764</v>
      </c>
      <c r="E15" s="89">
        <f>SUM(E9:E14)</f>
        <v>1124642465</v>
      </c>
      <c r="F15" s="90">
        <f t="shared" si="0"/>
        <v>8194911229</v>
      </c>
      <c r="G15" s="88">
        <f>SUM(G9:G14)</f>
        <v>7070268764</v>
      </c>
      <c r="H15" s="89">
        <f>SUM(H9:H14)</f>
        <v>1124642465</v>
      </c>
      <c r="I15" s="90">
        <f t="shared" si="1"/>
        <v>8194911229</v>
      </c>
      <c r="J15" s="88">
        <f>SUM(J9:J14)</f>
        <v>1559448498</v>
      </c>
      <c r="K15" s="89">
        <f>SUM(K9:K14)</f>
        <v>174446789</v>
      </c>
      <c r="L15" s="89">
        <f t="shared" si="2"/>
        <v>1733895287</v>
      </c>
      <c r="M15" s="105">
        <f t="shared" si="3"/>
        <v>0.2115819486688426</v>
      </c>
      <c r="N15" s="88">
        <f>SUM(N9:N14)</f>
        <v>1406261969</v>
      </c>
      <c r="O15" s="89">
        <f>SUM(O9:O14)</f>
        <v>345637026</v>
      </c>
      <c r="P15" s="89">
        <f t="shared" si="4"/>
        <v>1751898995</v>
      </c>
      <c r="Q15" s="105">
        <f t="shared" si="5"/>
        <v>0.21377888619469265</v>
      </c>
      <c r="R15" s="88">
        <f>SUM(R9:R14)</f>
        <v>0</v>
      </c>
      <c r="S15" s="89">
        <f>SUM(S9:S14)</f>
        <v>0</v>
      </c>
      <c r="T15" s="89">
        <f t="shared" si="6"/>
        <v>0</v>
      </c>
      <c r="U15" s="105">
        <f t="shared" si="7"/>
        <v>0</v>
      </c>
      <c r="V15" s="88">
        <f>SUM(V9:V14)</f>
        <v>0</v>
      </c>
      <c r="W15" s="89">
        <f>SUM(W9:W14)</f>
        <v>0</v>
      </c>
      <c r="X15" s="89">
        <f t="shared" si="8"/>
        <v>0</v>
      </c>
      <c r="Y15" s="105">
        <f t="shared" si="9"/>
        <v>0</v>
      </c>
      <c r="Z15" s="88">
        <f t="shared" si="10"/>
        <v>2965710467</v>
      </c>
      <c r="AA15" s="89">
        <f t="shared" si="11"/>
        <v>520083815</v>
      </c>
      <c r="AB15" s="89">
        <f t="shared" si="12"/>
        <v>3485794282</v>
      </c>
      <c r="AC15" s="105">
        <f t="shared" si="13"/>
        <v>0.42536083486353526</v>
      </c>
      <c r="AD15" s="88">
        <f>SUM(AD9:AD14)</f>
        <v>1563379984</v>
      </c>
      <c r="AE15" s="89">
        <f>SUM(AE9:AE14)</f>
        <v>293927775</v>
      </c>
      <c r="AF15" s="89">
        <f t="shared" si="14"/>
        <v>1857307759</v>
      </c>
      <c r="AG15" s="89">
        <f>SUM(AG9:AG14)</f>
        <v>8155032601</v>
      </c>
      <c r="AH15" s="89">
        <f>SUM(AH9:AH14)</f>
        <v>8287024555</v>
      </c>
      <c r="AI15" s="90">
        <f>SUM(AI9:AI14)</f>
        <v>3624930804</v>
      </c>
      <c r="AJ15" s="126">
        <f t="shared" si="15"/>
        <v>0.4445023069013235</v>
      </c>
      <c r="AK15" s="127">
        <f t="shared" si="16"/>
        <v>-0.056753525897481616</v>
      </c>
    </row>
    <row r="16" spans="1:37" ht="12.75">
      <c r="A16" s="62" t="s">
        <v>97</v>
      </c>
      <c r="B16" s="63" t="s">
        <v>522</v>
      </c>
      <c r="C16" s="64" t="s">
        <v>523</v>
      </c>
      <c r="D16" s="85">
        <v>114676990</v>
      </c>
      <c r="E16" s="86">
        <v>45279000</v>
      </c>
      <c r="F16" s="87">
        <f t="shared" si="0"/>
        <v>159955990</v>
      </c>
      <c r="G16" s="85">
        <v>114676990</v>
      </c>
      <c r="H16" s="86">
        <v>45279000</v>
      </c>
      <c r="I16" s="87">
        <f t="shared" si="1"/>
        <v>159955990</v>
      </c>
      <c r="J16" s="85">
        <v>31315029</v>
      </c>
      <c r="K16" s="86">
        <v>17465355</v>
      </c>
      <c r="L16" s="86">
        <f t="shared" si="2"/>
        <v>48780384</v>
      </c>
      <c r="M16" s="104">
        <f t="shared" si="3"/>
        <v>0.3049612834130188</v>
      </c>
      <c r="N16" s="85">
        <v>34498287</v>
      </c>
      <c r="O16" s="86">
        <v>15910111</v>
      </c>
      <c r="P16" s="86">
        <f t="shared" si="4"/>
        <v>50408398</v>
      </c>
      <c r="Q16" s="104">
        <f t="shared" si="5"/>
        <v>0.3151391704680769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65813316</v>
      </c>
      <c r="AA16" s="86">
        <f t="shared" si="11"/>
        <v>33375466</v>
      </c>
      <c r="AB16" s="86">
        <f t="shared" si="12"/>
        <v>99188782</v>
      </c>
      <c r="AC16" s="104">
        <f t="shared" si="13"/>
        <v>0.6201004538810957</v>
      </c>
      <c r="AD16" s="85">
        <v>27892561</v>
      </c>
      <c r="AE16" s="86">
        <v>30205299</v>
      </c>
      <c r="AF16" s="86">
        <f t="shared" si="14"/>
        <v>58097860</v>
      </c>
      <c r="AG16" s="86">
        <v>138682586</v>
      </c>
      <c r="AH16" s="86">
        <v>218673158</v>
      </c>
      <c r="AI16" s="87">
        <v>88991631</v>
      </c>
      <c r="AJ16" s="124">
        <f t="shared" si="15"/>
        <v>0.6416929015154073</v>
      </c>
      <c r="AK16" s="125">
        <f t="shared" si="16"/>
        <v>-0.1323536185325931</v>
      </c>
    </row>
    <row r="17" spans="1:37" ht="12.75">
      <c r="A17" s="62" t="s">
        <v>97</v>
      </c>
      <c r="B17" s="63" t="s">
        <v>524</v>
      </c>
      <c r="C17" s="64" t="s">
        <v>525</v>
      </c>
      <c r="D17" s="85">
        <v>167040886</v>
      </c>
      <c r="E17" s="86">
        <v>29739000</v>
      </c>
      <c r="F17" s="87">
        <f t="shared" si="0"/>
        <v>196779886</v>
      </c>
      <c r="G17" s="85">
        <v>167040886</v>
      </c>
      <c r="H17" s="86">
        <v>29739000</v>
      </c>
      <c r="I17" s="87">
        <f t="shared" si="1"/>
        <v>196779886</v>
      </c>
      <c r="J17" s="85">
        <v>23297196</v>
      </c>
      <c r="K17" s="86">
        <v>11410187</v>
      </c>
      <c r="L17" s="86">
        <f t="shared" si="2"/>
        <v>34707383</v>
      </c>
      <c r="M17" s="104">
        <f t="shared" si="3"/>
        <v>0.17637668008406104</v>
      </c>
      <c r="N17" s="85">
        <v>29315442</v>
      </c>
      <c r="O17" s="86">
        <v>1360406</v>
      </c>
      <c r="P17" s="86">
        <f t="shared" si="4"/>
        <v>30675848</v>
      </c>
      <c r="Q17" s="104">
        <f t="shared" si="5"/>
        <v>0.15588914407644286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52612638</v>
      </c>
      <c r="AA17" s="86">
        <f t="shared" si="11"/>
        <v>12770593</v>
      </c>
      <c r="AB17" s="86">
        <f t="shared" si="12"/>
        <v>65383231</v>
      </c>
      <c r="AC17" s="104">
        <f t="shared" si="13"/>
        <v>0.3322658241605039</v>
      </c>
      <c r="AD17" s="85">
        <v>26221122</v>
      </c>
      <c r="AE17" s="86">
        <v>2915292</v>
      </c>
      <c r="AF17" s="86">
        <f t="shared" si="14"/>
        <v>29136414</v>
      </c>
      <c r="AG17" s="86">
        <v>202682088</v>
      </c>
      <c r="AH17" s="86">
        <v>200187080</v>
      </c>
      <c r="AI17" s="87">
        <v>77054484</v>
      </c>
      <c r="AJ17" s="124">
        <f t="shared" si="15"/>
        <v>0.38017411780364135</v>
      </c>
      <c r="AK17" s="125">
        <f t="shared" si="16"/>
        <v>0.05283539697095185</v>
      </c>
    </row>
    <row r="18" spans="1:37" ht="12.75">
      <c r="A18" s="62" t="s">
        <v>97</v>
      </c>
      <c r="B18" s="63" t="s">
        <v>526</v>
      </c>
      <c r="C18" s="64" t="s">
        <v>527</v>
      </c>
      <c r="D18" s="85">
        <v>638269096</v>
      </c>
      <c r="E18" s="86">
        <v>127056949</v>
      </c>
      <c r="F18" s="87">
        <f t="shared" si="0"/>
        <v>765326045</v>
      </c>
      <c r="G18" s="85">
        <v>638269096</v>
      </c>
      <c r="H18" s="86">
        <v>127056949</v>
      </c>
      <c r="I18" s="87">
        <f t="shared" si="1"/>
        <v>765326045</v>
      </c>
      <c r="J18" s="85">
        <v>97865934</v>
      </c>
      <c r="K18" s="86">
        <v>2691777</v>
      </c>
      <c r="L18" s="86">
        <f t="shared" si="2"/>
        <v>100557711</v>
      </c>
      <c r="M18" s="104">
        <f t="shared" si="3"/>
        <v>0.13139198862623316</v>
      </c>
      <c r="N18" s="85">
        <v>138290159</v>
      </c>
      <c r="O18" s="86">
        <v>36474241</v>
      </c>
      <c r="P18" s="86">
        <f t="shared" si="4"/>
        <v>174764400</v>
      </c>
      <c r="Q18" s="104">
        <f t="shared" si="5"/>
        <v>0.2283528714876024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236156093</v>
      </c>
      <c r="AA18" s="86">
        <f t="shared" si="11"/>
        <v>39166018</v>
      </c>
      <c r="AB18" s="86">
        <f t="shared" si="12"/>
        <v>275322111</v>
      </c>
      <c r="AC18" s="104">
        <f t="shared" si="13"/>
        <v>0.35974486011383555</v>
      </c>
      <c r="AD18" s="85">
        <v>107184444</v>
      </c>
      <c r="AE18" s="86">
        <v>33286074</v>
      </c>
      <c r="AF18" s="86">
        <f t="shared" si="14"/>
        <v>140470518</v>
      </c>
      <c r="AG18" s="86">
        <v>646084543</v>
      </c>
      <c r="AH18" s="86">
        <v>787239223</v>
      </c>
      <c r="AI18" s="87">
        <v>259532126</v>
      </c>
      <c r="AJ18" s="124">
        <f t="shared" si="15"/>
        <v>0.40169994594654773</v>
      </c>
      <c r="AK18" s="125">
        <f t="shared" si="16"/>
        <v>0.244135797947296</v>
      </c>
    </row>
    <row r="19" spans="1:37" ht="12.75">
      <c r="A19" s="62" t="s">
        <v>97</v>
      </c>
      <c r="B19" s="63" t="s">
        <v>528</v>
      </c>
      <c r="C19" s="64" t="s">
        <v>529</v>
      </c>
      <c r="D19" s="85">
        <v>406246000</v>
      </c>
      <c r="E19" s="86">
        <v>39875000</v>
      </c>
      <c r="F19" s="87">
        <f t="shared" si="0"/>
        <v>446121000</v>
      </c>
      <c r="G19" s="85">
        <v>406246000</v>
      </c>
      <c r="H19" s="86">
        <v>39875000</v>
      </c>
      <c r="I19" s="87">
        <f t="shared" si="1"/>
        <v>446121000</v>
      </c>
      <c r="J19" s="85">
        <v>90242005</v>
      </c>
      <c r="K19" s="86">
        <v>21510162</v>
      </c>
      <c r="L19" s="86">
        <f t="shared" si="2"/>
        <v>111752167</v>
      </c>
      <c r="M19" s="104">
        <f t="shared" si="3"/>
        <v>0.2504974367940536</v>
      </c>
      <c r="N19" s="85">
        <v>71215103</v>
      </c>
      <c r="O19" s="86">
        <v>2103890</v>
      </c>
      <c r="P19" s="86">
        <f t="shared" si="4"/>
        <v>73318993</v>
      </c>
      <c r="Q19" s="104">
        <f t="shared" si="5"/>
        <v>0.16434777336193543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161457108</v>
      </c>
      <c r="AA19" s="86">
        <f t="shared" si="11"/>
        <v>23614052</v>
      </c>
      <c r="AB19" s="86">
        <f t="shared" si="12"/>
        <v>185071160</v>
      </c>
      <c r="AC19" s="104">
        <f t="shared" si="13"/>
        <v>0.4148452101559891</v>
      </c>
      <c r="AD19" s="85">
        <v>67435813</v>
      </c>
      <c r="AE19" s="86">
        <v>7914475</v>
      </c>
      <c r="AF19" s="86">
        <f t="shared" si="14"/>
        <v>75350288</v>
      </c>
      <c r="AG19" s="86">
        <v>409269000</v>
      </c>
      <c r="AH19" s="86">
        <v>409269035</v>
      </c>
      <c r="AI19" s="87">
        <v>182560994</v>
      </c>
      <c r="AJ19" s="124">
        <f t="shared" si="15"/>
        <v>0.44606602014811775</v>
      </c>
      <c r="AK19" s="125">
        <f t="shared" si="16"/>
        <v>-0.02695802569460648</v>
      </c>
    </row>
    <row r="20" spans="1:37" ht="12.75">
      <c r="A20" s="62" t="s">
        <v>97</v>
      </c>
      <c r="B20" s="63" t="s">
        <v>530</v>
      </c>
      <c r="C20" s="64" t="s">
        <v>531</v>
      </c>
      <c r="D20" s="85">
        <v>293237993</v>
      </c>
      <c r="E20" s="86">
        <v>33532950</v>
      </c>
      <c r="F20" s="87">
        <f t="shared" si="0"/>
        <v>326770943</v>
      </c>
      <c r="G20" s="85">
        <v>293237993</v>
      </c>
      <c r="H20" s="86">
        <v>33532950</v>
      </c>
      <c r="I20" s="87">
        <f t="shared" si="1"/>
        <v>326770943</v>
      </c>
      <c r="J20" s="85">
        <v>57067398</v>
      </c>
      <c r="K20" s="86">
        <v>12154304</v>
      </c>
      <c r="L20" s="86">
        <f t="shared" si="2"/>
        <v>69221702</v>
      </c>
      <c r="M20" s="104">
        <f t="shared" si="3"/>
        <v>0.21183554867055607</v>
      </c>
      <c r="N20" s="85">
        <v>49960926</v>
      </c>
      <c r="O20" s="86">
        <v>14553112</v>
      </c>
      <c r="P20" s="86">
        <f t="shared" si="4"/>
        <v>64514038</v>
      </c>
      <c r="Q20" s="104">
        <f t="shared" si="5"/>
        <v>0.1974289311274534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107028324</v>
      </c>
      <c r="AA20" s="86">
        <f t="shared" si="11"/>
        <v>26707416</v>
      </c>
      <c r="AB20" s="86">
        <f t="shared" si="12"/>
        <v>133735740</v>
      </c>
      <c r="AC20" s="104">
        <f t="shared" si="13"/>
        <v>0.40926447979800945</v>
      </c>
      <c r="AD20" s="85">
        <v>51077572</v>
      </c>
      <c r="AE20" s="86">
        <v>19384913</v>
      </c>
      <c r="AF20" s="86">
        <f t="shared" si="14"/>
        <v>70462485</v>
      </c>
      <c r="AG20" s="86">
        <v>362208834</v>
      </c>
      <c r="AH20" s="86">
        <v>350984497</v>
      </c>
      <c r="AI20" s="87">
        <v>132615158</v>
      </c>
      <c r="AJ20" s="124">
        <f t="shared" si="15"/>
        <v>0.36612899949314875</v>
      </c>
      <c r="AK20" s="125">
        <f t="shared" si="16"/>
        <v>-0.08442005699912514</v>
      </c>
    </row>
    <row r="21" spans="1:37" ht="12.75">
      <c r="A21" s="62" t="s">
        <v>112</v>
      </c>
      <c r="B21" s="63" t="s">
        <v>532</v>
      </c>
      <c r="C21" s="64" t="s">
        <v>533</v>
      </c>
      <c r="D21" s="85">
        <v>705105016</v>
      </c>
      <c r="E21" s="86">
        <v>291132846</v>
      </c>
      <c r="F21" s="87">
        <f t="shared" si="0"/>
        <v>996237862</v>
      </c>
      <c r="G21" s="85">
        <v>705105016</v>
      </c>
      <c r="H21" s="86">
        <v>291132846</v>
      </c>
      <c r="I21" s="87">
        <f t="shared" si="1"/>
        <v>996237862</v>
      </c>
      <c r="J21" s="85">
        <v>98806688</v>
      </c>
      <c r="K21" s="86">
        <v>2730027</v>
      </c>
      <c r="L21" s="86">
        <f t="shared" si="2"/>
        <v>101536715</v>
      </c>
      <c r="M21" s="104">
        <f t="shared" si="3"/>
        <v>0.10192015267936083</v>
      </c>
      <c r="N21" s="85">
        <v>108902196</v>
      </c>
      <c r="O21" s="86">
        <v>7887956</v>
      </c>
      <c r="P21" s="86">
        <f t="shared" si="4"/>
        <v>116790152</v>
      </c>
      <c r="Q21" s="104">
        <f t="shared" si="5"/>
        <v>0.11723119192191472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207708884</v>
      </c>
      <c r="AA21" s="86">
        <f t="shared" si="11"/>
        <v>10617983</v>
      </c>
      <c r="AB21" s="86">
        <f t="shared" si="12"/>
        <v>218326867</v>
      </c>
      <c r="AC21" s="104">
        <f t="shared" si="13"/>
        <v>0.21915134460127556</v>
      </c>
      <c r="AD21" s="85">
        <v>189238928</v>
      </c>
      <c r="AE21" s="86">
        <v>32322713</v>
      </c>
      <c r="AF21" s="86">
        <f t="shared" si="14"/>
        <v>221561641</v>
      </c>
      <c r="AG21" s="86">
        <v>746630085</v>
      </c>
      <c r="AH21" s="86">
        <v>780750992</v>
      </c>
      <c r="AI21" s="87">
        <v>336706338</v>
      </c>
      <c r="AJ21" s="124">
        <f t="shared" si="15"/>
        <v>0.4509680828090392</v>
      </c>
      <c r="AK21" s="125">
        <f t="shared" si="16"/>
        <v>-0.47287738313871763</v>
      </c>
    </row>
    <row r="22" spans="1:37" ht="16.5">
      <c r="A22" s="65"/>
      <c r="B22" s="66" t="s">
        <v>534</v>
      </c>
      <c r="C22" s="67"/>
      <c r="D22" s="88">
        <f>SUM(D16:D21)</f>
        <v>2324575981</v>
      </c>
      <c r="E22" s="89">
        <f>SUM(E16:E21)</f>
        <v>566615745</v>
      </c>
      <c r="F22" s="90">
        <f t="shared" si="0"/>
        <v>2891191726</v>
      </c>
      <c r="G22" s="88">
        <f>SUM(G16:G21)</f>
        <v>2324575981</v>
      </c>
      <c r="H22" s="89">
        <f>SUM(H16:H21)</f>
        <v>566615745</v>
      </c>
      <c r="I22" s="90">
        <f t="shared" si="1"/>
        <v>2891191726</v>
      </c>
      <c r="J22" s="88">
        <f>SUM(J16:J21)</f>
        <v>398594250</v>
      </c>
      <c r="K22" s="89">
        <f>SUM(K16:K21)</f>
        <v>67961812</v>
      </c>
      <c r="L22" s="89">
        <f t="shared" si="2"/>
        <v>466556062</v>
      </c>
      <c r="M22" s="105">
        <f t="shared" si="3"/>
        <v>0.161371540255992</v>
      </c>
      <c r="N22" s="88">
        <f>SUM(N16:N21)</f>
        <v>432182113</v>
      </c>
      <c r="O22" s="89">
        <f>SUM(O16:O21)</f>
        <v>78289716</v>
      </c>
      <c r="P22" s="89">
        <f t="shared" si="4"/>
        <v>510471829</v>
      </c>
      <c r="Q22" s="105">
        <f t="shared" si="5"/>
        <v>0.17656104381090085</v>
      </c>
      <c r="R22" s="88">
        <f>SUM(R16:R21)</f>
        <v>0</v>
      </c>
      <c r="S22" s="89">
        <f>SUM(S16:S21)</f>
        <v>0</v>
      </c>
      <c r="T22" s="89">
        <f t="shared" si="6"/>
        <v>0</v>
      </c>
      <c r="U22" s="105">
        <f t="shared" si="7"/>
        <v>0</v>
      </c>
      <c r="V22" s="88">
        <f>SUM(V16:V21)</f>
        <v>0</v>
      </c>
      <c r="W22" s="89">
        <f>SUM(W16:W21)</f>
        <v>0</v>
      </c>
      <c r="X22" s="89">
        <f t="shared" si="8"/>
        <v>0</v>
      </c>
      <c r="Y22" s="105">
        <f t="shared" si="9"/>
        <v>0</v>
      </c>
      <c r="Z22" s="88">
        <f t="shared" si="10"/>
        <v>830776363</v>
      </c>
      <c r="AA22" s="89">
        <f t="shared" si="11"/>
        <v>146251528</v>
      </c>
      <c r="AB22" s="89">
        <f t="shared" si="12"/>
        <v>977027891</v>
      </c>
      <c r="AC22" s="105">
        <f t="shared" si="13"/>
        <v>0.33793258406689286</v>
      </c>
      <c r="AD22" s="88">
        <f>SUM(AD16:AD21)</f>
        <v>469050440</v>
      </c>
      <c r="AE22" s="89">
        <f>SUM(AE16:AE21)</f>
        <v>126028766</v>
      </c>
      <c r="AF22" s="89">
        <f t="shared" si="14"/>
        <v>595079206</v>
      </c>
      <c r="AG22" s="89">
        <f>SUM(AG16:AG21)</f>
        <v>2505557136</v>
      </c>
      <c r="AH22" s="89">
        <f>SUM(AH16:AH21)</f>
        <v>2747103985</v>
      </c>
      <c r="AI22" s="90">
        <f>SUM(AI16:AI21)</f>
        <v>1077460731</v>
      </c>
      <c r="AJ22" s="126">
        <f t="shared" si="15"/>
        <v>0.4300284018747677</v>
      </c>
      <c r="AK22" s="127">
        <f t="shared" si="16"/>
        <v>-0.1421783455831256</v>
      </c>
    </row>
    <row r="23" spans="1:37" ht="12.75">
      <c r="A23" s="62" t="s">
        <v>97</v>
      </c>
      <c r="B23" s="63" t="s">
        <v>535</v>
      </c>
      <c r="C23" s="64" t="s">
        <v>536</v>
      </c>
      <c r="D23" s="85">
        <v>404097798</v>
      </c>
      <c r="E23" s="86">
        <v>56288000</v>
      </c>
      <c r="F23" s="87">
        <f t="shared" si="0"/>
        <v>460385798</v>
      </c>
      <c r="G23" s="85">
        <v>404097798</v>
      </c>
      <c r="H23" s="86">
        <v>56288000</v>
      </c>
      <c r="I23" s="87">
        <f t="shared" si="1"/>
        <v>460385798</v>
      </c>
      <c r="J23" s="85">
        <v>98224613</v>
      </c>
      <c r="K23" s="86">
        <v>13225905</v>
      </c>
      <c r="L23" s="86">
        <f t="shared" si="2"/>
        <v>111450518</v>
      </c>
      <c r="M23" s="104">
        <f t="shared" si="3"/>
        <v>0.24208070380138008</v>
      </c>
      <c r="N23" s="85">
        <v>102307608</v>
      </c>
      <c r="O23" s="86">
        <v>259527</v>
      </c>
      <c r="P23" s="86">
        <f t="shared" si="4"/>
        <v>102567135</v>
      </c>
      <c r="Q23" s="104">
        <f t="shared" si="5"/>
        <v>0.22278518461162436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200532221</v>
      </c>
      <c r="AA23" s="86">
        <f t="shared" si="11"/>
        <v>13485432</v>
      </c>
      <c r="AB23" s="86">
        <f t="shared" si="12"/>
        <v>214017653</v>
      </c>
      <c r="AC23" s="104">
        <f t="shared" si="13"/>
        <v>0.4648658884130044</v>
      </c>
      <c r="AD23" s="85">
        <v>97117621</v>
      </c>
      <c r="AE23" s="86">
        <v>2608040</v>
      </c>
      <c r="AF23" s="86">
        <f t="shared" si="14"/>
        <v>99725661</v>
      </c>
      <c r="AG23" s="86">
        <v>444781129</v>
      </c>
      <c r="AH23" s="86">
        <v>444781129</v>
      </c>
      <c r="AI23" s="87">
        <v>193734287</v>
      </c>
      <c r="AJ23" s="124">
        <f t="shared" si="15"/>
        <v>0.4355721822901349</v>
      </c>
      <c r="AK23" s="125">
        <f t="shared" si="16"/>
        <v>0.028492907156564273</v>
      </c>
    </row>
    <row r="24" spans="1:37" ht="12.75">
      <c r="A24" s="62" t="s">
        <v>97</v>
      </c>
      <c r="B24" s="63" t="s">
        <v>537</v>
      </c>
      <c r="C24" s="64" t="s">
        <v>538</v>
      </c>
      <c r="D24" s="85">
        <v>179701424</v>
      </c>
      <c r="E24" s="86">
        <v>20279000</v>
      </c>
      <c r="F24" s="87">
        <f t="shared" si="0"/>
        <v>199980424</v>
      </c>
      <c r="G24" s="85">
        <v>179701424</v>
      </c>
      <c r="H24" s="86">
        <v>20279000</v>
      </c>
      <c r="I24" s="87">
        <f t="shared" si="1"/>
        <v>199980424</v>
      </c>
      <c r="J24" s="85">
        <v>30291795</v>
      </c>
      <c r="K24" s="86">
        <v>11002990</v>
      </c>
      <c r="L24" s="86">
        <f t="shared" si="2"/>
        <v>41294785</v>
      </c>
      <c r="M24" s="104">
        <f t="shared" si="3"/>
        <v>0.20649413664609492</v>
      </c>
      <c r="N24" s="85">
        <v>23479644</v>
      </c>
      <c r="O24" s="86">
        <v>911793</v>
      </c>
      <c r="P24" s="86">
        <f t="shared" si="4"/>
        <v>24391437</v>
      </c>
      <c r="Q24" s="104">
        <f t="shared" si="5"/>
        <v>0.1219691233377923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53771439</v>
      </c>
      <c r="AA24" s="86">
        <f t="shared" si="11"/>
        <v>11914783</v>
      </c>
      <c r="AB24" s="86">
        <f t="shared" si="12"/>
        <v>65686222</v>
      </c>
      <c r="AC24" s="104">
        <f t="shared" si="13"/>
        <v>0.3284632599838872</v>
      </c>
      <c r="AD24" s="85">
        <v>38244335</v>
      </c>
      <c r="AE24" s="86">
        <v>5866788</v>
      </c>
      <c r="AF24" s="86">
        <f t="shared" si="14"/>
        <v>44111123</v>
      </c>
      <c r="AG24" s="86">
        <v>167350368</v>
      </c>
      <c r="AH24" s="86">
        <v>219456050</v>
      </c>
      <c r="AI24" s="87">
        <v>81688998</v>
      </c>
      <c r="AJ24" s="124">
        <f t="shared" si="15"/>
        <v>0.4881315707653538</v>
      </c>
      <c r="AK24" s="125">
        <f t="shared" si="16"/>
        <v>-0.4470456578491552</v>
      </c>
    </row>
    <row r="25" spans="1:37" ht="12.75">
      <c r="A25" s="62" t="s">
        <v>97</v>
      </c>
      <c r="B25" s="63" t="s">
        <v>539</v>
      </c>
      <c r="C25" s="64" t="s">
        <v>540</v>
      </c>
      <c r="D25" s="85">
        <v>188140720</v>
      </c>
      <c r="E25" s="86">
        <v>63279000</v>
      </c>
      <c r="F25" s="87">
        <f t="shared" si="0"/>
        <v>251419720</v>
      </c>
      <c r="G25" s="85">
        <v>188140720</v>
      </c>
      <c r="H25" s="86">
        <v>63279000</v>
      </c>
      <c r="I25" s="87">
        <f t="shared" si="1"/>
        <v>251419720</v>
      </c>
      <c r="J25" s="85">
        <v>41752634</v>
      </c>
      <c r="K25" s="86">
        <v>19130811</v>
      </c>
      <c r="L25" s="86">
        <f t="shared" si="2"/>
        <v>60883445</v>
      </c>
      <c r="M25" s="104">
        <f t="shared" si="3"/>
        <v>0.2421585904240129</v>
      </c>
      <c r="N25" s="85">
        <v>37420410</v>
      </c>
      <c r="O25" s="86">
        <v>9107532</v>
      </c>
      <c r="P25" s="86">
        <f t="shared" si="4"/>
        <v>46527942</v>
      </c>
      <c r="Q25" s="104">
        <f t="shared" si="5"/>
        <v>0.18506082975512025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79173044</v>
      </c>
      <c r="AA25" s="86">
        <f t="shared" si="11"/>
        <v>28238343</v>
      </c>
      <c r="AB25" s="86">
        <f t="shared" si="12"/>
        <v>107411387</v>
      </c>
      <c r="AC25" s="104">
        <f t="shared" si="13"/>
        <v>0.4272194201791331</v>
      </c>
      <c r="AD25" s="85">
        <v>36888152</v>
      </c>
      <c r="AE25" s="86">
        <v>10536196</v>
      </c>
      <c r="AF25" s="86">
        <f t="shared" si="14"/>
        <v>47424348</v>
      </c>
      <c r="AG25" s="86">
        <v>253836584</v>
      </c>
      <c r="AH25" s="86">
        <v>253835657</v>
      </c>
      <c r="AI25" s="87">
        <v>92746576</v>
      </c>
      <c r="AJ25" s="124">
        <f t="shared" si="15"/>
        <v>0.36537907396358593</v>
      </c>
      <c r="AK25" s="125">
        <f t="shared" si="16"/>
        <v>-0.018901809678016024</v>
      </c>
    </row>
    <row r="26" spans="1:37" ht="12.75">
      <c r="A26" s="62" t="s">
        <v>97</v>
      </c>
      <c r="B26" s="63" t="s">
        <v>541</v>
      </c>
      <c r="C26" s="64" t="s">
        <v>542</v>
      </c>
      <c r="D26" s="85">
        <v>312932290</v>
      </c>
      <c r="E26" s="86">
        <v>44536000</v>
      </c>
      <c r="F26" s="87">
        <f t="shared" si="0"/>
        <v>357468290</v>
      </c>
      <c r="G26" s="85">
        <v>312932290</v>
      </c>
      <c r="H26" s="86">
        <v>44536000</v>
      </c>
      <c r="I26" s="87">
        <f t="shared" si="1"/>
        <v>357468290</v>
      </c>
      <c r="J26" s="85">
        <v>38427273</v>
      </c>
      <c r="K26" s="86">
        <v>9676892</v>
      </c>
      <c r="L26" s="86">
        <f t="shared" si="2"/>
        <v>48104165</v>
      </c>
      <c r="M26" s="104">
        <f t="shared" si="3"/>
        <v>0.13456904107494402</v>
      </c>
      <c r="N26" s="85">
        <v>58957282</v>
      </c>
      <c r="O26" s="86">
        <v>8275777</v>
      </c>
      <c r="P26" s="86">
        <f t="shared" si="4"/>
        <v>67233059</v>
      </c>
      <c r="Q26" s="104">
        <f t="shared" si="5"/>
        <v>0.1880811833687402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97384555</v>
      </c>
      <c r="AA26" s="86">
        <f t="shared" si="11"/>
        <v>17952669</v>
      </c>
      <c r="AB26" s="86">
        <f t="shared" si="12"/>
        <v>115337224</v>
      </c>
      <c r="AC26" s="104">
        <f t="shared" si="13"/>
        <v>0.32265022444368424</v>
      </c>
      <c r="AD26" s="85">
        <v>86410055</v>
      </c>
      <c r="AE26" s="86">
        <v>7984782</v>
      </c>
      <c r="AF26" s="86">
        <f t="shared" si="14"/>
        <v>94394837</v>
      </c>
      <c r="AG26" s="86">
        <v>280599315</v>
      </c>
      <c r="AH26" s="86">
        <v>344723078</v>
      </c>
      <c r="AI26" s="87">
        <v>145030624</v>
      </c>
      <c r="AJ26" s="124">
        <f t="shared" si="15"/>
        <v>0.5168602211306182</v>
      </c>
      <c r="AK26" s="125">
        <f t="shared" si="16"/>
        <v>-0.2877464368098861</v>
      </c>
    </row>
    <row r="27" spans="1:37" ht="12.75">
      <c r="A27" s="62" t="s">
        <v>97</v>
      </c>
      <c r="B27" s="63" t="s">
        <v>543</v>
      </c>
      <c r="C27" s="64" t="s">
        <v>544</v>
      </c>
      <c r="D27" s="85">
        <v>169319724</v>
      </c>
      <c r="E27" s="86">
        <v>47897000</v>
      </c>
      <c r="F27" s="87">
        <f t="shared" si="0"/>
        <v>217216724</v>
      </c>
      <c r="G27" s="85">
        <v>169319724</v>
      </c>
      <c r="H27" s="86">
        <v>47897000</v>
      </c>
      <c r="I27" s="87">
        <f t="shared" si="1"/>
        <v>217216724</v>
      </c>
      <c r="J27" s="85">
        <v>33203693</v>
      </c>
      <c r="K27" s="86">
        <v>7872303</v>
      </c>
      <c r="L27" s="86">
        <f t="shared" si="2"/>
        <v>41075996</v>
      </c>
      <c r="M27" s="104">
        <f t="shared" si="3"/>
        <v>0.1891014432203664</v>
      </c>
      <c r="N27" s="85">
        <v>31561249</v>
      </c>
      <c r="O27" s="86">
        <v>8532101</v>
      </c>
      <c r="P27" s="86">
        <f t="shared" si="4"/>
        <v>40093350</v>
      </c>
      <c r="Q27" s="104">
        <f t="shared" si="5"/>
        <v>0.1845776386904721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64764942</v>
      </c>
      <c r="AA27" s="86">
        <f t="shared" si="11"/>
        <v>16404404</v>
      </c>
      <c r="AB27" s="86">
        <f t="shared" si="12"/>
        <v>81169346</v>
      </c>
      <c r="AC27" s="104">
        <f t="shared" si="13"/>
        <v>0.3736790819108385</v>
      </c>
      <c r="AD27" s="85">
        <v>21617260</v>
      </c>
      <c r="AE27" s="86">
        <v>10779554</v>
      </c>
      <c r="AF27" s="86">
        <f t="shared" si="14"/>
        <v>32396814</v>
      </c>
      <c r="AG27" s="86">
        <v>176754167</v>
      </c>
      <c r="AH27" s="86">
        <v>176754167</v>
      </c>
      <c r="AI27" s="87">
        <v>72817241</v>
      </c>
      <c r="AJ27" s="124">
        <f t="shared" si="15"/>
        <v>0.4119690202268329</v>
      </c>
      <c r="AK27" s="125">
        <f t="shared" si="16"/>
        <v>0.23757076853297976</v>
      </c>
    </row>
    <row r="28" spans="1:37" ht="12.75">
      <c r="A28" s="62" t="s">
        <v>112</v>
      </c>
      <c r="B28" s="63" t="s">
        <v>545</v>
      </c>
      <c r="C28" s="64" t="s">
        <v>546</v>
      </c>
      <c r="D28" s="85">
        <v>306476281</v>
      </c>
      <c r="E28" s="86">
        <v>325756000</v>
      </c>
      <c r="F28" s="87">
        <f t="shared" si="0"/>
        <v>632232281</v>
      </c>
      <c r="G28" s="85">
        <v>306476281</v>
      </c>
      <c r="H28" s="86">
        <v>325756000</v>
      </c>
      <c r="I28" s="87">
        <f t="shared" si="1"/>
        <v>632232281</v>
      </c>
      <c r="J28" s="85">
        <v>38027973</v>
      </c>
      <c r="K28" s="86">
        <v>25459516</v>
      </c>
      <c r="L28" s="86">
        <f t="shared" si="2"/>
        <v>63487489</v>
      </c>
      <c r="M28" s="104">
        <f t="shared" si="3"/>
        <v>0.10041798071364218</v>
      </c>
      <c r="N28" s="85">
        <v>87057123</v>
      </c>
      <c r="O28" s="86">
        <v>73376265</v>
      </c>
      <c r="P28" s="86">
        <f t="shared" si="4"/>
        <v>160433388</v>
      </c>
      <c r="Q28" s="104">
        <f t="shared" si="5"/>
        <v>0.25375703332680666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125085096</v>
      </c>
      <c r="AA28" s="86">
        <f t="shared" si="11"/>
        <v>98835781</v>
      </c>
      <c r="AB28" s="86">
        <f t="shared" si="12"/>
        <v>223920877</v>
      </c>
      <c r="AC28" s="104">
        <f t="shared" si="13"/>
        <v>0.3541750140404488</v>
      </c>
      <c r="AD28" s="85">
        <v>57736485</v>
      </c>
      <c r="AE28" s="86">
        <v>71313846</v>
      </c>
      <c r="AF28" s="86">
        <f t="shared" si="14"/>
        <v>129050331</v>
      </c>
      <c r="AG28" s="86">
        <v>878100000</v>
      </c>
      <c r="AH28" s="86">
        <v>632068177</v>
      </c>
      <c r="AI28" s="87">
        <v>250341173</v>
      </c>
      <c r="AJ28" s="124">
        <f t="shared" si="15"/>
        <v>0.2850941498690354</v>
      </c>
      <c r="AK28" s="125">
        <f t="shared" si="16"/>
        <v>0.24318463003399815</v>
      </c>
    </row>
    <row r="29" spans="1:37" ht="16.5">
      <c r="A29" s="65"/>
      <c r="B29" s="66" t="s">
        <v>547</v>
      </c>
      <c r="C29" s="67"/>
      <c r="D29" s="88">
        <f>SUM(D23:D28)</f>
        <v>1560668237</v>
      </c>
      <c r="E29" s="89">
        <f>SUM(E23:E28)</f>
        <v>558035000</v>
      </c>
      <c r="F29" s="90">
        <f t="shared" si="0"/>
        <v>2118703237</v>
      </c>
      <c r="G29" s="88">
        <f>SUM(G23:G28)</f>
        <v>1560668237</v>
      </c>
      <c r="H29" s="89">
        <f>SUM(H23:H28)</f>
        <v>558035000</v>
      </c>
      <c r="I29" s="90">
        <f t="shared" si="1"/>
        <v>2118703237</v>
      </c>
      <c r="J29" s="88">
        <f>SUM(J23:J28)</f>
        <v>279927981</v>
      </c>
      <c r="K29" s="89">
        <f>SUM(K23:K28)</f>
        <v>86368417</v>
      </c>
      <c r="L29" s="89">
        <f t="shared" si="2"/>
        <v>366296398</v>
      </c>
      <c r="M29" s="105">
        <f t="shared" si="3"/>
        <v>0.1728870714893801</v>
      </c>
      <c r="N29" s="88">
        <f>SUM(N23:N28)</f>
        <v>340783316</v>
      </c>
      <c r="O29" s="89">
        <f>SUM(O23:O28)</f>
        <v>100462995</v>
      </c>
      <c r="P29" s="89">
        <f t="shared" si="4"/>
        <v>441246311</v>
      </c>
      <c r="Q29" s="105">
        <f t="shared" si="5"/>
        <v>0.20826244246683048</v>
      </c>
      <c r="R29" s="88">
        <f>SUM(R23:R28)</f>
        <v>0</v>
      </c>
      <c r="S29" s="89">
        <f>SUM(S23:S28)</f>
        <v>0</v>
      </c>
      <c r="T29" s="89">
        <f t="shared" si="6"/>
        <v>0</v>
      </c>
      <c r="U29" s="105">
        <f t="shared" si="7"/>
        <v>0</v>
      </c>
      <c r="V29" s="88">
        <f>SUM(V23:V28)</f>
        <v>0</v>
      </c>
      <c r="W29" s="89">
        <f>SUM(W23:W28)</f>
        <v>0</v>
      </c>
      <c r="X29" s="89">
        <f t="shared" si="8"/>
        <v>0</v>
      </c>
      <c r="Y29" s="105">
        <f t="shared" si="9"/>
        <v>0</v>
      </c>
      <c r="Z29" s="88">
        <f t="shared" si="10"/>
        <v>620711297</v>
      </c>
      <c r="AA29" s="89">
        <f t="shared" si="11"/>
        <v>186831412</v>
      </c>
      <c r="AB29" s="89">
        <f t="shared" si="12"/>
        <v>807542709</v>
      </c>
      <c r="AC29" s="105">
        <f t="shared" si="13"/>
        <v>0.38114951395621055</v>
      </c>
      <c r="AD29" s="88">
        <f>SUM(AD23:AD28)</f>
        <v>338013908</v>
      </c>
      <c r="AE29" s="89">
        <f>SUM(AE23:AE28)</f>
        <v>109089206</v>
      </c>
      <c r="AF29" s="89">
        <f t="shared" si="14"/>
        <v>447103114</v>
      </c>
      <c r="AG29" s="89">
        <f>SUM(AG23:AG28)</f>
        <v>2201421563</v>
      </c>
      <c r="AH29" s="89">
        <f>SUM(AH23:AH28)</f>
        <v>2071618258</v>
      </c>
      <c r="AI29" s="90">
        <f>SUM(AI23:AI28)</f>
        <v>836358899</v>
      </c>
      <c r="AJ29" s="126">
        <f t="shared" si="15"/>
        <v>0.37991764642308995</v>
      </c>
      <c r="AK29" s="127">
        <f t="shared" si="16"/>
        <v>-0.013099445780196506</v>
      </c>
    </row>
    <row r="30" spans="1:37" ht="12.75">
      <c r="A30" s="62" t="s">
        <v>97</v>
      </c>
      <c r="B30" s="63" t="s">
        <v>57</v>
      </c>
      <c r="C30" s="64" t="s">
        <v>58</v>
      </c>
      <c r="D30" s="85">
        <v>2818956041</v>
      </c>
      <c r="E30" s="86">
        <v>144615900</v>
      </c>
      <c r="F30" s="87">
        <f t="shared" si="0"/>
        <v>2963571941</v>
      </c>
      <c r="G30" s="85">
        <v>2818956041</v>
      </c>
      <c r="H30" s="86">
        <v>144615900</v>
      </c>
      <c r="I30" s="87">
        <f t="shared" si="1"/>
        <v>2963571941</v>
      </c>
      <c r="J30" s="85">
        <v>524647738</v>
      </c>
      <c r="K30" s="86">
        <v>12435473</v>
      </c>
      <c r="L30" s="86">
        <f t="shared" si="2"/>
        <v>537083211</v>
      </c>
      <c r="M30" s="104">
        <f t="shared" si="3"/>
        <v>0.181228335836778</v>
      </c>
      <c r="N30" s="85">
        <v>762604047</v>
      </c>
      <c r="O30" s="86">
        <v>29859372</v>
      </c>
      <c r="P30" s="86">
        <f t="shared" si="4"/>
        <v>792463419</v>
      </c>
      <c r="Q30" s="104">
        <f t="shared" si="5"/>
        <v>0.2674014448701382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1287251785</v>
      </c>
      <c r="AA30" s="86">
        <f t="shared" si="11"/>
        <v>42294845</v>
      </c>
      <c r="AB30" s="86">
        <f t="shared" si="12"/>
        <v>1329546630</v>
      </c>
      <c r="AC30" s="104">
        <f t="shared" si="13"/>
        <v>0.4486297807069162</v>
      </c>
      <c r="AD30" s="85">
        <v>878939264</v>
      </c>
      <c r="AE30" s="86">
        <v>21557868</v>
      </c>
      <c r="AF30" s="86">
        <f t="shared" si="14"/>
        <v>900497132</v>
      </c>
      <c r="AG30" s="86">
        <v>2882302836</v>
      </c>
      <c r="AH30" s="86">
        <v>2857783062</v>
      </c>
      <c r="AI30" s="87">
        <v>1337365231</v>
      </c>
      <c r="AJ30" s="124">
        <f t="shared" si="15"/>
        <v>0.463991921423485</v>
      </c>
      <c r="AK30" s="125">
        <f t="shared" si="16"/>
        <v>-0.11997119053567407</v>
      </c>
    </row>
    <row r="31" spans="1:37" ht="12.75">
      <c r="A31" s="62" t="s">
        <v>97</v>
      </c>
      <c r="B31" s="63" t="s">
        <v>548</v>
      </c>
      <c r="C31" s="64" t="s">
        <v>549</v>
      </c>
      <c r="D31" s="85">
        <v>299005336</v>
      </c>
      <c r="E31" s="86">
        <v>29725340</v>
      </c>
      <c r="F31" s="87">
        <f t="shared" si="0"/>
        <v>328730676</v>
      </c>
      <c r="G31" s="85">
        <v>299005336</v>
      </c>
      <c r="H31" s="86">
        <v>29725340</v>
      </c>
      <c r="I31" s="87">
        <f t="shared" si="1"/>
        <v>328730676</v>
      </c>
      <c r="J31" s="85">
        <v>43735769</v>
      </c>
      <c r="K31" s="86">
        <v>13952284</v>
      </c>
      <c r="L31" s="86">
        <f t="shared" si="2"/>
        <v>57688053</v>
      </c>
      <c r="M31" s="104">
        <f t="shared" si="3"/>
        <v>0.1754872824828797</v>
      </c>
      <c r="N31" s="85">
        <v>49198655</v>
      </c>
      <c r="O31" s="86">
        <v>6351980</v>
      </c>
      <c r="P31" s="86">
        <f t="shared" si="4"/>
        <v>55550635</v>
      </c>
      <c r="Q31" s="104">
        <f t="shared" si="5"/>
        <v>0.16898524858081695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92934424</v>
      </c>
      <c r="AA31" s="86">
        <f t="shared" si="11"/>
        <v>20304264</v>
      </c>
      <c r="AB31" s="86">
        <f t="shared" si="12"/>
        <v>113238688</v>
      </c>
      <c r="AC31" s="104">
        <f t="shared" si="13"/>
        <v>0.34447253106369663</v>
      </c>
      <c r="AD31" s="85">
        <v>52743236</v>
      </c>
      <c r="AE31" s="86">
        <v>13893639</v>
      </c>
      <c r="AF31" s="86">
        <f t="shared" si="14"/>
        <v>66636875</v>
      </c>
      <c r="AG31" s="86">
        <v>370578742</v>
      </c>
      <c r="AH31" s="86">
        <v>389404154</v>
      </c>
      <c r="AI31" s="87">
        <v>112993927</v>
      </c>
      <c r="AJ31" s="124">
        <f t="shared" si="15"/>
        <v>0.3049120583392773</v>
      </c>
      <c r="AK31" s="125">
        <f t="shared" si="16"/>
        <v>-0.16636794567572388</v>
      </c>
    </row>
    <row r="32" spans="1:37" ht="12.75">
      <c r="A32" s="62" t="s">
        <v>97</v>
      </c>
      <c r="B32" s="63" t="s">
        <v>91</v>
      </c>
      <c r="C32" s="64" t="s">
        <v>92</v>
      </c>
      <c r="D32" s="85">
        <v>0</v>
      </c>
      <c r="E32" s="86">
        <v>0</v>
      </c>
      <c r="F32" s="87">
        <f t="shared" si="0"/>
        <v>0</v>
      </c>
      <c r="G32" s="85">
        <v>0</v>
      </c>
      <c r="H32" s="86">
        <v>0</v>
      </c>
      <c r="I32" s="87">
        <f t="shared" si="1"/>
        <v>0</v>
      </c>
      <c r="J32" s="85">
        <v>0</v>
      </c>
      <c r="K32" s="86">
        <v>0</v>
      </c>
      <c r="L32" s="86">
        <f t="shared" si="2"/>
        <v>0</v>
      </c>
      <c r="M32" s="104">
        <f t="shared" si="3"/>
        <v>0</v>
      </c>
      <c r="N32" s="85">
        <v>0</v>
      </c>
      <c r="O32" s="86">
        <v>0</v>
      </c>
      <c r="P32" s="86">
        <f t="shared" si="4"/>
        <v>0</v>
      </c>
      <c r="Q32" s="104">
        <f t="shared" si="5"/>
        <v>0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0</v>
      </c>
      <c r="AA32" s="86">
        <f t="shared" si="11"/>
        <v>0</v>
      </c>
      <c r="AB32" s="86">
        <f t="shared" si="12"/>
        <v>0</v>
      </c>
      <c r="AC32" s="104">
        <f t="shared" si="13"/>
        <v>0</v>
      </c>
      <c r="AD32" s="85">
        <v>0</v>
      </c>
      <c r="AE32" s="86">
        <v>0</v>
      </c>
      <c r="AF32" s="86">
        <f t="shared" si="14"/>
        <v>0</v>
      </c>
      <c r="AG32" s="86">
        <v>0</v>
      </c>
      <c r="AH32" s="86">
        <v>0</v>
      </c>
      <c r="AI32" s="87">
        <v>0</v>
      </c>
      <c r="AJ32" s="124">
        <f t="shared" si="15"/>
        <v>0</v>
      </c>
      <c r="AK32" s="125">
        <f t="shared" si="16"/>
        <v>0</v>
      </c>
    </row>
    <row r="33" spans="1:37" ht="12.75">
      <c r="A33" s="62" t="s">
        <v>112</v>
      </c>
      <c r="B33" s="63" t="s">
        <v>550</v>
      </c>
      <c r="C33" s="64" t="s">
        <v>551</v>
      </c>
      <c r="D33" s="85">
        <v>172328595</v>
      </c>
      <c r="E33" s="86">
        <v>3925000</v>
      </c>
      <c r="F33" s="87">
        <f t="shared" si="0"/>
        <v>176253595</v>
      </c>
      <c r="G33" s="85">
        <v>172328595</v>
      </c>
      <c r="H33" s="86">
        <v>3925000</v>
      </c>
      <c r="I33" s="87">
        <f t="shared" si="1"/>
        <v>176253595</v>
      </c>
      <c r="J33" s="85">
        <v>32325735</v>
      </c>
      <c r="K33" s="86">
        <v>0</v>
      </c>
      <c r="L33" s="86">
        <f t="shared" si="2"/>
        <v>32325735</v>
      </c>
      <c r="M33" s="104">
        <f t="shared" si="3"/>
        <v>0.1834046845966461</v>
      </c>
      <c r="N33" s="85">
        <v>48873702</v>
      </c>
      <c r="O33" s="86">
        <v>0</v>
      </c>
      <c r="P33" s="86">
        <f t="shared" si="4"/>
        <v>48873702</v>
      </c>
      <c r="Q33" s="104">
        <f t="shared" si="5"/>
        <v>0.27729194403098556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81199437</v>
      </c>
      <c r="AA33" s="86">
        <f t="shared" si="11"/>
        <v>0</v>
      </c>
      <c r="AB33" s="86">
        <f t="shared" si="12"/>
        <v>81199437</v>
      </c>
      <c r="AC33" s="104">
        <f t="shared" si="13"/>
        <v>0.46069662862763167</v>
      </c>
      <c r="AD33" s="85">
        <v>70166831</v>
      </c>
      <c r="AE33" s="86">
        <v>96604</v>
      </c>
      <c r="AF33" s="86">
        <f t="shared" si="14"/>
        <v>70263435</v>
      </c>
      <c r="AG33" s="86">
        <v>324877916</v>
      </c>
      <c r="AH33" s="86">
        <v>282786692</v>
      </c>
      <c r="AI33" s="87">
        <v>131106460</v>
      </c>
      <c r="AJ33" s="124">
        <f t="shared" si="15"/>
        <v>0.40355608535730697</v>
      </c>
      <c r="AK33" s="125">
        <f t="shared" si="16"/>
        <v>-0.3044219657066296</v>
      </c>
    </row>
    <row r="34" spans="1:37" ht="16.5">
      <c r="A34" s="65"/>
      <c r="B34" s="66" t="s">
        <v>552</v>
      </c>
      <c r="C34" s="67"/>
      <c r="D34" s="88">
        <f>SUM(D30:D33)</f>
        <v>3290289972</v>
      </c>
      <c r="E34" s="89">
        <f>SUM(E30:E33)</f>
        <v>178266240</v>
      </c>
      <c r="F34" s="90">
        <f t="shared" si="0"/>
        <v>3468556212</v>
      </c>
      <c r="G34" s="88">
        <f>SUM(G30:G33)</f>
        <v>3290289972</v>
      </c>
      <c r="H34" s="89">
        <f>SUM(H30:H33)</f>
        <v>178266240</v>
      </c>
      <c r="I34" s="90">
        <f t="shared" si="1"/>
        <v>3468556212</v>
      </c>
      <c r="J34" s="88">
        <f>SUM(J30:J33)</f>
        <v>600709242</v>
      </c>
      <c r="K34" s="89">
        <f>SUM(K30:K33)</f>
        <v>26387757</v>
      </c>
      <c r="L34" s="89">
        <f t="shared" si="2"/>
        <v>627096999</v>
      </c>
      <c r="M34" s="105">
        <f t="shared" si="3"/>
        <v>0.18079482086248513</v>
      </c>
      <c r="N34" s="88">
        <f>SUM(N30:N33)</f>
        <v>860676404</v>
      </c>
      <c r="O34" s="89">
        <f>SUM(O30:O33)</f>
        <v>36211352</v>
      </c>
      <c r="P34" s="89">
        <f t="shared" si="4"/>
        <v>896887756</v>
      </c>
      <c r="Q34" s="105">
        <f t="shared" si="5"/>
        <v>0.2585766818185272</v>
      </c>
      <c r="R34" s="88">
        <f>SUM(R30:R33)</f>
        <v>0</v>
      </c>
      <c r="S34" s="89">
        <f>SUM(S30:S33)</f>
        <v>0</v>
      </c>
      <c r="T34" s="89">
        <f t="shared" si="6"/>
        <v>0</v>
      </c>
      <c r="U34" s="105">
        <f t="shared" si="7"/>
        <v>0</v>
      </c>
      <c r="V34" s="88">
        <f>SUM(V30:V33)</f>
        <v>0</v>
      </c>
      <c r="W34" s="89">
        <f>SUM(W30:W33)</f>
        <v>0</v>
      </c>
      <c r="X34" s="89">
        <f t="shared" si="8"/>
        <v>0</v>
      </c>
      <c r="Y34" s="105">
        <f t="shared" si="9"/>
        <v>0</v>
      </c>
      <c r="Z34" s="88">
        <f t="shared" si="10"/>
        <v>1461385646</v>
      </c>
      <c r="AA34" s="89">
        <f t="shared" si="11"/>
        <v>62599109</v>
      </c>
      <c r="AB34" s="89">
        <f t="shared" si="12"/>
        <v>1523984755</v>
      </c>
      <c r="AC34" s="105">
        <f t="shared" si="13"/>
        <v>0.4393715026810123</v>
      </c>
      <c r="AD34" s="88">
        <f>SUM(AD30:AD33)</f>
        <v>1001849331</v>
      </c>
      <c r="AE34" s="89">
        <f>SUM(AE30:AE33)</f>
        <v>35548111</v>
      </c>
      <c r="AF34" s="89">
        <f t="shared" si="14"/>
        <v>1037397442</v>
      </c>
      <c r="AG34" s="89">
        <f>SUM(AG30:AG33)</f>
        <v>3577759494</v>
      </c>
      <c r="AH34" s="89">
        <f>SUM(AH30:AH33)</f>
        <v>3529973908</v>
      </c>
      <c r="AI34" s="90">
        <f>SUM(AI30:AI33)</f>
        <v>1581465618</v>
      </c>
      <c r="AJ34" s="126">
        <f t="shared" si="15"/>
        <v>0.44202681053663917</v>
      </c>
      <c r="AK34" s="127">
        <f t="shared" si="16"/>
        <v>-0.13544441147754438</v>
      </c>
    </row>
    <row r="35" spans="1:37" ht="16.5">
      <c r="A35" s="68"/>
      <c r="B35" s="69" t="s">
        <v>553</v>
      </c>
      <c r="C35" s="70"/>
      <c r="D35" s="91">
        <f>SUM(D9:D14,D16:D21,D23:D28,D30:D33)</f>
        <v>14245802954</v>
      </c>
      <c r="E35" s="92">
        <f>SUM(E9:E14,E16:E21,E23:E28,E30:E33)</f>
        <v>2427559450</v>
      </c>
      <c r="F35" s="93">
        <f t="shared" si="0"/>
        <v>16673362404</v>
      </c>
      <c r="G35" s="91">
        <f>SUM(G9:G14,G16:G21,G23:G28,G30:G33)</f>
        <v>14245802954</v>
      </c>
      <c r="H35" s="92">
        <f>SUM(H9:H14,H16:H21,H23:H28,H30:H33)</f>
        <v>2427559450</v>
      </c>
      <c r="I35" s="93">
        <f t="shared" si="1"/>
        <v>16673362404</v>
      </c>
      <c r="J35" s="91">
        <f>SUM(J9:J14,J16:J21,J23:J28,J30:J33)</f>
        <v>2838679971</v>
      </c>
      <c r="K35" s="92">
        <f>SUM(K9:K14,K16:K21,K23:K28,K30:K33)</f>
        <v>355164775</v>
      </c>
      <c r="L35" s="92">
        <f t="shared" si="2"/>
        <v>3193844746</v>
      </c>
      <c r="M35" s="106">
        <f t="shared" si="3"/>
        <v>0.1915537291526624</v>
      </c>
      <c r="N35" s="91">
        <f>SUM(N9:N14,N16:N21,N23:N28,N30:N33)</f>
        <v>3039903802</v>
      </c>
      <c r="O35" s="92">
        <f>SUM(O9:O14,O16:O21,O23:O28,O30:O33)</f>
        <v>560601089</v>
      </c>
      <c r="P35" s="92">
        <f t="shared" si="4"/>
        <v>3600504891</v>
      </c>
      <c r="Q35" s="106">
        <f t="shared" si="5"/>
        <v>0.2159435393868861</v>
      </c>
      <c r="R35" s="91">
        <f>SUM(R9:R14,R16:R21,R23:R28,R30:R33)</f>
        <v>0</v>
      </c>
      <c r="S35" s="92">
        <f>SUM(S9:S14,S16:S21,S23:S28,S30:S33)</f>
        <v>0</v>
      </c>
      <c r="T35" s="92">
        <f t="shared" si="6"/>
        <v>0</v>
      </c>
      <c r="U35" s="106">
        <f t="shared" si="7"/>
        <v>0</v>
      </c>
      <c r="V35" s="91">
        <f>SUM(V9:V14,V16:V21,V23:V28,V30:V33)</f>
        <v>0</v>
      </c>
      <c r="W35" s="92">
        <f>SUM(W9:W14,W16:W21,W23:W28,W30:W33)</f>
        <v>0</v>
      </c>
      <c r="X35" s="92">
        <f t="shared" si="8"/>
        <v>0</v>
      </c>
      <c r="Y35" s="106">
        <f t="shared" si="9"/>
        <v>0</v>
      </c>
      <c r="Z35" s="91">
        <f t="shared" si="10"/>
        <v>5878583773</v>
      </c>
      <c r="AA35" s="92">
        <f t="shared" si="11"/>
        <v>915765864</v>
      </c>
      <c r="AB35" s="92">
        <f t="shared" si="12"/>
        <v>6794349637</v>
      </c>
      <c r="AC35" s="106">
        <f t="shared" si="13"/>
        <v>0.4074972685395485</v>
      </c>
      <c r="AD35" s="91">
        <f>SUM(AD9:AD14,AD16:AD21,AD23:AD28,AD30:AD33)</f>
        <v>3372293663</v>
      </c>
      <c r="AE35" s="92">
        <f>SUM(AE9:AE14,AE16:AE21,AE23:AE28,AE30:AE33)</f>
        <v>564593858</v>
      </c>
      <c r="AF35" s="92">
        <f t="shared" si="14"/>
        <v>3936887521</v>
      </c>
      <c r="AG35" s="92">
        <f>SUM(AG9:AG14,AG16:AG21,AG23:AG28,AG30:AG33)</f>
        <v>16439770794</v>
      </c>
      <c r="AH35" s="92">
        <f>SUM(AH9:AH14,AH16:AH21,AH23:AH28,AH30:AH33)</f>
        <v>16635720706</v>
      </c>
      <c r="AI35" s="93">
        <f>SUM(AI9:AI14,AI16:AI21,AI23:AI28,AI30:AI33)</f>
        <v>7120216052</v>
      </c>
      <c r="AJ35" s="128">
        <f t="shared" si="15"/>
        <v>0.4331092045759333</v>
      </c>
      <c r="AK35" s="129">
        <f t="shared" si="16"/>
        <v>-0.085443800008428</v>
      </c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42</v>
      </c>
      <c r="C9" s="64" t="s">
        <v>43</v>
      </c>
      <c r="D9" s="85">
        <v>34796423269</v>
      </c>
      <c r="E9" s="86">
        <v>6774256156</v>
      </c>
      <c r="F9" s="87">
        <f>$D9+$E9</f>
        <v>41570679425</v>
      </c>
      <c r="G9" s="85">
        <v>34956650650</v>
      </c>
      <c r="H9" s="86">
        <v>6904723801</v>
      </c>
      <c r="I9" s="87">
        <f>$G9+$H9</f>
        <v>41861374451</v>
      </c>
      <c r="J9" s="85">
        <v>7288144189</v>
      </c>
      <c r="K9" s="86">
        <v>842593336</v>
      </c>
      <c r="L9" s="86">
        <f>$J9+$K9</f>
        <v>8130737525</v>
      </c>
      <c r="M9" s="104">
        <f>IF($F9=0,0,$L9/$F9)</f>
        <v>0.19558827609900195</v>
      </c>
      <c r="N9" s="85">
        <v>7974123991</v>
      </c>
      <c r="O9" s="86">
        <v>1518668667</v>
      </c>
      <c r="P9" s="86">
        <f>$N9+$O9</f>
        <v>9492792658</v>
      </c>
      <c r="Q9" s="104">
        <f>IF($F9=0,0,$P9/$F9)</f>
        <v>0.2283530793651444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15262268180</v>
      </c>
      <c r="AA9" s="86">
        <f>$K9+$O9</f>
        <v>2361262003</v>
      </c>
      <c r="AB9" s="86">
        <f>$Z9+$AA9</f>
        <v>17623530183</v>
      </c>
      <c r="AC9" s="104">
        <f>IF($F9=0,0,$AB9/$F9)</f>
        <v>0.42394135546414635</v>
      </c>
      <c r="AD9" s="85">
        <v>7562157612</v>
      </c>
      <c r="AE9" s="86">
        <v>1156924792</v>
      </c>
      <c r="AF9" s="86">
        <f>$AD9+$AE9</f>
        <v>8719082404</v>
      </c>
      <c r="AG9" s="86">
        <v>38134230349</v>
      </c>
      <c r="AH9" s="86">
        <v>39167835545</v>
      </c>
      <c r="AI9" s="87">
        <v>16224430132</v>
      </c>
      <c r="AJ9" s="124">
        <f>IF($AG9=0,0,$AI9/$AG9)</f>
        <v>0.4254558170839144</v>
      </c>
      <c r="AK9" s="125">
        <f>IF($AF9=0,0,(($P9/$AF9)-1))</f>
        <v>0.08873757789524395</v>
      </c>
    </row>
    <row r="10" spans="1:37" ht="16.5">
      <c r="A10" s="65"/>
      <c r="B10" s="66" t="s">
        <v>96</v>
      </c>
      <c r="C10" s="67"/>
      <c r="D10" s="88">
        <f>D9</f>
        <v>34796423269</v>
      </c>
      <c r="E10" s="89">
        <f>E9</f>
        <v>6774256156</v>
      </c>
      <c r="F10" s="90">
        <f aca="true" t="shared" si="0" ref="F10:F45">$D10+$E10</f>
        <v>41570679425</v>
      </c>
      <c r="G10" s="88">
        <f>G9</f>
        <v>34956650650</v>
      </c>
      <c r="H10" s="89">
        <f>H9</f>
        <v>6904723801</v>
      </c>
      <c r="I10" s="90">
        <f aca="true" t="shared" si="1" ref="I10:I45">$G10+$H10</f>
        <v>41861374451</v>
      </c>
      <c r="J10" s="88">
        <f>J9</f>
        <v>7288144189</v>
      </c>
      <c r="K10" s="89">
        <f>K9</f>
        <v>842593336</v>
      </c>
      <c r="L10" s="89">
        <f aca="true" t="shared" si="2" ref="L10:L45">$J10+$K10</f>
        <v>8130737525</v>
      </c>
      <c r="M10" s="105">
        <f aca="true" t="shared" si="3" ref="M10:M45">IF($F10=0,0,$L10/$F10)</f>
        <v>0.19558827609900195</v>
      </c>
      <c r="N10" s="88">
        <f>N9</f>
        <v>7974123991</v>
      </c>
      <c r="O10" s="89">
        <f>O9</f>
        <v>1518668667</v>
      </c>
      <c r="P10" s="89">
        <f aca="true" t="shared" si="4" ref="P10:P45">$N10+$O10</f>
        <v>9492792658</v>
      </c>
      <c r="Q10" s="105">
        <f aca="true" t="shared" si="5" ref="Q10:Q45">IF($F10=0,0,$P10/$F10)</f>
        <v>0.2283530793651444</v>
      </c>
      <c r="R10" s="88">
        <f>R9</f>
        <v>0</v>
      </c>
      <c r="S10" s="89">
        <f>S9</f>
        <v>0</v>
      </c>
      <c r="T10" s="89">
        <f aca="true" t="shared" si="6" ref="T10:T45">$R10+$S10</f>
        <v>0</v>
      </c>
      <c r="U10" s="105">
        <f aca="true" t="shared" si="7" ref="U10:U45">IF($I10=0,0,$T10/$I10)</f>
        <v>0</v>
      </c>
      <c r="V10" s="88">
        <f>V9</f>
        <v>0</v>
      </c>
      <c r="W10" s="89">
        <f>W9</f>
        <v>0</v>
      </c>
      <c r="X10" s="89">
        <f aca="true" t="shared" si="8" ref="X10:X45">$V10+$W10</f>
        <v>0</v>
      </c>
      <c r="Y10" s="105">
        <f aca="true" t="shared" si="9" ref="Y10:Y45">IF($I10=0,0,$X10/$I10)</f>
        <v>0</v>
      </c>
      <c r="Z10" s="88">
        <f aca="true" t="shared" si="10" ref="Z10:Z45">$J10+$N10</f>
        <v>15262268180</v>
      </c>
      <c r="AA10" s="89">
        <f aca="true" t="shared" si="11" ref="AA10:AA45">$K10+$O10</f>
        <v>2361262003</v>
      </c>
      <c r="AB10" s="89">
        <f aca="true" t="shared" si="12" ref="AB10:AB45">$Z10+$AA10</f>
        <v>17623530183</v>
      </c>
      <c r="AC10" s="105">
        <f aca="true" t="shared" si="13" ref="AC10:AC45">IF($F10=0,0,$AB10/$F10)</f>
        <v>0.42394135546414635</v>
      </c>
      <c r="AD10" s="88">
        <f>AD9</f>
        <v>7562157612</v>
      </c>
      <c r="AE10" s="89">
        <f>AE9</f>
        <v>1156924792</v>
      </c>
      <c r="AF10" s="89">
        <f aca="true" t="shared" si="14" ref="AF10:AF45">$AD10+$AE10</f>
        <v>8719082404</v>
      </c>
      <c r="AG10" s="89">
        <f>AG9</f>
        <v>38134230349</v>
      </c>
      <c r="AH10" s="89">
        <f>AH9</f>
        <v>39167835545</v>
      </c>
      <c r="AI10" s="90">
        <f>AI9</f>
        <v>16224430132</v>
      </c>
      <c r="AJ10" s="126">
        <f aca="true" t="shared" si="15" ref="AJ10:AJ45">IF($AG10=0,0,$AI10/$AG10)</f>
        <v>0.4254558170839144</v>
      </c>
      <c r="AK10" s="127">
        <f aca="true" t="shared" si="16" ref="AK10:AK45">IF($AF10=0,0,(($P10/$AF10)-1))</f>
        <v>0.08873757789524395</v>
      </c>
    </row>
    <row r="11" spans="1:37" ht="12.75">
      <c r="A11" s="62" t="s">
        <v>97</v>
      </c>
      <c r="B11" s="63" t="s">
        <v>554</v>
      </c>
      <c r="C11" s="64" t="s">
        <v>555</v>
      </c>
      <c r="D11" s="85">
        <v>272371575</v>
      </c>
      <c r="E11" s="86">
        <v>27077276</v>
      </c>
      <c r="F11" s="87">
        <f t="shared" si="0"/>
        <v>299448851</v>
      </c>
      <c r="G11" s="85">
        <v>272371575</v>
      </c>
      <c r="H11" s="86">
        <v>27077276</v>
      </c>
      <c r="I11" s="87">
        <f t="shared" si="1"/>
        <v>299448851</v>
      </c>
      <c r="J11" s="85">
        <v>57983318</v>
      </c>
      <c r="K11" s="86">
        <v>2156377</v>
      </c>
      <c r="L11" s="86">
        <f t="shared" si="2"/>
        <v>60139695</v>
      </c>
      <c r="M11" s="104">
        <f t="shared" si="3"/>
        <v>0.20083461599256563</v>
      </c>
      <c r="N11" s="85">
        <v>57884471</v>
      </c>
      <c r="O11" s="86">
        <v>8850610</v>
      </c>
      <c r="P11" s="86">
        <f t="shared" si="4"/>
        <v>66735081</v>
      </c>
      <c r="Q11" s="104">
        <f t="shared" si="5"/>
        <v>0.22285969966870903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115867789</v>
      </c>
      <c r="AA11" s="86">
        <f t="shared" si="11"/>
        <v>11006987</v>
      </c>
      <c r="AB11" s="86">
        <f t="shared" si="12"/>
        <v>126874776</v>
      </c>
      <c r="AC11" s="104">
        <f t="shared" si="13"/>
        <v>0.42369431566127463</v>
      </c>
      <c r="AD11" s="85">
        <v>52603935</v>
      </c>
      <c r="AE11" s="86">
        <v>4598721</v>
      </c>
      <c r="AF11" s="86">
        <f t="shared" si="14"/>
        <v>57202656</v>
      </c>
      <c r="AG11" s="86">
        <v>278103922</v>
      </c>
      <c r="AH11" s="86">
        <v>291743245</v>
      </c>
      <c r="AI11" s="87">
        <v>110124600</v>
      </c>
      <c r="AJ11" s="124">
        <f t="shared" si="15"/>
        <v>0.3959836280194567</v>
      </c>
      <c r="AK11" s="125">
        <f t="shared" si="16"/>
        <v>0.1666430488822057</v>
      </c>
    </row>
    <row r="12" spans="1:37" ht="12.75">
      <c r="A12" s="62" t="s">
        <v>97</v>
      </c>
      <c r="B12" s="63" t="s">
        <v>556</v>
      </c>
      <c r="C12" s="64" t="s">
        <v>557</v>
      </c>
      <c r="D12" s="85">
        <v>230105869</v>
      </c>
      <c r="E12" s="86">
        <v>50560750</v>
      </c>
      <c r="F12" s="87">
        <f t="shared" si="0"/>
        <v>280666619</v>
      </c>
      <c r="G12" s="85">
        <v>238697409</v>
      </c>
      <c r="H12" s="86">
        <v>66949394</v>
      </c>
      <c r="I12" s="87">
        <f t="shared" si="1"/>
        <v>305646803</v>
      </c>
      <c r="J12" s="85">
        <v>56904589</v>
      </c>
      <c r="K12" s="86">
        <v>2823272</v>
      </c>
      <c r="L12" s="86">
        <f t="shared" si="2"/>
        <v>59727861</v>
      </c>
      <c r="M12" s="104">
        <f t="shared" si="3"/>
        <v>0.2128071418425431</v>
      </c>
      <c r="N12" s="85">
        <v>57194397</v>
      </c>
      <c r="O12" s="86">
        <v>10183508</v>
      </c>
      <c r="P12" s="86">
        <f t="shared" si="4"/>
        <v>67377905</v>
      </c>
      <c r="Q12" s="104">
        <f t="shared" si="5"/>
        <v>0.2400638353077535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114098986</v>
      </c>
      <c r="AA12" s="86">
        <f t="shared" si="11"/>
        <v>13006780</v>
      </c>
      <c r="AB12" s="86">
        <f t="shared" si="12"/>
        <v>127105766</v>
      </c>
      <c r="AC12" s="104">
        <f t="shared" si="13"/>
        <v>0.4528709771502966</v>
      </c>
      <c r="AD12" s="85">
        <v>66558507</v>
      </c>
      <c r="AE12" s="86">
        <v>9585704</v>
      </c>
      <c r="AF12" s="86">
        <f t="shared" si="14"/>
        <v>76144211</v>
      </c>
      <c r="AG12" s="86">
        <v>292050234</v>
      </c>
      <c r="AH12" s="86">
        <v>302264980</v>
      </c>
      <c r="AI12" s="87">
        <v>150216823</v>
      </c>
      <c r="AJ12" s="124">
        <f t="shared" si="15"/>
        <v>0.5143526883803148</v>
      </c>
      <c r="AK12" s="125">
        <f t="shared" si="16"/>
        <v>-0.11512767530022738</v>
      </c>
    </row>
    <row r="13" spans="1:37" ht="12.75">
      <c r="A13" s="62" t="s">
        <v>97</v>
      </c>
      <c r="B13" s="63" t="s">
        <v>558</v>
      </c>
      <c r="C13" s="64" t="s">
        <v>559</v>
      </c>
      <c r="D13" s="85">
        <v>305576663</v>
      </c>
      <c r="E13" s="86">
        <v>32478000</v>
      </c>
      <c r="F13" s="87">
        <f t="shared" si="0"/>
        <v>338054663</v>
      </c>
      <c r="G13" s="85">
        <v>305576663</v>
      </c>
      <c r="H13" s="86">
        <v>32478000</v>
      </c>
      <c r="I13" s="87">
        <f t="shared" si="1"/>
        <v>338054663</v>
      </c>
      <c r="J13" s="85">
        <v>68195049</v>
      </c>
      <c r="K13" s="86">
        <v>2209753</v>
      </c>
      <c r="L13" s="86">
        <f t="shared" si="2"/>
        <v>70404802</v>
      </c>
      <c r="M13" s="104">
        <f t="shared" si="3"/>
        <v>0.20826454921581722</v>
      </c>
      <c r="N13" s="85">
        <v>71579404</v>
      </c>
      <c r="O13" s="86">
        <v>6196070</v>
      </c>
      <c r="P13" s="86">
        <f t="shared" si="4"/>
        <v>77775474</v>
      </c>
      <c r="Q13" s="104">
        <f t="shared" si="5"/>
        <v>0.23006774499069696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139774453</v>
      </c>
      <c r="AA13" s="86">
        <f t="shared" si="11"/>
        <v>8405823</v>
      </c>
      <c r="AB13" s="86">
        <f t="shared" si="12"/>
        <v>148180276</v>
      </c>
      <c r="AC13" s="104">
        <f t="shared" si="13"/>
        <v>0.43833229420651415</v>
      </c>
      <c r="AD13" s="85">
        <v>70454270</v>
      </c>
      <c r="AE13" s="86">
        <v>21973177</v>
      </c>
      <c r="AF13" s="86">
        <f t="shared" si="14"/>
        <v>92427447</v>
      </c>
      <c r="AG13" s="86">
        <v>327429522</v>
      </c>
      <c r="AH13" s="86">
        <v>335407103</v>
      </c>
      <c r="AI13" s="87">
        <v>148854520</v>
      </c>
      <c r="AJ13" s="124">
        <f t="shared" si="15"/>
        <v>0.45461545156578764</v>
      </c>
      <c r="AK13" s="125">
        <f t="shared" si="16"/>
        <v>-0.15852404751588567</v>
      </c>
    </row>
    <row r="14" spans="1:37" ht="12.75">
      <c r="A14" s="62" t="s">
        <v>97</v>
      </c>
      <c r="B14" s="63" t="s">
        <v>560</v>
      </c>
      <c r="C14" s="64" t="s">
        <v>561</v>
      </c>
      <c r="D14" s="85">
        <v>941225936</v>
      </c>
      <c r="E14" s="86">
        <v>209248040</v>
      </c>
      <c r="F14" s="87">
        <f t="shared" si="0"/>
        <v>1150473976</v>
      </c>
      <c r="G14" s="85">
        <v>945189206</v>
      </c>
      <c r="H14" s="86">
        <v>278948548</v>
      </c>
      <c r="I14" s="87">
        <f t="shared" si="1"/>
        <v>1224137754</v>
      </c>
      <c r="J14" s="85">
        <v>167410088</v>
      </c>
      <c r="K14" s="86">
        <v>17251381</v>
      </c>
      <c r="L14" s="86">
        <f t="shared" si="2"/>
        <v>184661469</v>
      </c>
      <c r="M14" s="104">
        <f t="shared" si="3"/>
        <v>0.16050903614702886</v>
      </c>
      <c r="N14" s="85">
        <v>252806545</v>
      </c>
      <c r="O14" s="86">
        <v>38377839</v>
      </c>
      <c r="P14" s="86">
        <f t="shared" si="4"/>
        <v>291184384</v>
      </c>
      <c r="Q14" s="104">
        <f t="shared" si="5"/>
        <v>0.25309949644614993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420216633</v>
      </c>
      <c r="AA14" s="86">
        <f t="shared" si="11"/>
        <v>55629220</v>
      </c>
      <c r="AB14" s="86">
        <f t="shared" si="12"/>
        <v>475845853</v>
      </c>
      <c r="AC14" s="104">
        <f t="shared" si="13"/>
        <v>0.4136085325931788</v>
      </c>
      <c r="AD14" s="85">
        <v>202045314</v>
      </c>
      <c r="AE14" s="86">
        <v>22908345</v>
      </c>
      <c r="AF14" s="86">
        <f t="shared" si="14"/>
        <v>224953659</v>
      </c>
      <c r="AG14" s="86">
        <v>1126553166</v>
      </c>
      <c r="AH14" s="86">
        <v>1152873770</v>
      </c>
      <c r="AI14" s="87">
        <v>425247954</v>
      </c>
      <c r="AJ14" s="124">
        <f t="shared" si="15"/>
        <v>0.3774770395523437</v>
      </c>
      <c r="AK14" s="125">
        <f t="shared" si="16"/>
        <v>0.2944194164007796</v>
      </c>
    </row>
    <row r="15" spans="1:37" ht="12.75">
      <c r="A15" s="62" t="s">
        <v>97</v>
      </c>
      <c r="B15" s="63" t="s">
        <v>562</v>
      </c>
      <c r="C15" s="64" t="s">
        <v>563</v>
      </c>
      <c r="D15" s="85">
        <v>641238730</v>
      </c>
      <c r="E15" s="86">
        <v>74689669</v>
      </c>
      <c r="F15" s="87">
        <f t="shared" si="0"/>
        <v>715928399</v>
      </c>
      <c r="G15" s="85">
        <v>642112541</v>
      </c>
      <c r="H15" s="86">
        <v>75643467</v>
      </c>
      <c r="I15" s="87">
        <f t="shared" si="1"/>
        <v>717756008</v>
      </c>
      <c r="J15" s="85">
        <v>122173112</v>
      </c>
      <c r="K15" s="86">
        <v>4065309</v>
      </c>
      <c r="L15" s="86">
        <f t="shared" si="2"/>
        <v>126238421</v>
      </c>
      <c r="M15" s="104">
        <f t="shared" si="3"/>
        <v>0.17632827692871</v>
      </c>
      <c r="N15" s="85">
        <v>143066693</v>
      </c>
      <c r="O15" s="86">
        <v>20120294</v>
      </c>
      <c r="P15" s="86">
        <f t="shared" si="4"/>
        <v>163186987</v>
      </c>
      <c r="Q15" s="104">
        <f t="shared" si="5"/>
        <v>0.22793758038923667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265239805</v>
      </c>
      <c r="AA15" s="86">
        <f t="shared" si="11"/>
        <v>24185603</v>
      </c>
      <c r="AB15" s="86">
        <f t="shared" si="12"/>
        <v>289425408</v>
      </c>
      <c r="AC15" s="104">
        <f t="shared" si="13"/>
        <v>0.4042658573179467</v>
      </c>
      <c r="AD15" s="85">
        <v>139726336</v>
      </c>
      <c r="AE15" s="86">
        <v>20192427</v>
      </c>
      <c r="AF15" s="86">
        <f t="shared" si="14"/>
        <v>159918763</v>
      </c>
      <c r="AG15" s="86">
        <v>657993041</v>
      </c>
      <c r="AH15" s="86">
        <v>690920998</v>
      </c>
      <c r="AI15" s="87">
        <v>280229663</v>
      </c>
      <c r="AJ15" s="124">
        <f t="shared" si="15"/>
        <v>0.4258854509678621</v>
      </c>
      <c r="AK15" s="125">
        <f t="shared" si="16"/>
        <v>0.020436776390022393</v>
      </c>
    </row>
    <row r="16" spans="1:37" ht="12.75">
      <c r="A16" s="62" t="s">
        <v>112</v>
      </c>
      <c r="B16" s="63" t="s">
        <v>564</v>
      </c>
      <c r="C16" s="64" t="s">
        <v>565</v>
      </c>
      <c r="D16" s="85">
        <v>344050310</v>
      </c>
      <c r="E16" s="86">
        <v>11304780</v>
      </c>
      <c r="F16" s="87">
        <f t="shared" si="0"/>
        <v>355355090</v>
      </c>
      <c r="G16" s="85">
        <v>344050310</v>
      </c>
      <c r="H16" s="86">
        <v>11304780</v>
      </c>
      <c r="I16" s="87">
        <f t="shared" si="1"/>
        <v>355355090</v>
      </c>
      <c r="J16" s="85">
        <v>62852095</v>
      </c>
      <c r="K16" s="86">
        <v>233764</v>
      </c>
      <c r="L16" s="86">
        <f t="shared" si="2"/>
        <v>63085859</v>
      </c>
      <c r="M16" s="104">
        <f t="shared" si="3"/>
        <v>0.17752907099206036</v>
      </c>
      <c r="N16" s="85">
        <v>81204977</v>
      </c>
      <c r="O16" s="86">
        <v>2122717</v>
      </c>
      <c r="P16" s="86">
        <f t="shared" si="4"/>
        <v>83327694</v>
      </c>
      <c r="Q16" s="104">
        <f t="shared" si="5"/>
        <v>0.23449134779524333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144057072</v>
      </c>
      <c r="AA16" s="86">
        <f t="shared" si="11"/>
        <v>2356481</v>
      </c>
      <c r="AB16" s="86">
        <f t="shared" si="12"/>
        <v>146413553</v>
      </c>
      <c r="AC16" s="104">
        <f t="shared" si="13"/>
        <v>0.4120204187873037</v>
      </c>
      <c r="AD16" s="85">
        <v>96314841</v>
      </c>
      <c r="AE16" s="86">
        <v>1712450</v>
      </c>
      <c r="AF16" s="86">
        <f t="shared" si="14"/>
        <v>98027291</v>
      </c>
      <c r="AG16" s="86">
        <v>340896520</v>
      </c>
      <c r="AH16" s="86">
        <v>407062120</v>
      </c>
      <c r="AI16" s="87">
        <v>181788769</v>
      </c>
      <c r="AJ16" s="124">
        <f t="shared" si="15"/>
        <v>0.5332667197658691</v>
      </c>
      <c r="AK16" s="125">
        <f t="shared" si="16"/>
        <v>-0.14995412859057788</v>
      </c>
    </row>
    <row r="17" spans="1:37" ht="16.5">
      <c r="A17" s="65"/>
      <c r="B17" s="66" t="s">
        <v>566</v>
      </c>
      <c r="C17" s="67"/>
      <c r="D17" s="88">
        <f>SUM(D11:D16)</f>
        <v>2734569083</v>
      </c>
      <c r="E17" s="89">
        <f>SUM(E11:E16)</f>
        <v>405358515</v>
      </c>
      <c r="F17" s="90">
        <f t="shared" si="0"/>
        <v>3139927598</v>
      </c>
      <c r="G17" s="88">
        <f>SUM(G11:G16)</f>
        <v>2747997704</v>
      </c>
      <c r="H17" s="89">
        <f>SUM(H11:H16)</f>
        <v>492401465</v>
      </c>
      <c r="I17" s="90">
        <f t="shared" si="1"/>
        <v>3240399169</v>
      </c>
      <c r="J17" s="88">
        <f>SUM(J11:J16)</f>
        <v>535518251</v>
      </c>
      <c r="K17" s="89">
        <f>SUM(K11:K16)</f>
        <v>28739856</v>
      </c>
      <c r="L17" s="89">
        <f t="shared" si="2"/>
        <v>564258107</v>
      </c>
      <c r="M17" s="105">
        <f t="shared" si="3"/>
        <v>0.1797041776884946</v>
      </c>
      <c r="N17" s="88">
        <f>SUM(N11:N16)</f>
        <v>663736487</v>
      </c>
      <c r="O17" s="89">
        <f>SUM(O11:O16)</f>
        <v>85851038</v>
      </c>
      <c r="P17" s="89">
        <f t="shared" si="4"/>
        <v>749587525</v>
      </c>
      <c r="Q17" s="105">
        <f t="shared" si="5"/>
        <v>0.23872764629269008</v>
      </c>
      <c r="R17" s="88">
        <f>SUM(R11:R16)</f>
        <v>0</v>
      </c>
      <c r="S17" s="89">
        <f>SUM(S11:S16)</f>
        <v>0</v>
      </c>
      <c r="T17" s="89">
        <f t="shared" si="6"/>
        <v>0</v>
      </c>
      <c r="U17" s="105">
        <f t="shared" si="7"/>
        <v>0</v>
      </c>
      <c r="V17" s="88">
        <f>SUM(V11:V16)</f>
        <v>0</v>
      </c>
      <c r="W17" s="89">
        <f>SUM(W11:W16)</f>
        <v>0</v>
      </c>
      <c r="X17" s="89">
        <f t="shared" si="8"/>
        <v>0</v>
      </c>
      <c r="Y17" s="105">
        <f t="shared" si="9"/>
        <v>0</v>
      </c>
      <c r="Z17" s="88">
        <f t="shared" si="10"/>
        <v>1199254738</v>
      </c>
      <c r="AA17" s="89">
        <f t="shared" si="11"/>
        <v>114590894</v>
      </c>
      <c r="AB17" s="89">
        <f t="shared" si="12"/>
        <v>1313845632</v>
      </c>
      <c r="AC17" s="105">
        <f t="shared" si="13"/>
        <v>0.41843182398118467</v>
      </c>
      <c r="AD17" s="88">
        <f>SUM(AD11:AD16)</f>
        <v>627703203</v>
      </c>
      <c r="AE17" s="89">
        <f>SUM(AE11:AE16)</f>
        <v>80970824</v>
      </c>
      <c r="AF17" s="89">
        <f t="shared" si="14"/>
        <v>708674027</v>
      </c>
      <c r="AG17" s="89">
        <f>SUM(AG11:AG16)</f>
        <v>3023026405</v>
      </c>
      <c r="AH17" s="89">
        <f>SUM(AH11:AH16)</f>
        <v>3180272216</v>
      </c>
      <c r="AI17" s="90">
        <f>SUM(AI11:AI16)</f>
        <v>1296462329</v>
      </c>
      <c r="AJ17" s="126">
        <f t="shared" si="15"/>
        <v>0.4288623899730707</v>
      </c>
      <c r="AK17" s="127">
        <f t="shared" si="16"/>
        <v>0.05773246435063717</v>
      </c>
    </row>
    <row r="18" spans="1:37" ht="12.75">
      <c r="A18" s="62" t="s">
        <v>97</v>
      </c>
      <c r="B18" s="63" t="s">
        <v>567</v>
      </c>
      <c r="C18" s="64" t="s">
        <v>568</v>
      </c>
      <c r="D18" s="85">
        <v>554699938</v>
      </c>
      <c r="E18" s="86">
        <v>84220817</v>
      </c>
      <c r="F18" s="87">
        <f t="shared" si="0"/>
        <v>638920755</v>
      </c>
      <c r="G18" s="85">
        <v>555236417</v>
      </c>
      <c r="H18" s="86">
        <v>84220817</v>
      </c>
      <c r="I18" s="87">
        <f t="shared" si="1"/>
        <v>639457234</v>
      </c>
      <c r="J18" s="85">
        <v>94515418</v>
      </c>
      <c r="K18" s="86">
        <v>7307748</v>
      </c>
      <c r="L18" s="86">
        <f t="shared" si="2"/>
        <v>101823166</v>
      </c>
      <c r="M18" s="104">
        <f t="shared" si="3"/>
        <v>0.15936744142863227</v>
      </c>
      <c r="N18" s="85">
        <v>105302858</v>
      </c>
      <c r="O18" s="86">
        <v>9475541</v>
      </c>
      <c r="P18" s="86">
        <f t="shared" si="4"/>
        <v>114778399</v>
      </c>
      <c r="Q18" s="104">
        <f t="shared" si="5"/>
        <v>0.179644186077505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199818276</v>
      </c>
      <c r="AA18" s="86">
        <f t="shared" si="11"/>
        <v>16783289</v>
      </c>
      <c r="AB18" s="86">
        <f t="shared" si="12"/>
        <v>216601565</v>
      </c>
      <c r="AC18" s="104">
        <f t="shared" si="13"/>
        <v>0.3390116275061373</v>
      </c>
      <c r="AD18" s="85">
        <v>100643818</v>
      </c>
      <c r="AE18" s="86">
        <v>16258782</v>
      </c>
      <c r="AF18" s="86">
        <f t="shared" si="14"/>
        <v>116902600</v>
      </c>
      <c r="AG18" s="86">
        <v>507892455</v>
      </c>
      <c r="AH18" s="86">
        <v>549445418</v>
      </c>
      <c r="AI18" s="87">
        <v>208613758</v>
      </c>
      <c r="AJ18" s="124">
        <f t="shared" si="15"/>
        <v>0.41074395956521936</v>
      </c>
      <c r="AK18" s="125">
        <f t="shared" si="16"/>
        <v>-0.018170690814404478</v>
      </c>
    </row>
    <row r="19" spans="1:37" ht="12.75">
      <c r="A19" s="62" t="s">
        <v>97</v>
      </c>
      <c r="B19" s="63" t="s">
        <v>61</v>
      </c>
      <c r="C19" s="64" t="s">
        <v>62</v>
      </c>
      <c r="D19" s="85">
        <v>2047906494</v>
      </c>
      <c r="E19" s="86">
        <v>592474442</v>
      </c>
      <c r="F19" s="87">
        <f t="shared" si="0"/>
        <v>2640380936</v>
      </c>
      <c r="G19" s="85">
        <v>2047906494</v>
      </c>
      <c r="H19" s="86">
        <v>813022229</v>
      </c>
      <c r="I19" s="87">
        <f t="shared" si="1"/>
        <v>2860928723</v>
      </c>
      <c r="J19" s="85">
        <v>389252667</v>
      </c>
      <c r="K19" s="86">
        <v>59223616</v>
      </c>
      <c r="L19" s="86">
        <f t="shared" si="2"/>
        <v>448476283</v>
      </c>
      <c r="M19" s="104">
        <f t="shared" si="3"/>
        <v>0.16985287118434186</v>
      </c>
      <c r="N19" s="85">
        <v>516335085</v>
      </c>
      <c r="O19" s="86">
        <v>135427163</v>
      </c>
      <c r="P19" s="86">
        <f t="shared" si="4"/>
        <v>651762248</v>
      </c>
      <c r="Q19" s="104">
        <f t="shared" si="5"/>
        <v>0.2468440212976905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905587752</v>
      </c>
      <c r="AA19" s="86">
        <f t="shared" si="11"/>
        <v>194650779</v>
      </c>
      <c r="AB19" s="86">
        <f t="shared" si="12"/>
        <v>1100238531</v>
      </c>
      <c r="AC19" s="104">
        <f t="shared" si="13"/>
        <v>0.4166968924820324</v>
      </c>
      <c r="AD19" s="85">
        <v>395444686</v>
      </c>
      <c r="AE19" s="86">
        <v>100160953</v>
      </c>
      <c r="AF19" s="86">
        <f t="shared" si="14"/>
        <v>495605639</v>
      </c>
      <c r="AG19" s="86">
        <v>2283702775</v>
      </c>
      <c r="AH19" s="86">
        <v>2269996482</v>
      </c>
      <c r="AI19" s="87">
        <v>876057619</v>
      </c>
      <c r="AJ19" s="124">
        <f t="shared" si="15"/>
        <v>0.38361280136378517</v>
      </c>
      <c r="AK19" s="125">
        <f t="shared" si="16"/>
        <v>0.3150823895286632</v>
      </c>
    </row>
    <row r="20" spans="1:37" ht="12.75">
      <c r="A20" s="62" t="s">
        <v>97</v>
      </c>
      <c r="B20" s="63" t="s">
        <v>87</v>
      </c>
      <c r="C20" s="64" t="s">
        <v>88</v>
      </c>
      <c r="D20" s="85">
        <v>1380139101</v>
      </c>
      <c r="E20" s="86">
        <v>463791713</v>
      </c>
      <c r="F20" s="87">
        <f t="shared" si="0"/>
        <v>1843930814</v>
      </c>
      <c r="G20" s="85">
        <v>1380419101</v>
      </c>
      <c r="H20" s="86">
        <v>543200043</v>
      </c>
      <c r="I20" s="87">
        <f t="shared" si="1"/>
        <v>1923619144</v>
      </c>
      <c r="J20" s="85">
        <v>227320398</v>
      </c>
      <c r="K20" s="86">
        <v>29314383</v>
      </c>
      <c r="L20" s="86">
        <f t="shared" si="2"/>
        <v>256634781</v>
      </c>
      <c r="M20" s="104">
        <f t="shared" si="3"/>
        <v>0.13917809662461664</v>
      </c>
      <c r="N20" s="85">
        <v>353439527</v>
      </c>
      <c r="O20" s="86">
        <v>68598834</v>
      </c>
      <c r="P20" s="86">
        <f t="shared" si="4"/>
        <v>422038361</v>
      </c>
      <c r="Q20" s="104">
        <f t="shared" si="5"/>
        <v>0.22887971598266268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580759925</v>
      </c>
      <c r="AA20" s="86">
        <f t="shared" si="11"/>
        <v>97913217</v>
      </c>
      <c r="AB20" s="86">
        <f t="shared" si="12"/>
        <v>678673142</v>
      </c>
      <c r="AC20" s="104">
        <f t="shared" si="13"/>
        <v>0.3680578126072793</v>
      </c>
      <c r="AD20" s="85">
        <v>332124043</v>
      </c>
      <c r="AE20" s="86">
        <v>56789014</v>
      </c>
      <c r="AF20" s="86">
        <f t="shared" si="14"/>
        <v>388913057</v>
      </c>
      <c r="AG20" s="86">
        <v>1726986447</v>
      </c>
      <c r="AH20" s="86">
        <v>1721854401</v>
      </c>
      <c r="AI20" s="87">
        <v>635426711</v>
      </c>
      <c r="AJ20" s="124">
        <f t="shared" si="15"/>
        <v>0.36793960491341365</v>
      </c>
      <c r="AK20" s="125">
        <f t="shared" si="16"/>
        <v>0.08517405986706184</v>
      </c>
    </row>
    <row r="21" spans="1:37" ht="12.75">
      <c r="A21" s="62" t="s">
        <v>97</v>
      </c>
      <c r="B21" s="63" t="s">
        <v>569</v>
      </c>
      <c r="C21" s="64" t="s">
        <v>570</v>
      </c>
      <c r="D21" s="85">
        <v>913800317</v>
      </c>
      <c r="E21" s="86">
        <v>88478107</v>
      </c>
      <c r="F21" s="87">
        <f t="shared" si="0"/>
        <v>1002278424</v>
      </c>
      <c r="G21" s="85">
        <v>921706600</v>
      </c>
      <c r="H21" s="86">
        <v>109309937</v>
      </c>
      <c r="I21" s="87">
        <f t="shared" si="1"/>
        <v>1031016537</v>
      </c>
      <c r="J21" s="85">
        <v>200425293</v>
      </c>
      <c r="K21" s="86">
        <v>8062405</v>
      </c>
      <c r="L21" s="86">
        <f t="shared" si="2"/>
        <v>208487698</v>
      </c>
      <c r="M21" s="104">
        <f t="shared" si="3"/>
        <v>0.2080137544694866</v>
      </c>
      <c r="N21" s="85">
        <v>214239358</v>
      </c>
      <c r="O21" s="86">
        <v>18517044</v>
      </c>
      <c r="P21" s="86">
        <f t="shared" si="4"/>
        <v>232756402</v>
      </c>
      <c r="Q21" s="104">
        <f t="shared" si="5"/>
        <v>0.23222728976953413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414664651</v>
      </c>
      <c r="AA21" s="86">
        <f t="shared" si="11"/>
        <v>26579449</v>
      </c>
      <c r="AB21" s="86">
        <f t="shared" si="12"/>
        <v>441244100</v>
      </c>
      <c r="AC21" s="104">
        <f t="shared" si="13"/>
        <v>0.4402410442390208</v>
      </c>
      <c r="AD21" s="85">
        <v>194267603</v>
      </c>
      <c r="AE21" s="86">
        <v>15698083</v>
      </c>
      <c r="AF21" s="86">
        <f t="shared" si="14"/>
        <v>209965686</v>
      </c>
      <c r="AG21" s="86">
        <v>978699551</v>
      </c>
      <c r="AH21" s="86">
        <v>983022593</v>
      </c>
      <c r="AI21" s="87">
        <v>414484259</v>
      </c>
      <c r="AJ21" s="124">
        <f t="shared" si="15"/>
        <v>0.42350510795319657</v>
      </c>
      <c r="AK21" s="125">
        <f t="shared" si="16"/>
        <v>0.10854495529331398</v>
      </c>
    </row>
    <row r="22" spans="1:37" ht="12.75">
      <c r="A22" s="62" t="s">
        <v>97</v>
      </c>
      <c r="B22" s="63" t="s">
        <v>571</v>
      </c>
      <c r="C22" s="64" t="s">
        <v>572</v>
      </c>
      <c r="D22" s="85">
        <v>644316319</v>
      </c>
      <c r="E22" s="86">
        <v>53236130</v>
      </c>
      <c r="F22" s="87">
        <f t="shared" si="0"/>
        <v>697552449</v>
      </c>
      <c r="G22" s="85">
        <v>644316317</v>
      </c>
      <c r="H22" s="86">
        <v>54726130</v>
      </c>
      <c r="I22" s="87">
        <f t="shared" si="1"/>
        <v>699042447</v>
      </c>
      <c r="J22" s="85">
        <v>133550328</v>
      </c>
      <c r="K22" s="86">
        <v>9793445</v>
      </c>
      <c r="L22" s="86">
        <f t="shared" si="2"/>
        <v>143343773</v>
      </c>
      <c r="M22" s="104">
        <f t="shared" si="3"/>
        <v>0.20549533329786934</v>
      </c>
      <c r="N22" s="85">
        <v>136598255</v>
      </c>
      <c r="O22" s="86">
        <v>8166423</v>
      </c>
      <c r="P22" s="86">
        <f t="shared" si="4"/>
        <v>144764678</v>
      </c>
      <c r="Q22" s="104">
        <f t="shared" si="5"/>
        <v>0.20753231991018356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270148583</v>
      </c>
      <c r="AA22" s="86">
        <f t="shared" si="11"/>
        <v>17959868</v>
      </c>
      <c r="AB22" s="86">
        <f t="shared" si="12"/>
        <v>288108451</v>
      </c>
      <c r="AC22" s="104">
        <f t="shared" si="13"/>
        <v>0.4130276532080529</v>
      </c>
      <c r="AD22" s="85">
        <v>133459488</v>
      </c>
      <c r="AE22" s="86">
        <v>7016968</v>
      </c>
      <c r="AF22" s="86">
        <f t="shared" si="14"/>
        <v>140476456</v>
      </c>
      <c r="AG22" s="86">
        <v>605901300</v>
      </c>
      <c r="AH22" s="86">
        <v>646604137</v>
      </c>
      <c r="AI22" s="87">
        <v>270043448</v>
      </c>
      <c r="AJ22" s="124">
        <f t="shared" si="15"/>
        <v>0.4456888407402328</v>
      </c>
      <c r="AK22" s="125">
        <f t="shared" si="16"/>
        <v>0.03052626840187367</v>
      </c>
    </row>
    <row r="23" spans="1:37" ht="12.75">
      <c r="A23" s="62" t="s">
        <v>112</v>
      </c>
      <c r="B23" s="63" t="s">
        <v>573</v>
      </c>
      <c r="C23" s="64" t="s">
        <v>574</v>
      </c>
      <c r="D23" s="85">
        <v>389480090</v>
      </c>
      <c r="E23" s="86">
        <v>18494360</v>
      </c>
      <c r="F23" s="87">
        <f t="shared" si="0"/>
        <v>407974450</v>
      </c>
      <c r="G23" s="85">
        <v>393194969</v>
      </c>
      <c r="H23" s="86">
        <v>20688060</v>
      </c>
      <c r="I23" s="87">
        <f t="shared" si="1"/>
        <v>413883029</v>
      </c>
      <c r="J23" s="85">
        <v>64655469</v>
      </c>
      <c r="K23" s="86">
        <v>1005975</v>
      </c>
      <c r="L23" s="86">
        <f t="shared" si="2"/>
        <v>65661444</v>
      </c>
      <c r="M23" s="104">
        <f t="shared" si="3"/>
        <v>0.16094499055026606</v>
      </c>
      <c r="N23" s="85">
        <v>99245239</v>
      </c>
      <c r="O23" s="86">
        <v>6502851</v>
      </c>
      <c r="P23" s="86">
        <f t="shared" si="4"/>
        <v>105748090</v>
      </c>
      <c r="Q23" s="104">
        <f t="shared" si="5"/>
        <v>0.2592027270335189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163900708</v>
      </c>
      <c r="AA23" s="86">
        <f t="shared" si="11"/>
        <v>7508826</v>
      </c>
      <c r="AB23" s="86">
        <f t="shared" si="12"/>
        <v>171409534</v>
      </c>
      <c r="AC23" s="104">
        <f t="shared" si="13"/>
        <v>0.42014771758378494</v>
      </c>
      <c r="AD23" s="85">
        <v>84423105</v>
      </c>
      <c r="AE23" s="86">
        <v>1411662</v>
      </c>
      <c r="AF23" s="86">
        <f t="shared" si="14"/>
        <v>85834767</v>
      </c>
      <c r="AG23" s="86">
        <v>386489046</v>
      </c>
      <c r="AH23" s="86">
        <v>410944349</v>
      </c>
      <c r="AI23" s="87">
        <v>154521993</v>
      </c>
      <c r="AJ23" s="124">
        <f t="shared" si="15"/>
        <v>0.3998095019748632</v>
      </c>
      <c r="AK23" s="125">
        <f t="shared" si="16"/>
        <v>0.231996004602657</v>
      </c>
    </row>
    <row r="24" spans="1:37" ht="16.5">
      <c r="A24" s="65"/>
      <c r="B24" s="66" t="s">
        <v>575</v>
      </c>
      <c r="C24" s="67"/>
      <c r="D24" s="88">
        <f>SUM(D18:D23)</f>
        <v>5930342259</v>
      </c>
      <c r="E24" s="89">
        <f>SUM(E18:E23)</f>
        <v>1300695569</v>
      </c>
      <c r="F24" s="90">
        <f t="shared" si="0"/>
        <v>7231037828</v>
      </c>
      <c r="G24" s="88">
        <f>SUM(G18:G23)</f>
        <v>5942779898</v>
      </c>
      <c r="H24" s="89">
        <f>SUM(H18:H23)</f>
        <v>1625167216</v>
      </c>
      <c r="I24" s="90">
        <f t="shared" si="1"/>
        <v>7567947114</v>
      </c>
      <c r="J24" s="88">
        <f>SUM(J18:J23)</f>
        <v>1109719573</v>
      </c>
      <c r="K24" s="89">
        <f>SUM(K18:K23)</f>
        <v>114707572</v>
      </c>
      <c r="L24" s="89">
        <f t="shared" si="2"/>
        <v>1224427145</v>
      </c>
      <c r="M24" s="105">
        <f t="shared" si="3"/>
        <v>0.169329379008194</v>
      </c>
      <c r="N24" s="88">
        <f>SUM(N18:N23)</f>
        <v>1425160322</v>
      </c>
      <c r="O24" s="89">
        <f>SUM(O18:O23)</f>
        <v>246687856</v>
      </c>
      <c r="P24" s="89">
        <f t="shared" si="4"/>
        <v>1671848178</v>
      </c>
      <c r="Q24" s="105">
        <f t="shared" si="5"/>
        <v>0.2312044574744548</v>
      </c>
      <c r="R24" s="88">
        <f>SUM(R18:R23)</f>
        <v>0</v>
      </c>
      <c r="S24" s="89">
        <f>SUM(S18:S23)</f>
        <v>0</v>
      </c>
      <c r="T24" s="89">
        <f t="shared" si="6"/>
        <v>0</v>
      </c>
      <c r="U24" s="105">
        <f t="shared" si="7"/>
        <v>0</v>
      </c>
      <c r="V24" s="88">
        <f>SUM(V18:V23)</f>
        <v>0</v>
      </c>
      <c r="W24" s="89">
        <f>SUM(W18:W23)</f>
        <v>0</v>
      </c>
      <c r="X24" s="89">
        <f t="shared" si="8"/>
        <v>0</v>
      </c>
      <c r="Y24" s="105">
        <f t="shared" si="9"/>
        <v>0</v>
      </c>
      <c r="Z24" s="88">
        <f t="shared" si="10"/>
        <v>2534879895</v>
      </c>
      <c r="AA24" s="89">
        <f t="shared" si="11"/>
        <v>361395428</v>
      </c>
      <c r="AB24" s="89">
        <f t="shared" si="12"/>
        <v>2896275323</v>
      </c>
      <c r="AC24" s="105">
        <f t="shared" si="13"/>
        <v>0.4005338364826488</v>
      </c>
      <c r="AD24" s="88">
        <f>SUM(AD18:AD23)</f>
        <v>1240362743</v>
      </c>
      <c r="AE24" s="89">
        <f>SUM(AE18:AE23)</f>
        <v>197335462</v>
      </c>
      <c r="AF24" s="89">
        <f t="shared" si="14"/>
        <v>1437698205</v>
      </c>
      <c r="AG24" s="89">
        <f>SUM(AG18:AG23)</f>
        <v>6489671574</v>
      </c>
      <c r="AH24" s="89">
        <f>SUM(AH18:AH23)</f>
        <v>6581867380</v>
      </c>
      <c r="AI24" s="90">
        <f>SUM(AI18:AI23)</f>
        <v>2559147788</v>
      </c>
      <c r="AJ24" s="126">
        <f t="shared" si="15"/>
        <v>0.3943416486980455</v>
      </c>
      <c r="AK24" s="127">
        <f t="shared" si="16"/>
        <v>0.16286448170115086</v>
      </c>
    </row>
    <row r="25" spans="1:37" ht="12.75">
      <c r="A25" s="62" t="s">
        <v>97</v>
      </c>
      <c r="B25" s="63" t="s">
        <v>576</v>
      </c>
      <c r="C25" s="64" t="s">
        <v>577</v>
      </c>
      <c r="D25" s="85">
        <v>468448115</v>
      </c>
      <c r="E25" s="86">
        <v>58031040</v>
      </c>
      <c r="F25" s="87">
        <f t="shared" si="0"/>
        <v>526479155</v>
      </c>
      <c r="G25" s="85">
        <v>468928115</v>
      </c>
      <c r="H25" s="86">
        <v>68071949</v>
      </c>
      <c r="I25" s="87">
        <f t="shared" si="1"/>
        <v>537000064</v>
      </c>
      <c r="J25" s="85">
        <v>86566562</v>
      </c>
      <c r="K25" s="86">
        <v>8313891</v>
      </c>
      <c r="L25" s="86">
        <f t="shared" si="2"/>
        <v>94880453</v>
      </c>
      <c r="M25" s="104">
        <f t="shared" si="3"/>
        <v>0.180216922358493</v>
      </c>
      <c r="N25" s="85">
        <v>110465946</v>
      </c>
      <c r="O25" s="86">
        <v>15025644</v>
      </c>
      <c r="P25" s="86">
        <f t="shared" si="4"/>
        <v>125491590</v>
      </c>
      <c r="Q25" s="104">
        <f t="shared" si="5"/>
        <v>0.2383600353560057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197032508</v>
      </c>
      <c r="AA25" s="86">
        <f t="shared" si="11"/>
        <v>23339535</v>
      </c>
      <c r="AB25" s="86">
        <f t="shared" si="12"/>
        <v>220372043</v>
      </c>
      <c r="AC25" s="104">
        <f t="shared" si="13"/>
        <v>0.4185769577144987</v>
      </c>
      <c r="AD25" s="85">
        <v>109593323</v>
      </c>
      <c r="AE25" s="86">
        <v>12562014</v>
      </c>
      <c r="AF25" s="86">
        <f t="shared" si="14"/>
        <v>122155337</v>
      </c>
      <c r="AG25" s="86">
        <v>510304281</v>
      </c>
      <c r="AH25" s="86">
        <v>568739098</v>
      </c>
      <c r="AI25" s="87">
        <v>214364594</v>
      </c>
      <c r="AJ25" s="124">
        <f t="shared" si="15"/>
        <v>0.4200721059598557</v>
      </c>
      <c r="AK25" s="125">
        <f t="shared" si="16"/>
        <v>0.02731156150795111</v>
      </c>
    </row>
    <row r="26" spans="1:37" ht="12.75">
      <c r="A26" s="62" t="s">
        <v>97</v>
      </c>
      <c r="B26" s="63" t="s">
        <v>578</v>
      </c>
      <c r="C26" s="64" t="s">
        <v>579</v>
      </c>
      <c r="D26" s="85">
        <v>1072995227</v>
      </c>
      <c r="E26" s="86">
        <v>88356069</v>
      </c>
      <c r="F26" s="87">
        <f t="shared" si="0"/>
        <v>1161351296</v>
      </c>
      <c r="G26" s="85">
        <v>1072995227</v>
      </c>
      <c r="H26" s="86">
        <v>88356069</v>
      </c>
      <c r="I26" s="87">
        <f t="shared" si="1"/>
        <v>1161351296</v>
      </c>
      <c r="J26" s="85">
        <v>226648936</v>
      </c>
      <c r="K26" s="86">
        <v>6440474</v>
      </c>
      <c r="L26" s="86">
        <f t="shared" si="2"/>
        <v>233089410</v>
      </c>
      <c r="M26" s="104">
        <f t="shared" si="3"/>
        <v>0.20070534282160907</v>
      </c>
      <c r="N26" s="85">
        <v>271270503</v>
      </c>
      <c r="O26" s="86">
        <v>13789354</v>
      </c>
      <c r="P26" s="86">
        <f t="shared" si="4"/>
        <v>285059857</v>
      </c>
      <c r="Q26" s="104">
        <f t="shared" si="5"/>
        <v>0.24545532259000466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497919439</v>
      </c>
      <c r="AA26" s="86">
        <f t="shared" si="11"/>
        <v>20229828</v>
      </c>
      <c r="AB26" s="86">
        <f t="shared" si="12"/>
        <v>518149267</v>
      </c>
      <c r="AC26" s="104">
        <f t="shared" si="13"/>
        <v>0.44616066541161375</v>
      </c>
      <c r="AD26" s="85">
        <v>244566072</v>
      </c>
      <c r="AE26" s="86">
        <v>21927938</v>
      </c>
      <c r="AF26" s="86">
        <f t="shared" si="14"/>
        <v>266494010</v>
      </c>
      <c r="AG26" s="86">
        <v>1068443376</v>
      </c>
      <c r="AH26" s="86">
        <v>1093110706</v>
      </c>
      <c r="AI26" s="87">
        <v>485376466</v>
      </c>
      <c r="AJ26" s="124">
        <f t="shared" si="15"/>
        <v>0.45428375232867746</v>
      </c>
      <c r="AK26" s="125">
        <f t="shared" si="16"/>
        <v>0.06966703304138044</v>
      </c>
    </row>
    <row r="27" spans="1:37" ht="12.75">
      <c r="A27" s="62" t="s">
        <v>97</v>
      </c>
      <c r="B27" s="63" t="s">
        <v>580</v>
      </c>
      <c r="C27" s="64" t="s">
        <v>581</v>
      </c>
      <c r="D27" s="85">
        <v>297384962</v>
      </c>
      <c r="E27" s="86">
        <v>24631825</v>
      </c>
      <c r="F27" s="87">
        <f t="shared" si="0"/>
        <v>322016787</v>
      </c>
      <c r="G27" s="85">
        <v>297384962</v>
      </c>
      <c r="H27" s="86">
        <v>24631825</v>
      </c>
      <c r="I27" s="87">
        <f t="shared" si="1"/>
        <v>322016787</v>
      </c>
      <c r="J27" s="85">
        <v>65444051</v>
      </c>
      <c r="K27" s="86">
        <v>2306259</v>
      </c>
      <c r="L27" s="86">
        <f t="shared" si="2"/>
        <v>67750310</v>
      </c>
      <c r="M27" s="104">
        <f t="shared" si="3"/>
        <v>0.21039372087145258</v>
      </c>
      <c r="N27" s="85">
        <v>57126257</v>
      </c>
      <c r="O27" s="86">
        <v>2619930</v>
      </c>
      <c r="P27" s="86">
        <f t="shared" si="4"/>
        <v>59746187</v>
      </c>
      <c r="Q27" s="104">
        <f t="shared" si="5"/>
        <v>0.18553749186995025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122570308</v>
      </c>
      <c r="AA27" s="86">
        <f t="shared" si="11"/>
        <v>4926189</v>
      </c>
      <c r="AB27" s="86">
        <f t="shared" si="12"/>
        <v>127496497</v>
      </c>
      <c r="AC27" s="104">
        <f t="shared" si="13"/>
        <v>0.3959312127414028</v>
      </c>
      <c r="AD27" s="85">
        <v>64479566</v>
      </c>
      <c r="AE27" s="86">
        <v>4944221</v>
      </c>
      <c r="AF27" s="86">
        <f t="shared" si="14"/>
        <v>69423787</v>
      </c>
      <c r="AG27" s="86">
        <v>258468084</v>
      </c>
      <c r="AH27" s="86">
        <v>280380672</v>
      </c>
      <c r="AI27" s="87">
        <v>123145601</v>
      </c>
      <c r="AJ27" s="124">
        <f t="shared" si="15"/>
        <v>0.4764441283976864</v>
      </c>
      <c r="AK27" s="125">
        <f t="shared" si="16"/>
        <v>-0.13939890660243004</v>
      </c>
    </row>
    <row r="28" spans="1:37" ht="12.75">
      <c r="A28" s="62" t="s">
        <v>97</v>
      </c>
      <c r="B28" s="63" t="s">
        <v>582</v>
      </c>
      <c r="C28" s="64" t="s">
        <v>583</v>
      </c>
      <c r="D28" s="85">
        <v>227115619</v>
      </c>
      <c r="E28" s="86">
        <v>20315463</v>
      </c>
      <c r="F28" s="87">
        <f t="shared" si="0"/>
        <v>247431082</v>
      </c>
      <c r="G28" s="85">
        <v>229445215</v>
      </c>
      <c r="H28" s="86">
        <v>21215847</v>
      </c>
      <c r="I28" s="87">
        <f t="shared" si="1"/>
        <v>250661062</v>
      </c>
      <c r="J28" s="85">
        <v>44374531</v>
      </c>
      <c r="K28" s="86">
        <v>26419</v>
      </c>
      <c r="L28" s="86">
        <f t="shared" si="2"/>
        <v>44400950</v>
      </c>
      <c r="M28" s="104">
        <f t="shared" si="3"/>
        <v>0.17944774618089412</v>
      </c>
      <c r="N28" s="85">
        <v>45937153</v>
      </c>
      <c r="O28" s="86">
        <v>4699819</v>
      </c>
      <c r="P28" s="86">
        <f t="shared" si="4"/>
        <v>50636972</v>
      </c>
      <c r="Q28" s="104">
        <f t="shared" si="5"/>
        <v>0.20465081262506865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90311684</v>
      </c>
      <c r="AA28" s="86">
        <f t="shared" si="11"/>
        <v>4726238</v>
      </c>
      <c r="AB28" s="86">
        <f t="shared" si="12"/>
        <v>95037922</v>
      </c>
      <c r="AC28" s="104">
        <f t="shared" si="13"/>
        <v>0.3840985588059628</v>
      </c>
      <c r="AD28" s="85">
        <v>48545681</v>
      </c>
      <c r="AE28" s="86">
        <v>5656615</v>
      </c>
      <c r="AF28" s="86">
        <f t="shared" si="14"/>
        <v>54202296</v>
      </c>
      <c r="AG28" s="86">
        <v>231831101</v>
      </c>
      <c r="AH28" s="86">
        <v>236501398</v>
      </c>
      <c r="AI28" s="87">
        <v>96421745</v>
      </c>
      <c r="AJ28" s="124">
        <f t="shared" si="15"/>
        <v>0.4159137604233696</v>
      </c>
      <c r="AK28" s="125">
        <f t="shared" si="16"/>
        <v>-0.06577809914177801</v>
      </c>
    </row>
    <row r="29" spans="1:37" ht="12.75">
      <c r="A29" s="62" t="s">
        <v>112</v>
      </c>
      <c r="B29" s="63" t="s">
        <v>584</v>
      </c>
      <c r="C29" s="64" t="s">
        <v>585</v>
      </c>
      <c r="D29" s="85">
        <v>158458799</v>
      </c>
      <c r="E29" s="86">
        <v>1096000</v>
      </c>
      <c r="F29" s="87">
        <f t="shared" si="0"/>
        <v>159554799</v>
      </c>
      <c r="G29" s="85">
        <v>158458799</v>
      </c>
      <c r="H29" s="86">
        <v>1096000</v>
      </c>
      <c r="I29" s="87">
        <f t="shared" si="1"/>
        <v>159554799</v>
      </c>
      <c r="J29" s="85">
        <v>36144447</v>
      </c>
      <c r="K29" s="86">
        <v>291417</v>
      </c>
      <c r="L29" s="86">
        <f t="shared" si="2"/>
        <v>36435864</v>
      </c>
      <c r="M29" s="104">
        <f t="shared" si="3"/>
        <v>0.22835956190825699</v>
      </c>
      <c r="N29" s="85">
        <v>50844630</v>
      </c>
      <c r="O29" s="86">
        <v>244299</v>
      </c>
      <c r="P29" s="86">
        <f t="shared" si="4"/>
        <v>51088929</v>
      </c>
      <c r="Q29" s="104">
        <f t="shared" si="5"/>
        <v>0.32019675572403183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86989077</v>
      </c>
      <c r="AA29" s="86">
        <f t="shared" si="11"/>
        <v>535716</v>
      </c>
      <c r="AB29" s="86">
        <f t="shared" si="12"/>
        <v>87524793</v>
      </c>
      <c r="AC29" s="104">
        <f t="shared" si="13"/>
        <v>0.5485563176322888</v>
      </c>
      <c r="AD29" s="85">
        <v>44980377</v>
      </c>
      <c r="AE29" s="86">
        <v>139773</v>
      </c>
      <c r="AF29" s="86">
        <f t="shared" si="14"/>
        <v>45120150</v>
      </c>
      <c r="AG29" s="86">
        <v>147280341</v>
      </c>
      <c r="AH29" s="86">
        <v>166748305</v>
      </c>
      <c r="AI29" s="87">
        <v>83126968</v>
      </c>
      <c r="AJ29" s="124">
        <f t="shared" si="15"/>
        <v>0.5644131961916085</v>
      </c>
      <c r="AK29" s="125">
        <f t="shared" si="16"/>
        <v>0.13228632883534286</v>
      </c>
    </row>
    <row r="30" spans="1:37" ht="16.5">
      <c r="A30" s="65"/>
      <c r="B30" s="66" t="s">
        <v>586</v>
      </c>
      <c r="C30" s="67"/>
      <c r="D30" s="88">
        <f>SUM(D25:D29)</f>
        <v>2224402722</v>
      </c>
      <c r="E30" s="89">
        <f>SUM(E25:E29)</f>
        <v>192430397</v>
      </c>
      <c r="F30" s="90">
        <f t="shared" si="0"/>
        <v>2416833119</v>
      </c>
      <c r="G30" s="88">
        <f>SUM(G25:G29)</f>
        <v>2227212318</v>
      </c>
      <c r="H30" s="89">
        <f>SUM(H25:H29)</f>
        <v>203371690</v>
      </c>
      <c r="I30" s="90">
        <f t="shared" si="1"/>
        <v>2430584008</v>
      </c>
      <c r="J30" s="88">
        <f>SUM(J25:J29)</f>
        <v>459178527</v>
      </c>
      <c r="K30" s="89">
        <f>SUM(K25:K29)</f>
        <v>17378460</v>
      </c>
      <c r="L30" s="89">
        <f t="shared" si="2"/>
        <v>476556987</v>
      </c>
      <c r="M30" s="105">
        <f t="shared" si="3"/>
        <v>0.19718241332160427</v>
      </c>
      <c r="N30" s="88">
        <f>SUM(N25:N29)</f>
        <v>535644489</v>
      </c>
      <c r="O30" s="89">
        <f>SUM(O25:O29)</f>
        <v>36379046</v>
      </c>
      <c r="P30" s="89">
        <f t="shared" si="4"/>
        <v>572023535</v>
      </c>
      <c r="Q30" s="105">
        <f t="shared" si="5"/>
        <v>0.2366830918125961</v>
      </c>
      <c r="R30" s="88">
        <f>SUM(R25:R29)</f>
        <v>0</v>
      </c>
      <c r="S30" s="89">
        <f>SUM(S25:S29)</f>
        <v>0</v>
      </c>
      <c r="T30" s="89">
        <f t="shared" si="6"/>
        <v>0</v>
      </c>
      <c r="U30" s="105">
        <f t="shared" si="7"/>
        <v>0</v>
      </c>
      <c r="V30" s="88">
        <f>SUM(V25:V29)</f>
        <v>0</v>
      </c>
      <c r="W30" s="89">
        <f>SUM(W25:W29)</f>
        <v>0</v>
      </c>
      <c r="X30" s="89">
        <f t="shared" si="8"/>
        <v>0</v>
      </c>
      <c r="Y30" s="105">
        <f t="shared" si="9"/>
        <v>0</v>
      </c>
      <c r="Z30" s="88">
        <f t="shared" si="10"/>
        <v>994823016</v>
      </c>
      <c r="AA30" s="89">
        <f t="shared" si="11"/>
        <v>53757506</v>
      </c>
      <c r="AB30" s="89">
        <f t="shared" si="12"/>
        <v>1048580522</v>
      </c>
      <c r="AC30" s="105">
        <f t="shared" si="13"/>
        <v>0.43386550513420036</v>
      </c>
      <c r="AD30" s="88">
        <f>SUM(AD25:AD29)</f>
        <v>512165019</v>
      </c>
      <c r="AE30" s="89">
        <f>SUM(AE25:AE29)</f>
        <v>45230561</v>
      </c>
      <c r="AF30" s="89">
        <f t="shared" si="14"/>
        <v>557395580</v>
      </c>
      <c r="AG30" s="89">
        <f>SUM(AG25:AG29)</f>
        <v>2216327183</v>
      </c>
      <c r="AH30" s="89">
        <f>SUM(AH25:AH29)</f>
        <v>2345480179</v>
      </c>
      <c r="AI30" s="90">
        <f>SUM(AI25:AI29)</f>
        <v>1002435374</v>
      </c>
      <c r="AJ30" s="126">
        <f t="shared" si="15"/>
        <v>0.4522957538440298</v>
      </c>
      <c r="AK30" s="127">
        <f t="shared" si="16"/>
        <v>0.026243399705465853</v>
      </c>
    </row>
    <row r="31" spans="1:37" ht="12.75">
      <c r="A31" s="62" t="s">
        <v>97</v>
      </c>
      <c r="B31" s="63" t="s">
        <v>587</v>
      </c>
      <c r="C31" s="64" t="s">
        <v>588</v>
      </c>
      <c r="D31" s="85">
        <v>147198030</v>
      </c>
      <c r="E31" s="86">
        <v>54589850</v>
      </c>
      <c r="F31" s="87">
        <f t="shared" si="0"/>
        <v>201787880</v>
      </c>
      <c r="G31" s="85">
        <v>147198030</v>
      </c>
      <c r="H31" s="86">
        <v>54589850</v>
      </c>
      <c r="I31" s="87">
        <f t="shared" si="1"/>
        <v>201787880</v>
      </c>
      <c r="J31" s="85">
        <v>19607543</v>
      </c>
      <c r="K31" s="86">
        <v>0</v>
      </c>
      <c r="L31" s="86">
        <f t="shared" si="2"/>
        <v>19607543</v>
      </c>
      <c r="M31" s="104">
        <f t="shared" si="3"/>
        <v>0.0971690817109531</v>
      </c>
      <c r="N31" s="85">
        <v>13947567</v>
      </c>
      <c r="O31" s="86">
        <v>103217</v>
      </c>
      <c r="P31" s="86">
        <f t="shared" si="4"/>
        <v>14050784</v>
      </c>
      <c r="Q31" s="104">
        <f t="shared" si="5"/>
        <v>0.0696314565572521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33555110</v>
      </c>
      <c r="AA31" s="86">
        <f t="shared" si="11"/>
        <v>103217</v>
      </c>
      <c r="AB31" s="86">
        <f t="shared" si="12"/>
        <v>33658327</v>
      </c>
      <c r="AC31" s="104">
        <f t="shared" si="13"/>
        <v>0.1668005382682052</v>
      </c>
      <c r="AD31" s="85">
        <v>19564342</v>
      </c>
      <c r="AE31" s="86">
        <v>3226289</v>
      </c>
      <c r="AF31" s="86">
        <f t="shared" si="14"/>
        <v>22790631</v>
      </c>
      <c r="AG31" s="86">
        <v>155897353</v>
      </c>
      <c r="AH31" s="86">
        <v>177143564</v>
      </c>
      <c r="AI31" s="87">
        <v>62539501</v>
      </c>
      <c r="AJ31" s="124">
        <f t="shared" si="15"/>
        <v>0.4011581967013898</v>
      </c>
      <c r="AK31" s="125">
        <f t="shared" si="16"/>
        <v>-0.38348420454001475</v>
      </c>
    </row>
    <row r="32" spans="1:37" ht="12.75">
      <c r="A32" s="62" t="s">
        <v>97</v>
      </c>
      <c r="B32" s="63" t="s">
        <v>589</v>
      </c>
      <c r="C32" s="64" t="s">
        <v>590</v>
      </c>
      <c r="D32" s="85">
        <v>422779120</v>
      </c>
      <c r="E32" s="86">
        <v>158542361</v>
      </c>
      <c r="F32" s="87">
        <f t="shared" si="0"/>
        <v>581321481</v>
      </c>
      <c r="G32" s="85">
        <v>422779120</v>
      </c>
      <c r="H32" s="86">
        <v>162871424</v>
      </c>
      <c r="I32" s="87">
        <f t="shared" si="1"/>
        <v>585650544</v>
      </c>
      <c r="J32" s="85">
        <v>74003040</v>
      </c>
      <c r="K32" s="86">
        <v>20605751</v>
      </c>
      <c r="L32" s="86">
        <f t="shared" si="2"/>
        <v>94608791</v>
      </c>
      <c r="M32" s="104">
        <f t="shared" si="3"/>
        <v>0.16274779806390813</v>
      </c>
      <c r="N32" s="85">
        <v>93005007</v>
      </c>
      <c r="O32" s="86">
        <v>28865496</v>
      </c>
      <c r="P32" s="86">
        <f t="shared" si="4"/>
        <v>121870503</v>
      </c>
      <c r="Q32" s="104">
        <f t="shared" si="5"/>
        <v>0.2096439009794651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167008047</v>
      </c>
      <c r="AA32" s="86">
        <f t="shared" si="11"/>
        <v>49471247</v>
      </c>
      <c r="AB32" s="86">
        <f t="shared" si="12"/>
        <v>216479294</v>
      </c>
      <c r="AC32" s="104">
        <f t="shared" si="13"/>
        <v>0.3723916990433732</v>
      </c>
      <c r="AD32" s="85">
        <v>78606049</v>
      </c>
      <c r="AE32" s="86">
        <v>15493273</v>
      </c>
      <c r="AF32" s="86">
        <f t="shared" si="14"/>
        <v>94099322</v>
      </c>
      <c r="AG32" s="86">
        <v>539627821</v>
      </c>
      <c r="AH32" s="86">
        <v>463811968</v>
      </c>
      <c r="AI32" s="87">
        <v>172463891</v>
      </c>
      <c r="AJ32" s="124">
        <f t="shared" si="15"/>
        <v>0.3195978492739721</v>
      </c>
      <c r="AK32" s="125">
        <f t="shared" si="16"/>
        <v>0.29512626031460676</v>
      </c>
    </row>
    <row r="33" spans="1:37" ht="12.75">
      <c r="A33" s="62" t="s">
        <v>97</v>
      </c>
      <c r="B33" s="63" t="s">
        <v>591</v>
      </c>
      <c r="C33" s="64" t="s">
        <v>592</v>
      </c>
      <c r="D33" s="85">
        <v>874171995</v>
      </c>
      <c r="E33" s="86">
        <v>148066165</v>
      </c>
      <c r="F33" s="87">
        <f t="shared" si="0"/>
        <v>1022238160</v>
      </c>
      <c r="G33" s="85">
        <v>888739830</v>
      </c>
      <c r="H33" s="86">
        <v>157883764</v>
      </c>
      <c r="I33" s="87">
        <f t="shared" si="1"/>
        <v>1046623594</v>
      </c>
      <c r="J33" s="85">
        <v>151675127</v>
      </c>
      <c r="K33" s="86">
        <v>14686287</v>
      </c>
      <c r="L33" s="86">
        <f t="shared" si="2"/>
        <v>166361414</v>
      </c>
      <c r="M33" s="104">
        <f t="shared" si="3"/>
        <v>0.16274232415663292</v>
      </c>
      <c r="N33" s="85">
        <v>169717492</v>
      </c>
      <c r="O33" s="86">
        <v>27373402</v>
      </c>
      <c r="P33" s="86">
        <f t="shared" si="4"/>
        <v>197090894</v>
      </c>
      <c r="Q33" s="104">
        <f t="shared" si="5"/>
        <v>0.19280330329284517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321392619</v>
      </c>
      <c r="AA33" s="86">
        <f t="shared" si="11"/>
        <v>42059689</v>
      </c>
      <c r="AB33" s="86">
        <f t="shared" si="12"/>
        <v>363452308</v>
      </c>
      <c r="AC33" s="104">
        <f t="shared" si="13"/>
        <v>0.3555456274494781</v>
      </c>
      <c r="AD33" s="85">
        <v>173444327</v>
      </c>
      <c r="AE33" s="86">
        <v>30518779</v>
      </c>
      <c r="AF33" s="86">
        <f t="shared" si="14"/>
        <v>203963106</v>
      </c>
      <c r="AG33" s="86">
        <v>949762159</v>
      </c>
      <c r="AH33" s="86">
        <v>999337649</v>
      </c>
      <c r="AI33" s="87">
        <v>376620391</v>
      </c>
      <c r="AJ33" s="124">
        <f t="shared" si="15"/>
        <v>0.396541794628396</v>
      </c>
      <c r="AK33" s="125">
        <f t="shared" si="16"/>
        <v>-0.03369340727729453</v>
      </c>
    </row>
    <row r="34" spans="1:37" ht="12.75">
      <c r="A34" s="62" t="s">
        <v>97</v>
      </c>
      <c r="B34" s="63" t="s">
        <v>67</v>
      </c>
      <c r="C34" s="64" t="s">
        <v>68</v>
      </c>
      <c r="D34" s="85">
        <v>1627126377</v>
      </c>
      <c r="E34" s="86">
        <v>221795045</v>
      </c>
      <c r="F34" s="87">
        <f t="shared" si="0"/>
        <v>1848921422</v>
      </c>
      <c r="G34" s="85">
        <v>1627126377</v>
      </c>
      <c r="H34" s="86">
        <v>233371105</v>
      </c>
      <c r="I34" s="87">
        <f t="shared" si="1"/>
        <v>1860497482</v>
      </c>
      <c r="J34" s="85">
        <v>263769258</v>
      </c>
      <c r="K34" s="86">
        <v>24042920</v>
      </c>
      <c r="L34" s="86">
        <f t="shared" si="2"/>
        <v>287812178</v>
      </c>
      <c r="M34" s="104">
        <f t="shared" si="3"/>
        <v>0.15566490526604976</v>
      </c>
      <c r="N34" s="85">
        <v>411260330</v>
      </c>
      <c r="O34" s="86">
        <v>38701019</v>
      </c>
      <c r="P34" s="86">
        <f t="shared" si="4"/>
        <v>449961349</v>
      </c>
      <c r="Q34" s="104">
        <f t="shared" si="5"/>
        <v>0.24336423584365827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675029588</v>
      </c>
      <c r="AA34" s="86">
        <f t="shared" si="11"/>
        <v>62743939</v>
      </c>
      <c r="AB34" s="86">
        <f t="shared" si="12"/>
        <v>737773527</v>
      </c>
      <c r="AC34" s="104">
        <f t="shared" si="13"/>
        <v>0.399029141109708</v>
      </c>
      <c r="AD34" s="85">
        <v>385399115</v>
      </c>
      <c r="AE34" s="86">
        <v>38872699</v>
      </c>
      <c r="AF34" s="86">
        <f t="shared" si="14"/>
        <v>424271814</v>
      </c>
      <c r="AG34" s="86">
        <v>1680819394</v>
      </c>
      <c r="AH34" s="86">
        <v>1762359392</v>
      </c>
      <c r="AI34" s="87">
        <v>676594148</v>
      </c>
      <c r="AJ34" s="124">
        <f t="shared" si="15"/>
        <v>0.40253828008840786</v>
      </c>
      <c r="AK34" s="125">
        <f t="shared" si="16"/>
        <v>0.06054970929556025</v>
      </c>
    </row>
    <row r="35" spans="1:37" ht="12.75">
      <c r="A35" s="62" t="s">
        <v>97</v>
      </c>
      <c r="B35" s="63" t="s">
        <v>593</v>
      </c>
      <c r="C35" s="64" t="s">
        <v>594</v>
      </c>
      <c r="D35" s="85">
        <v>590675331</v>
      </c>
      <c r="E35" s="86">
        <v>47359369</v>
      </c>
      <c r="F35" s="87">
        <f t="shared" si="0"/>
        <v>638034700</v>
      </c>
      <c r="G35" s="85">
        <v>600285955</v>
      </c>
      <c r="H35" s="86">
        <v>33520106</v>
      </c>
      <c r="I35" s="87">
        <f t="shared" si="1"/>
        <v>633806061</v>
      </c>
      <c r="J35" s="85">
        <v>120767716</v>
      </c>
      <c r="K35" s="86">
        <v>2093007</v>
      </c>
      <c r="L35" s="86">
        <f t="shared" si="2"/>
        <v>122860723</v>
      </c>
      <c r="M35" s="104">
        <f t="shared" si="3"/>
        <v>0.19256119298840643</v>
      </c>
      <c r="N35" s="85">
        <v>123425991</v>
      </c>
      <c r="O35" s="86">
        <v>9194499</v>
      </c>
      <c r="P35" s="86">
        <f t="shared" si="4"/>
        <v>132620490</v>
      </c>
      <c r="Q35" s="104">
        <f t="shared" si="5"/>
        <v>0.2078578014644031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244193707</v>
      </c>
      <c r="AA35" s="86">
        <f t="shared" si="11"/>
        <v>11287506</v>
      </c>
      <c r="AB35" s="86">
        <f t="shared" si="12"/>
        <v>255481213</v>
      </c>
      <c r="AC35" s="104">
        <f t="shared" si="13"/>
        <v>0.40041899445280954</v>
      </c>
      <c r="AD35" s="85">
        <v>163643420</v>
      </c>
      <c r="AE35" s="86">
        <v>5946054</v>
      </c>
      <c r="AF35" s="86">
        <f t="shared" si="14"/>
        <v>169589474</v>
      </c>
      <c r="AG35" s="86">
        <v>578800437</v>
      </c>
      <c r="AH35" s="86">
        <v>610970262</v>
      </c>
      <c r="AI35" s="87">
        <v>240016723</v>
      </c>
      <c r="AJ35" s="124">
        <f t="shared" si="15"/>
        <v>0.41467958152215423</v>
      </c>
      <c r="AK35" s="125">
        <f t="shared" si="16"/>
        <v>-0.21799102932532244</v>
      </c>
    </row>
    <row r="36" spans="1:37" ht="12.75">
      <c r="A36" s="62" t="s">
        <v>97</v>
      </c>
      <c r="B36" s="63" t="s">
        <v>595</v>
      </c>
      <c r="C36" s="64" t="s">
        <v>596</v>
      </c>
      <c r="D36" s="85">
        <v>522388346</v>
      </c>
      <c r="E36" s="86">
        <v>116064300</v>
      </c>
      <c r="F36" s="87">
        <f t="shared" si="0"/>
        <v>638452646</v>
      </c>
      <c r="G36" s="85">
        <v>522923743</v>
      </c>
      <c r="H36" s="86">
        <v>146611450</v>
      </c>
      <c r="I36" s="87">
        <f t="shared" si="1"/>
        <v>669535193</v>
      </c>
      <c r="J36" s="85">
        <v>111051967</v>
      </c>
      <c r="K36" s="86">
        <v>40376515</v>
      </c>
      <c r="L36" s="86">
        <f t="shared" si="2"/>
        <v>151428482</v>
      </c>
      <c r="M36" s="104">
        <f t="shared" si="3"/>
        <v>0.23718044391972024</v>
      </c>
      <c r="N36" s="85">
        <v>131819025</v>
      </c>
      <c r="O36" s="86">
        <v>24852687</v>
      </c>
      <c r="P36" s="86">
        <f t="shared" si="4"/>
        <v>156671712</v>
      </c>
      <c r="Q36" s="104">
        <f t="shared" si="5"/>
        <v>0.2453928462534714</v>
      </c>
      <c r="R36" s="85">
        <v>0</v>
      </c>
      <c r="S36" s="86">
        <v>0</v>
      </c>
      <c r="T36" s="86">
        <f t="shared" si="6"/>
        <v>0</v>
      </c>
      <c r="U36" s="104">
        <f t="shared" si="7"/>
        <v>0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f t="shared" si="10"/>
        <v>242870992</v>
      </c>
      <c r="AA36" s="86">
        <f t="shared" si="11"/>
        <v>65229202</v>
      </c>
      <c r="AB36" s="86">
        <f t="shared" si="12"/>
        <v>308100194</v>
      </c>
      <c r="AC36" s="104">
        <f t="shared" si="13"/>
        <v>0.4825732901731916</v>
      </c>
      <c r="AD36" s="85">
        <v>131297223</v>
      </c>
      <c r="AE36" s="86">
        <v>19366685</v>
      </c>
      <c r="AF36" s="86">
        <f t="shared" si="14"/>
        <v>150663908</v>
      </c>
      <c r="AG36" s="86">
        <v>574369702</v>
      </c>
      <c r="AH36" s="86">
        <v>605880336</v>
      </c>
      <c r="AI36" s="87">
        <v>294066138</v>
      </c>
      <c r="AJ36" s="124">
        <f t="shared" si="15"/>
        <v>0.5119805884189901</v>
      </c>
      <c r="AK36" s="125">
        <f t="shared" si="16"/>
        <v>0.03987553542020161</v>
      </c>
    </row>
    <row r="37" spans="1:37" ht="12.75">
      <c r="A37" s="62" t="s">
        <v>97</v>
      </c>
      <c r="B37" s="63" t="s">
        <v>597</v>
      </c>
      <c r="C37" s="64" t="s">
        <v>598</v>
      </c>
      <c r="D37" s="85">
        <v>739369969</v>
      </c>
      <c r="E37" s="86">
        <v>175573270</v>
      </c>
      <c r="F37" s="87">
        <f t="shared" si="0"/>
        <v>914943239</v>
      </c>
      <c r="G37" s="85">
        <v>739369969</v>
      </c>
      <c r="H37" s="86">
        <v>175573270</v>
      </c>
      <c r="I37" s="87">
        <f t="shared" si="1"/>
        <v>914943239</v>
      </c>
      <c r="J37" s="85">
        <v>137471307</v>
      </c>
      <c r="K37" s="86">
        <v>25674734</v>
      </c>
      <c r="L37" s="86">
        <f t="shared" si="2"/>
        <v>163146041</v>
      </c>
      <c r="M37" s="104">
        <f t="shared" si="3"/>
        <v>0.17831274558442856</v>
      </c>
      <c r="N37" s="85">
        <v>152462938</v>
      </c>
      <c r="O37" s="86">
        <v>30235624</v>
      </c>
      <c r="P37" s="86">
        <f t="shared" si="4"/>
        <v>182698562</v>
      </c>
      <c r="Q37" s="104">
        <f t="shared" si="5"/>
        <v>0.1996829466707497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289934245</v>
      </c>
      <c r="AA37" s="86">
        <f t="shared" si="11"/>
        <v>55910358</v>
      </c>
      <c r="AB37" s="86">
        <f t="shared" si="12"/>
        <v>345844603</v>
      </c>
      <c r="AC37" s="104">
        <f t="shared" si="13"/>
        <v>0.37799569225517826</v>
      </c>
      <c r="AD37" s="85">
        <v>130804644</v>
      </c>
      <c r="AE37" s="86">
        <v>31834669</v>
      </c>
      <c r="AF37" s="86">
        <f t="shared" si="14"/>
        <v>162639313</v>
      </c>
      <c r="AG37" s="86">
        <v>738515995</v>
      </c>
      <c r="AH37" s="86">
        <v>789475922</v>
      </c>
      <c r="AI37" s="87">
        <v>320890735</v>
      </c>
      <c r="AJ37" s="124">
        <f t="shared" si="15"/>
        <v>0.43450749499338875</v>
      </c>
      <c r="AK37" s="125">
        <f t="shared" si="16"/>
        <v>0.12333579520223381</v>
      </c>
    </row>
    <row r="38" spans="1:37" ht="12.75">
      <c r="A38" s="62" t="s">
        <v>112</v>
      </c>
      <c r="B38" s="63" t="s">
        <v>599</v>
      </c>
      <c r="C38" s="64" t="s">
        <v>600</v>
      </c>
      <c r="D38" s="85">
        <v>309474994</v>
      </c>
      <c r="E38" s="86">
        <v>5415494</v>
      </c>
      <c r="F38" s="87">
        <f t="shared" si="0"/>
        <v>314890488</v>
      </c>
      <c r="G38" s="85">
        <v>309474994</v>
      </c>
      <c r="H38" s="86">
        <v>5415494</v>
      </c>
      <c r="I38" s="87">
        <f t="shared" si="1"/>
        <v>314890488</v>
      </c>
      <c r="J38" s="85">
        <v>32267288</v>
      </c>
      <c r="K38" s="86">
        <v>99291</v>
      </c>
      <c r="L38" s="86">
        <f t="shared" si="2"/>
        <v>32366579</v>
      </c>
      <c r="M38" s="104">
        <f t="shared" si="3"/>
        <v>0.10278677900235589</v>
      </c>
      <c r="N38" s="85">
        <v>42785608</v>
      </c>
      <c r="O38" s="86">
        <v>552909</v>
      </c>
      <c r="P38" s="86">
        <f t="shared" si="4"/>
        <v>43338517</v>
      </c>
      <c r="Q38" s="104">
        <f t="shared" si="5"/>
        <v>0.1376304418569798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75052896</v>
      </c>
      <c r="AA38" s="86">
        <f t="shared" si="11"/>
        <v>652200</v>
      </c>
      <c r="AB38" s="86">
        <f t="shared" si="12"/>
        <v>75705096</v>
      </c>
      <c r="AC38" s="104">
        <f t="shared" si="13"/>
        <v>0.2404172208593357</v>
      </c>
      <c r="AD38" s="85">
        <v>43408974</v>
      </c>
      <c r="AE38" s="86">
        <v>209432</v>
      </c>
      <c r="AF38" s="86">
        <f t="shared" si="14"/>
        <v>43618406</v>
      </c>
      <c r="AG38" s="86">
        <v>347610382</v>
      </c>
      <c r="AH38" s="86">
        <v>370173976</v>
      </c>
      <c r="AI38" s="87">
        <v>77493765</v>
      </c>
      <c r="AJ38" s="124">
        <f t="shared" si="15"/>
        <v>0.22293282655752208</v>
      </c>
      <c r="AK38" s="125">
        <f t="shared" si="16"/>
        <v>-0.006416763602044462</v>
      </c>
    </row>
    <row r="39" spans="1:37" ht="16.5">
      <c r="A39" s="65"/>
      <c r="B39" s="66" t="s">
        <v>601</v>
      </c>
      <c r="C39" s="67"/>
      <c r="D39" s="88">
        <f>SUM(D31:D38)</f>
        <v>5233184162</v>
      </c>
      <c r="E39" s="89">
        <f>SUM(E31:E38)</f>
        <v>927405854</v>
      </c>
      <c r="F39" s="90">
        <f t="shared" si="0"/>
        <v>6160590016</v>
      </c>
      <c r="G39" s="88">
        <f>SUM(G31:G38)</f>
        <v>5257898018</v>
      </c>
      <c r="H39" s="89">
        <f>SUM(H31:H38)</f>
        <v>969836463</v>
      </c>
      <c r="I39" s="90">
        <f t="shared" si="1"/>
        <v>6227734481</v>
      </c>
      <c r="J39" s="88">
        <f>SUM(J31:J38)</f>
        <v>910613246</v>
      </c>
      <c r="K39" s="89">
        <f>SUM(K31:K38)</f>
        <v>127578505</v>
      </c>
      <c r="L39" s="89">
        <f t="shared" si="2"/>
        <v>1038191751</v>
      </c>
      <c r="M39" s="105">
        <f t="shared" si="3"/>
        <v>0.16852148062176778</v>
      </c>
      <c r="N39" s="88">
        <f>SUM(N31:N38)</f>
        <v>1138423958</v>
      </c>
      <c r="O39" s="89">
        <f>SUM(O31:O38)</f>
        <v>159878853</v>
      </c>
      <c r="P39" s="89">
        <f t="shared" si="4"/>
        <v>1298302811</v>
      </c>
      <c r="Q39" s="105">
        <f t="shared" si="5"/>
        <v>0.21074325797173776</v>
      </c>
      <c r="R39" s="88">
        <f>SUM(R31:R38)</f>
        <v>0</v>
      </c>
      <c r="S39" s="89">
        <f>SUM(S31:S38)</f>
        <v>0</v>
      </c>
      <c r="T39" s="89">
        <f t="shared" si="6"/>
        <v>0</v>
      </c>
      <c r="U39" s="105">
        <f t="shared" si="7"/>
        <v>0</v>
      </c>
      <c r="V39" s="88">
        <f>SUM(V31:V38)</f>
        <v>0</v>
      </c>
      <c r="W39" s="89">
        <f>SUM(W31:W38)</f>
        <v>0</v>
      </c>
      <c r="X39" s="89">
        <f t="shared" si="8"/>
        <v>0</v>
      </c>
      <c r="Y39" s="105">
        <f t="shared" si="9"/>
        <v>0</v>
      </c>
      <c r="Z39" s="88">
        <f t="shared" si="10"/>
        <v>2049037204</v>
      </c>
      <c r="AA39" s="89">
        <f t="shared" si="11"/>
        <v>287457358</v>
      </c>
      <c r="AB39" s="89">
        <f t="shared" si="12"/>
        <v>2336494562</v>
      </c>
      <c r="AC39" s="105">
        <f t="shared" si="13"/>
        <v>0.3792647385935055</v>
      </c>
      <c r="AD39" s="88">
        <f>SUM(AD31:AD38)</f>
        <v>1126168094</v>
      </c>
      <c r="AE39" s="89">
        <f>SUM(AE31:AE38)</f>
        <v>145467880</v>
      </c>
      <c r="AF39" s="89">
        <f t="shared" si="14"/>
        <v>1271635974</v>
      </c>
      <c r="AG39" s="89">
        <f>SUM(AG31:AG38)</f>
        <v>5565403243</v>
      </c>
      <c r="AH39" s="89">
        <f>SUM(AH31:AH38)</f>
        <v>5779153069</v>
      </c>
      <c r="AI39" s="90">
        <f>SUM(AI31:AI38)</f>
        <v>2220685292</v>
      </c>
      <c r="AJ39" s="126">
        <f t="shared" si="15"/>
        <v>0.39901606317441823</v>
      </c>
      <c r="AK39" s="127">
        <f t="shared" si="16"/>
        <v>0.02097049591646738</v>
      </c>
    </row>
    <row r="40" spans="1:37" ht="12.75">
      <c r="A40" s="62" t="s">
        <v>97</v>
      </c>
      <c r="B40" s="63" t="s">
        <v>602</v>
      </c>
      <c r="C40" s="64" t="s">
        <v>603</v>
      </c>
      <c r="D40" s="85">
        <v>95597900</v>
      </c>
      <c r="E40" s="86">
        <v>14703200</v>
      </c>
      <c r="F40" s="87">
        <f t="shared" si="0"/>
        <v>110301100</v>
      </c>
      <c r="G40" s="85">
        <v>95597900</v>
      </c>
      <c r="H40" s="86">
        <v>14703200</v>
      </c>
      <c r="I40" s="87">
        <f t="shared" si="1"/>
        <v>110301100</v>
      </c>
      <c r="J40" s="85">
        <v>19293304</v>
      </c>
      <c r="K40" s="86">
        <v>1862329</v>
      </c>
      <c r="L40" s="86">
        <f t="shared" si="2"/>
        <v>21155633</v>
      </c>
      <c r="M40" s="104">
        <f t="shared" si="3"/>
        <v>0.1917989303823806</v>
      </c>
      <c r="N40" s="85">
        <v>17789939</v>
      </c>
      <c r="O40" s="86">
        <v>3026532</v>
      </c>
      <c r="P40" s="86">
        <f t="shared" si="4"/>
        <v>20816471</v>
      </c>
      <c r="Q40" s="104">
        <f t="shared" si="5"/>
        <v>0.1887240562424128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37083243</v>
      </c>
      <c r="AA40" s="86">
        <f t="shared" si="11"/>
        <v>4888861</v>
      </c>
      <c r="AB40" s="86">
        <f t="shared" si="12"/>
        <v>41972104</v>
      </c>
      <c r="AC40" s="104">
        <f t="shared" si="13"/>
        <v>0.3805229866247934</v>
      </c>
      <c r="AD40" s="85">
        <v>20302009</v>
      </c>
      <c r="AE40" s="86">
        <v>6157415</v>
      </c>
      <c r="AF40" s="86">
        <f t="shared" si="14"/>
        <v>26459424</v>
      </c>
      <c r="AG40" s="86">
        <v>106283400</v>
      </c>
      <c r="AH40" s="86">
        <v>122417336</v>
      </c>
      <c r="AI40" s="87">
        <v>46355298</v>
      </c>
      <c r="AJ40" s="124">
        <f t="shared" si="15"/>
        <v>0.43614805322373956</v>
      </c>
      <c r="AK40" s="125">
        <f t="shared" si="16"/>
        <v>-0.213268172428848</v>
      </c>
    </row>
    <row r="41" spans="1:37" ht="12.75">
      <c r="A41" s="62" t="s">
        <v>97</v>
      </c>
      <c r="B41" s="63" t="s">
        <v>604</v>
      </c>
      <c r="C41" s="64" t="s">
        <v>605</v>
      </c>
      <c r="D41" s="85">
        <v>64589964</v>
      </c>
      <c r="E41" s="86">
        <v>8701400</v>
      </c>
      <c r="F41" s="87">
        <f t="shared" si="0"/>
        <v>73291364</v>
      </c>
      <c r="G41" s="85">
        <v>64589964</v>
      </c>
      <c r="H41" s="86">
        <v>8701400</v>
      </c>
      <c r="I41" s="87">
        <f t="shared" si="1"/>
        <v>73291364</v>
      </c>
      <c r="J41" s="85">
        <v>12189645</v>
      </c>
      <c r="K41" s="86">
        <v>3912614</v>
      </c>
      <c r="L41" s="86">
        <f t="shared" si="2"/>
        <v>16102259</v>
      </c>
      <c r="M41" s="104">
        <f t="shared" si="3"/>
        <v>0.2197019965408203</v>
      </c>
      <c r="N41" s="85">
        <v>14397613</v>
      </c>
      <c r="O41" s="86">
        <v>2320614</v>
      </c>
      <c r="P41" s="86">
        <f t="shared" si="4"/>
        <v>16718227</v>
      </c>
      <c r="Q41" s="104">
        <f t="shared" si="5"/>
        <v>0.22810637007656182</v>
      </c>
      <c r="R41" s="85">
        <v>0</v>
      </c>
      <c r="S41" s="86">
        <v>0</v>
      </c>
      <c r="T41" s="86">
        <f t="shared" si="6"/>
        <v>0</v>
      </c>
      <c r="U41" s="104">
        <f t="shared" si="7"/>
        <v>0</v>
      </c>
      <c r="V41" s="85">
        <v>0</v>
      </c>
      <c r="W41" s="86">
        <v>0</v>
      </c>
      <c r="X41" s="86">
        <f t="shared" si="8"/>
        <v>0</v>
      </c>
      <c r="Y41" s="104">
        <f t="shared" si="9"/>
        <v>0</v>
      </c>
      <c r="Z41" s="85">
        <f t="shared" si="10"/>
        <v>26587258</v>
      </c>
      <c r="AA41" s="86">
        <f t="shared" si="11"/>
        <v>6233228</v>
      </c>
      <c r="AB41" s="86">
        <f t="shared" si="12"/>
        <v>32820486</v>
      </c>
      <c r="AC41" s="104">
        <f t="shared" si="13"/>
        <v>0.4478083666173821</v>
      </c>
      <c r="AD41" s="85">
        <v>12533243</v>
      </c>
      <c r="AE41" s="86">
        <v>549873</v>
      </c>
      <c r="AF41" s="86">
        <f t="shared" si="14"/>
        <v>13083116</v>
      </c>
      <c r="AG41" s="86">
        <v>64071401</v>
      </c>
      <c r="AH41" s="86">
        <v>95915992</v>
      </c>
      <c r="AI41" s="87">
        <v>25977758</v>
      </c>
      <c r="AJ41" s="124">
        <f t="shared" si="15"/>
        <v>0.4054501321112051</v>
      </c>
      <c r="AK41" s="125">
        <f t="shared" si="16"/>
        <v>0.27784749443481194</v>
      </c>
    </row>
    <row r="42" spans="1:37" ht="12.75">
      <c r="A42" s="62" t="s">
        <v>97</v>
      </c>
      <c r="B42" s="63" t="s">
        <v>606</v>
      </c>
      <c r="C42" s="64" t="s">
        <v>607</v>
      </c>
      <c r="D42" s="85">
        <v>277760193</v>
      </c>
      <c r="E42" s="86">
        <v>34168094</v>
      </c>
      <c r="F42" s="87">
        <f t="shared" si="0"/>
        <v>311928287</v>
      </c>
      <c r="G42" s="85">
        <v>278960860</v>
      </c>
      <c r="H42" s="86">
        <v>34168094</v>
      </c>
      <c r="I42" s="87">
        <f t="shared" si="1"/>
        <v>313128954</v>
      </c>
      <c r="J42" s="85">
        <v>55092483</v>
      </c>
      <c r="K42" s="86">
        <v>3314514</v>
      </c>
      <c r="L42" s="86">
        <f t="shared" si="2"/>
        <v>58406997</v>
      </c>
      <c r="M42" s="104">
        <f t="shared" si="3"/>
        <v>0.18724495159363344</v>
      </c>
      <c r="N42" s="85">
        <v>68905312</v>
      </c>
      <c r="O42" s="86">
        <v>9085657</v>
      </c>
      <c r="P42" s="86">
        <f t="shared" si="4"/>
        <v>77990969</v>
      </c>
      <c r="Q42" s="104">
        <f t="shared" si="5"/>
        <v>0.25002852338300435</v>
      </c>
      <c r="R42" s="85">
        <v>0</v>
      </c>
      <c r="S42" s="86">
        <v>0</v>
      </c>
      <c r="T42" s="86">
        <f t="shared" si="6"/>
        <v>0</v>
      </c>
      <c r="U42" s="104">
        <f t="shared" si="7"/>
        <v>0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f t="shared" si="10"/>
        <v>123997795</v>
      </c>
      <c r="AA42" s="86">
        <f t="shared" si="11"/>
        <v>12400171</v>
      </c>
      <c r="AB42" s="86">
        <f t="shared" si="12"/>
        <v>136397966</v>
      </c>
      <c r="AC42" s="104">
        <f t="shared" si="13"/>
        <v>0.4372734749766378</v>
      </c>
      <c r="AD42" s="85">
        <v>73831318</v>
      </c>
      <c r="AE42" s="86">
        <v>3404092</v>
      </c>
      <c r="AF42" s="86">
        <f t="shared" si="14"/>
        <v>77235410</v>
      </c>
      <c r="AG42" s="86">
        <v>288739099</v>
      </c>
      <c r="AH42" s="86">
        <v>336733878</v>
      </c>
      <c r="AI42" s="87">
        <v>131427211</v>
      </c>
      <c r="AJ42" s="124">
        <f t="shared" si="15"/>
        <v>0.4551763562855753</v>
      </c>
      <c r="AK42" s="125">
        <f t="shared" si="16"/>
        <v>0.009782546632431943</v>
      </c>
    </row>
    <row r="43" spans="1:37" ht="12.75">
      <c r="A43" s="62" t="s">
        <v>112</v>
      </c>
      <c r="B43" s="63" t="s">
        <v>608</v>
      </c>
      <c r="C43" s="64" t="s">
        <v>609</v>
      </c>
      <c r="D43" s="85">
        <v>76829664</v>
      </c>
      <c r="E43" s="86">
        <v>230000</v>
      </c>
      <c r="F43" s="87">
        <f t="shared" si="0"/>
        <v>77059664</v>
      </c>
      <c r="G43" s="85">
        <v>76829664</v>
      </c>
      <c r="H43" s="86">
        <v>230000</v>
      </c>
      <c r="I43" s="87">
        <f t="shared" si="1"/>
        <v>77059664</v>
      </c>
      <c r="J43" s="85">
        <v>11739472</v>
      </c>
      <c r="K43" s="86">
        <v>0</v>
      </c>
      <c r="L43" s="86">
        <f t="shared" si="2"/>
        <v>11739472</v>
      </c>
      <c r="M43" s="104">
        <f t="shared" si="3"/>
        <v>0.15234263154845834</v>
      </c>
      <c r="N43" s="85">
        <v>38313183</v>
      </c>
      <c r="O43" s="86">
        <v>0</v>
      </c>
      <c r="P43" s="86">
        <f t="shared" si="4"/>
        <v>38313183</v>
      </c>
      <c r="Q43" s="104">
        <f t="shared" si="5"/>
        <v>0.4971885550915457</v>
      </c>
      <c r="R43" s="85">
        <v>0</v>
      </c>
      <c r="S43" s="86">
        <v>0</v>
      </c>
      <c r="T43" s="86">
        <f t="shared" si="6"/>
        <v>0</v>
      </c>
      <c r="U43" s="104">
        <f t="shared" si="7"/>
        <v>0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f t="shared" si="10"/>
        <v>50052655</v>
      </c>
      <c r="AA43" s="86">
        <f t="shared" si="11"/>
        <v>0</v>
      </c>
      <c r="AB43" s="86">
        <f t="shared" si="12"/>
        <v>50052655</v>
      </c>
      <c r="AC43" s="104">
        <f t="shared" si="13"/>
        <v>0.6495311866400041</v>
      </c>
      <c r="AD43" s="85">
        <v>21079848</v>
      </c>
      <c r="AE43" s="86">
        <v>44535</v>
      </c>
      <c r="AF43" s="86">
        <f t="shared" si="14"/>
        <v>21124383</v>
      </c>
      <c r="AG43" s="86">
        <v>78496814</v>
      </c>
      <c r="AH43" s="86">
        <v>86987103</v>
      </c>
      <c r="AI43" s="87">
        <v>36038864</v>
      </c>
      <c r="AJ43" s="124">
        <f t="shared" si="15"/>
        <v>0.4591124424489381</v>
      </c>
      <c r="AK43" s="125">
        <f t="shared" si="16"/>
        <v>0.8136947715822043</v>
      </c>
    </row>
    <row r="44" spans="1:37" ht="16.5">
      <c r="A44" s="65"/>
      <c r="B44" s="66" t="s">
        <v>610</v>
      </c>
      <c r="C44" s="67"/>
      <c r="D44" s="88">
        <f>SUM(D40:D43)</f>
        <v>514777721</v>
      </c>
      <c r="E44" s="89">
        <f>SUM(E40:E43)</f>
        <v>57802694</v>
      </c>
      <c r="F44" s="90">
        <f t="shared" si="0"/>
        <v>572580415</v>
      </c>
      <c r="G44" s="88">
        <f>SUM(G40:G43)</f>
        <v>515978388</v>
      </c>
      <c r="H44" s="89">
        <f>SUM(H40:H43)</f>
        <v>57802694</v>
      </c>
      <c r="I44" s="90">
        <f t="shared" si="1"/>
        <v>573781082</v>
      </c>
      <c r="J44" s="88">
        <f>SUM(J40:J43)</f>
        <v>98314904</v>
      </c>
      <c r="K44" s="89">
        <f>SUM(K40:K43)</f>
        <v>9089457</v>
      </c>
      <c r="L44" s="89">
        <f t="shared" si="2"/>
        <v>107404361</v>
      </c>
      <c r="M44" s="105">
        <f t="shared" si="3"/>
        <v>0.1875795227819659</v>
      </c>
      <c r="N44" s="88">
        <f>SUM(N40:N43)</f>
        <v>139406047</v>
      </c>
      <c r="O44" s="89">
        <f>SUM(O40:O43)</f>
        <v>14432803</v>
      </c>
      <c r="P44" s="89">
        <f t="shared" si="4"/>
        <v>153838850</v>
      </c>
      <c r="Q44" s="105">
        <f t="shared" si="5"/>
        <v>0.26867640940879894</v>
      </c>
      <c r="R44" s="88">
        <f>SUM(R40:R43)</f>
        <v>0</v>
      </c>
      <c r="S44" s="89">
        <f>SUM(S40:S43)</f>
        <v>0</v>
      </c>
      <c r="T44" s="89">
        <f t="shared" si="6"/>
        <v>0</v>
      </c>
      <c r="U44" s="105">
        <f t="shared" si="7"/>
        <v>0</v>
      </c>
      <c r="V44" s="88">
        <f>SUM(V40:V43)</f>
        <v>0</v>
      </c>
      <c r="W44" s="89">
        <f>SUM(W40:W43)</f>
        <v>0</v>
      </c>
      <c r="X44" s="89">
        <f t="shared" si="8"/>
        <v>0</v>
      </c>
      <c r="Y44" s="105">
        <f t="shared" si="9"/>
        <v>0</v>
      </c>
      <c r="Z44" s="88">
        <f t="shared" si="10"/>
        <v>237720951</v>
      </c>
      <c r="AA44" s="89">
        <f t="shared" si="11"/>
        <v>23522260</v>
      </c>
      <c r="AB44" s="89">
        <f t="shared" si="12"/>
        <v>261243211</v>
      </c>
      <c r="AC44" s="105">
        <f t="shared" si="13"/>
        <v>0.4562559321907649</v>
      </c>
      <c r="AD44" s="88">
        <f>SUM(AD40:AD43)</f>
        <v>127746418</v>
      </c>
      <c r="AE44" s="89">
        <f>SUM(AE40:AE43)</f>
        <v>10155915</v>
      </c>
      <c r="AF44" s="89">
        <f t="shared" si="14"/>
        <v>137902333</v>
      </c>
      <c r="AG44" s="89">
        <f>SUM(AG40:AG43)</f>
        <v>537590714</v>
      </c>
      <c r="AH44" s="89">
        <f>SUM(AH40:AH43)</f>
        <v>642054309</v>
      </c>
      <c r="AI44" s="90">
        <f>SUM(AI40:AI43)</f>
        <v>239799131</v>
      </c>
      <c r="AJ44" s="126">
        <f t="shared" si="15"/>
        <v>0.44606263604471413</v>
      </c>
      <c r="AK44" s="127">
        <f t="shared" si="16"/>
        <v>0.11556379542904471</v>
      </c>
    </row>
    <row r="45" spans="1:37" ht="16.5">
      <c r="A45" s="68"/>
      <c r="B45" s="69" t="s">
        <v>611</v>
      </c>
      <c r="C45" s="70"/>
      <c r="D45" s="91">
        <f>SUM(D9,D11:D16,D18:D23,D25:D29,D31:D38,D40:D43)</f>
        <v>51433699216</v>
      </c>
      <c r="E45" s="92">
        <f>SUM(E9,E11:E16,E18:E23,E25:E29,E31:E38,E40:E43)</f>
        <v>9657949185</v>
      </c>
      <c r="F45" s="93">
        <f t="shared" si="0"/>
        <v>61091648401</v>
      </c>
      <c r="G45" s="91">
        <f>SUM(G9,G11:G16,G18:G23,G25:G29,G31:G38,G40:G43)</f>
        <v>51648516976</v>
      </c>
      <c r="H45" s="92">
        <f>SUM(H9,H11:H16,H18:H23,H25:H29,H31:H38,H40:H43)</f>
        <v>10253303329</v>
      </c>
      <c r="I45" s="93">
        <f t="shared" si="1"/>
        <v>61901820305</v>
      </c>
      <c r="J45" s="91">
        <f>SUM(J9,J11:J16,J18:J23,J25:J29,J31:J38,J40:J43)</f>
        <v>10401488690</v>
      </c>
      <c r="K45" s="92">
        <f>SUM(K9,K11:K16,K18:K23,K25:K29,K31:K38,K40:K43)</f>
        <v>1140087186</v>
      </c>
      <c r="L45" s="92">
        <f t="shared" si="2"/>
        <v>11541575876</v>
      </c>
      <c r="M45" s="106">
        <f t="shared" si="3"/>
        <v>0.18892231881258384</v>
      </c>
      <c r="N45" s="91">
        <f>SUM(N9,N11:N16,N18:N23,N25:N29,N31:N38,N40:N43)</f>
        <v>11876495294</v>
      </c>
      <c r="O45" s="92">
        <f>SUM(O9,O11:O16,O18:O23,O25:O29,O31:O38,O40:O43)</f>
        <v>2061898263</v>
      </c>
      <c r="P45" s="92">
        <f t="shared" si="4"/>
        <v>13938393557</v>
      </c>
      <c r="Q45" s="106">
        <f t="shared" si="5"/>
        <v>0.2281554667752564</v>
      </c>
      <c r="R45" s="91">
        <f>SUM(R9,R11:R16,R18:R23,R25:R29,R31:R38,R40:R43)</f>
        <v>0</v>
      </c>
      <c r="S45" s="92">
        <f>SUM(S9,S11:S16,S18:S23,S25:S29,S31:S38,S40:S43)</f>
        <v>0</v>
      </c>
      <c r="T45" s="92">
        <f t="shared" si="6"/>
        <v>0</v>
      </c>
      <c r="U45" s="106">
        <f t="shared" si="7"/>
        <v>0</v>
      </c>
      <c r="V45" s="91">
        <f>SUM(V9,V11:V16,V18:V23,V25:V29,V31:V38,V40:V43)</f>
        <v>0</v>
      </c>
      <c r="W45" s="92">
        <f>SUM(W9,W11:W16,W18:W23,W25:W29,W31:W38,W40:W43)</f>
        <v>0</v>
      </c>
      <c r="X45" s="92">
        <f t="shared" si="8"/>
        <v>0</v>
      </c>
      <c r="Y45" s="106">
        <f t="shared" si="9"/>
        <v>0</v>
      </c>
      <c r="Z45" s="91">
        <f t="shared" si="10"/>
        <v>22277983984</v>
      </c>
      <c r="AA45" s="92">
        <f t="shared" si="11"/>
        <v>3201985449</v>
      </c>
      <c r="AB45" s="92">
        <f t="shared" si="12"/>
        <v>25479969433</v>
      </c>
      <c r="AC45" s="106">
        <f t="shared" si="13"/>
        <v>0.4170777855878402</v>
      </c>
      <c r="AD45" s="91">
        <f>SUM(AD9,AD11:AD16,AD18:AD23,AD25:AD29,AD31:AD38,AD40:AD43)</f>
        <v>11196303089</v>
      </c>
      <c r="AE45" s="92">
        <f>SUM(AE9,AE11:AE16,AE18:AE23,AE25:AE29,AE31:AE38,AE40:AE43)</f>
        <v>1636085434</v>
      </c>
      <c r="AF45" s="92">
        <f t="shared" si="14"/>
        <v>12832388523</v>
      </c>
      <c r="AG45" s="92">
        <f>SUM(AG9,AG11:AG16,AG18:AG23,AG25:AG29,AG31:AG38,AG40:AG43)</f>
        <v>55966249468</v>
      </c>
      <c r="AH45" s="92">
        <f>SUM(AH9,AH11:AH16,AH18:AH23,AH25:AH29,AH31:AH38,AH40:AH43)</f>
        <v>57696662698</v>
      </c>
      <c r="AI45" s="93">
        <f>SUM(AI9,AI11:AI16,AI18:AI23,AI25:AI29,AI31:AI38,AI40:AI43)</f>
        <v>23542960046</v>
      </c>
      <c r="AJ45" s="128">
        <f t="shared" si="15"/>
        <v>0.4206635297128716</v>
      </c>
      <c r="AK45" s="129">
        <f t="shared" si="16"/>
        <v>0.08618855577959339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2"/>
      <c r="AM2" s="2"/>
      <c r="AN2" s="2"/>
      <c r="AO2" s="2"/>
    </row>
    <row r="3" spans="1:37" ht="16.5" customHeight="1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s="13" customFormat="1" ht="16.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40</v>
      </c>
      <c r="C9" s="39" t="s">
        <v>41</v>
      </c>
      <c r="D9" s="72">
        <v>5905961259</v>
      </c>
      <c r="E9" s="73">
        <v>1558133958</v>
      </c>
      <c r="F9" s="74">
        <f>$D9+$E9</f>
        <v>7464095217</v>
      </c>
      <c r="G9" s="72">
        <v>5904061303</v>
      </c>
      <c r="H9" s="73">
        <v>1693154723</v>
      </c>
      <c r="I9" s="75">
        <f>$G9+$H9</f>
        <v>7597216026</v>
      </c>
      <c r="J9" s="72">
        <v>1431374908</v>
      </c>
      <c r="K9" s="73">
        <v>127149725</v>
      </c>
      <c r="L9" s="73">
        <f>$J9+$K9</f>
        <v>1558524633</v>
      </c>
      <c r="M9" s="99">
        <f>IF($F9=0,0,$L9/$F9)</f>
        <v>0.20880288738149413</v>
      </c>
      <c r="N9" s="110">
        <v>1427594592</v>
      </c>
      <c r="O9" s="111">
        <v>364327280</v>
      </c>
      <c r="P9" s="112">
        <f>$N9+$O9</f>
        <v>1791921872</v>
      </c>
      <c r="Q9" s="99">
        <f>IF($F9=0,0,$P9/$F9)</f>
        <v>0.240072215038036</v>
      </c>
      <c r="R9" s="110">
        <v>0</v>
      </c>
      <c r="S9" s="112">
        <v>0</v>
      </c>
      <c r="T9" s="112">
        <f>$R9+$S9</f>
        <v>0</v>
      </c>
      <c r="U9" s="99">
        <f>IF($I9=0,0,$T9/$I9)</f>
        <v>0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f>$J9+$N9</f>
        <v>2858969500</v>
      </c>
      <c r="AA9" s="73">
        <f>$K9+$O9</f>
        <v>491477005</v>
      </c>
      <c r="AB9" s="73">
        <f>$Z9+$AA9</f>
        <v>3350446505</v>
      </c>
      <c r="AC9" s="99">
        <f>IF($F9=0,0,$AB9/$F9)</f>
        <v>0.44887510241953016</v>
      </c>
      <c r="AD9" s="72">
        <v>1301395127</v>
      </c>
      <c r="AE9" s="73">
        <v>298378641</v>
      </c>
      <c r="AF9" s="73">
        <f>$AD9+$AE9</f>
        <v>1599773768</v>
      </c>
      <c r="AG9" s="73">
        <v>6994039552</v>
      </c>
      <c r="AH9" s="73">
        <v>7071249517</v>
      </c>
      <c r="AI9" s="73">
        <v>2969773864</v>
      </c>
      <c r="AJ9" s="99">
        <f>IF($AG9=0,0,$AI9/$AG9)</f>
        <v>0.42461496563181</v>
      </c>
      <c r="AK9" s="99">
        <f>IF($AF9=0,0,(($P9/$AF9)-1))</f>
        <v>0.12010954788952377</v>
      </c>
    </row>
    <row r="10" spans="1:37" s="13" customFormat="1" ht="12.75">
      <c r="A10" s="29"/>
      <c r="B10" s="38" t="s">
        <v>42</v>
      </c>
      <c r="C10" s="39" t="s">
        <v>43</v>
      </c>
      <c r="D10" s="72">
        <v>34796423269</v>
      </c>
      <c r="E10" s="73">
        <v>6774256156</v>
      </c>
      <c r="F10" s="75">
        <f aca="true" t="shared" si="0" ref="F10:F17">$D10+$E10</f>
        <v>41570679425</v>
      </c>
      <c r="G10" s="72">
        <v>34956650650</v>
      </c>
      <c r="H10" s="73">
        <v>6904723801</v>
      </c>
      <c r="I10" s="75">
        <f aca="true" t="shared" si="1" ref="I10:I17">$G10+$H10</f>
        <v>41861374451</v>
      </c>
      <c r="J10" s="72">
        <v>7288144189</v>
      </c>
      <c r="K10" s="73">
        <v>842593336</v>
      </c>
      <c r="L10" s="73">
        <f aca="true" t="shared" si="2" ref="L10:L17">$J10+$K10</f>
        <v>8130737525</v>
      </c>
      <c r="M10" s="99">
        <f aca="true" t="shared" si="3" ref="M10:M17">IF($F10=0,0,$L10/$F10)</f>
        <v>0.19558827609900195</v>
      </c>
      <c r="N10" s="110">
        <v>7974123991</v>
      </c>
      <c r="O10" s="111">
        <v>1518668667</v>
      </c>
      <c r="P10" s="112">
        <f aca="true" t="shared" si="4" ref="P10:P17">$N10+$O10</f>
        <v>9492792658</v>
      </c>
      <c r="Q10" s="99">
        <f aca="true" t="shared" si="5" ref="Q10:Q17">IF($F10=0,0,$P10/$F10)</f>
        <v>0.2283530793651444</v>
      </c>
      <c r="R10" s="110">
        <v>0</v>
      </c>
      <c r="S10" s="112">
        <v>0</v>
      </c>
      <c r="T10" s="112">
        <f aca="true" t="shared" si="6" ref="T10:T17">$R10+$S10</f>
        <v>0</v>
      </c>
      <c r="U10" s="99">
        <f aca="true" t="shared" si="7" ref="U10:U17">IF($I10=0,0,$T10/$I10)</f>
        <v>0</v>
      </c>
      <c r="V10" s="110">
        <v>0</v>
      </c>
      <c r="W10" s="112">
        <v>0</v>
      </c>
      <c r="X10" s="112">
        <f aca="true" t="shared" si="8" ref="X10:X17">$V10+$W10</f>
        <v>0</v>
      </c>
      <c r="Y10" s="99">
        <f aca="true" t="shared" si="9" ref="Y10:Y17">IF($I10=0,0,$X10/$I10)</f>
        <v>0</v>
      </c>
      <c r="Z10" s="72">
        <f aca="true" t="shared" si="10" ref="Z10:Z17">$J10+$N10</f>
        <v>15262268180</v>
      </c>
      <c r="AA10" s="73">
        <f aca="true" t="shared" si="11" ref="AA10:AA17">$K10+$O10</f>
        <v>2361262003</v>
      </c>
      <c r="AB10" s="73">
        <f aca="true" t="shared" si="12" ref="AB10:AB17">$Z10+$AA10</f>
        <v>17623530183</v>
      </c>
      <c r="AC10" s="99">
        <f aca="true" t="shared" si="13" ref="AC10:AC17">IF($F10=0,0,$AB10/$F10)</f>
        <v>0.42394135546414635</v>
      </c>
      <c r="AD10" s="72">
        <v>7562157612</v>
      </c>
      <c r="AE10" s="73">
        <v>1156924792</v>
      </c>
      <c r="AF10" s="73">
        <f aca="true" t="shared" si="14" ref="AF10:AF17">$AD10+$AE10</f>
        <v>8719082404</v>
      </c>
      <c r="AG10" s="73">
        <v>38134230349</v>
      </c>
      <c r="AH10" s="73">
        <v>39167835545</v>
      </c>
      <c r="AI10" s="73">
        <v>16224430132</v>
      </c>
      <c r="AJ10" s="99">
        <f aca="true" t="shared" si="15" ref="AJ10:AJ17">IF($AG10=0,0,$AI10/$AG10)</f>
        <v>0.4254558170839144</v>
      </c>
      <c r="AK10" s="99">
        <f aca="true" t="shared" si="16" ref="AK10:AK17">IF($AF10=0,0,(($P10/$AF10)-1))</f>
        <v>0.08873757789524395</v>
      </c>
    </row>
    <row r="11" spans="1:37" s="13" customFormat="1" ht="12.75">
      <c r="A11" s="29"/>
      <c r="B11" s="38" t="s">
        <v>44</v>
      </c>
      <c r="C11" s="39" t="s">
        <v>45</v>
      </c>
      <c r="D11" s="72">
        <v>32378196760</v>
      </c>
      <c r="E11" s="73">
        <v>5130961437</v>
      </c>
      <c r="F11" s="75">
        <f t="shared" si="0"/>
        <v>37509158197</v>
      </c>
      <c r="G11" s="72">
        <v>32378196760</v>
      </c>
      <c r="H11" s="73">
        <v>5130961437</v>
      </c>
      <c r="I11" s="75">
        <f t="shared" si="1"/>
        <v>37509158197</v>
      </c>
      <c r="J11" s="72">
        <v>7751495486</v>
      </c>
      <c r="K11" s="73">
        <v>368806714</v>
      </c>
      <c r="L11" s="73">
        <f t="shared" si="2"/>
        <v>8120302200</v>
      </c>
      <c r="M11" s="99">
        <f t="shared" si="3"/>
        <v>0.2164885214792548</v>
      </c>
      <c r="N11" s="110">
        <v>7585732104</v>
      </c>
      <c r="O11" s="111">
        <v>833086551</v>
      </c>
      <c r="P11" s="112">
        <f t="shared" si="4"/>
        <v>8418818655</v>
      </c>
      <c r="Q11" s="99">
        <f t="shared" si="5"/>
        <v>0.22444701666680808</v>
      </c>
      <c r="R11" s="110">
        <v>0</v>
      </c>
      <c r="S11" s="112">
        <v>0</v>
      </c>
      <c r="T11" s="112">
        <f t="shared" si="6"/>
        <v>0</v>
      </c>
      <c r="U11" s="99">
        <f t="shared" si="7"/>
        <v>0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f t="shared" si="10"/>
        <v>15337227590</v>
      </c>
      <c r="AA11" s="73">
        <f t="shared" si="11"/>
        <v>1201893265</v>
      </c>
      <c r="AB11" s="73">
        <f t="shared" si="12"/>
        <v>16539120855</v>
      </c>
      <c r="AC11" s="99">
        <f t="shared" si="13"/>
        <v>0.44093553814606284</v>
      </c>
      <c r="AD11" s="72">
        <v>7687563015</v>
      </c>
      <c r="AE11" s="73">
        <v>1000625682</v>
      </c>
      <c r="AF11" s="73">
        <f t="shared" si="14"/>
        <v>8688188697</v>
      </c>
      <c r="AG11" s="73">
        <v>33793435326</v>
      </c>
      <c r="AH11" s="73">
        <v>34781433587</v>
      </c>
      <c r="AI11" s="73">
        <v>16707527154</v>
      </c>
      <c r="AJ11" s="99">
        <f t="shared" si="15"/>
        <v>0.49440156032747457</v>
      </c>
      <c r="AK11" s="99">
        <f t="shared" si="16"/>
        <v>-0.03100416570061515</v>
      </c>
    </row>
    <row r="12" spans="1:37" s="13" customFormat="1" ht="12.75">
      <c r="A12" s="29"/>
      <c r="B12" s="38" t="s">
        <v>46</v>
      </c>
      <c r="C12" s="39" t="s">
        <v>47</v>
      </c>
      <c r="D12" s="72">
        <v>30646274349</v>
      </c>
      <c r="E12" s="73">
        <v>6725067000</v>
      </c>
      <c r="F12" s="75">
        <f t="shared" si="0"/>
        <v>37371341349</v>
      </c>
      <c r="G12" s="72">
        <v>30646274349</v>
      </c>
      <c r="H12" s="73">
        <v>6725067000</v>
      </c>
      <c r="I12" s="75">
        <f t="shared" si="1"/>
        <v>37371341349</v>
      </c>
      <c r="J12" s="72">
        <v>6448365300</v>
      </c>
      <c r="K12" s="73">
        <v>944963000</v>
      </c>
      <c r="L12" s="73">
        <f t="shared" si="2"/>
        <v>7393328300</v>
      </c>
      <c r="M12" s="99">
        <f t="shared" si="3"/>
        <v>0.19783417006512757</v>
      </c>
      <c r="N12" s="110">
        <v>6915296676</v>
      </c>
      <c r="O12" s="111">
        <v>1497062000</v>
      </c>
      <c r="P12" s="112">
        <f t="shared" si="4"/>
        <v>8412358676</v>
      </c>
      <c r="Q12" s="99">
        <f t="shared" si="5"/>
        <v>0.2251018660914375</v>
      </c>
      <c r="R12" s="110">
        <v>0</v>
      </c>
      <c r="S12" s="112">
        <v>0</v>
      </c>
      <c r="T12" s="112">
        <f t="shared" si="6"/>
        <v>0</v>
      </c>
      <c r="U12" s="99">
        <f t="shared" si="7"/>
        <v>0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f t="shared" si="10"/>
        <v>13363661976</v>
      </c>
      <c r="AA12" s="73">
        <f t="shared" si="11"/>
        <v>2442025000</v>
      </c>
      <c r="AB12" s="73">
        <f t="shared" si="12"/>
        <v>15805686976</v>
      </c>
      <c r="AC12" s="99">
        <f t="shared" si="13"/>
        <v>0.4229360361565651</v>
      </c>
      <c r="AD12" s="72">
        <v>6879287497</v>
      </c>
      <c r="AE12" s="73">
        <v>1173076000</v>
      </c>
      <c r="AF12" s="73">
        <f t="shared" si="14"/>
        <v>8052363497</v>
      </c>
      <c r="AG12" s="73">
        <v>35482985050</v>
      </c>
      <c r="AH12" s="73">
        <v>35411435217</v>
      </c>
      <c r="AI12" s="73">
        <v>15310295242</v>
      </c>
      <c r="AJ12" s="99">
        <f t="shared" si="15"/>
        <v>0.43148272955124445</v>
      </c>
      <c r="AK12" s="99">
        <f t="shared" si="16"/>
        <v>0.044706772009748486</v>
      </c>
    </row>
    <row r="13" spans="1:37" s="13" customFormat="1" ht="12.75">
      <c r="A13" s="29"/>
      <c r="B13" s="38" t="s">
        <v>48</v>
      </c>
      <c r="C13" s="39" t="s">
        <v>49</v>
      </c>
      <c r="D13" s="72">
        <v>45722358822</v>
      </c>
      <c r="E13" s="73">
        <v>9543580926</v>
      </c>
      <c r="F13" s="75">
        <f t="shared" si="0"/>
        <v>55265939748</v>
      </c>
      <c r="G13" s="72">
        <v>45722358822</v>
      </c>
      <c r="H13" s="73">
        <v>9543580926</v>
      </c>
      <c r="I13" s="75">
        <f t="shared" si="1"/>
        <v>55265939748</v>
      </c>
      <c r="J13" s="72">
        <v>11213854752</v>
      </c>
      <c r="K13" s="73">
        <v>1385080500</v>
      </c>
      <c r="L13" s="73">
        <f t="shared" si="2"/>
        <v>12598935252</v>
      </c>
      <c r="M13" s="99">
        <f t="shared" si="3"/>
        <v>0.22796925754720274</v>
      </c>
      <c r="N13" s="110">
        <v>10516798323</v>
      </c>
      <c r="O13" s="111">
        <v>1203272500</v>
      </c>
      <c r="P13" s="112">
        <f t="shared" si="4"/>
        <v>11720070823</v>
      </c>
      <c r="Q13" s="99">
        <f t="shared" si="5"/>
        <v>0.2120667969537989</v>
      </c>
      <c r="R13" s="110">
        <v>0</v>
      </c>
      <c r="S13" s="112">
        <v>0</v>
      </c>
      <c r="T13" s="112">
        <f t="shared" si="6"/>
        <v>0</v>
      </c>
      <c r="U13" s="99">
        <f t="shared" si="7"/>
        <v>0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f t="shared" si="10"/>
        <v>21730653075</v>
      </c>
      <c r="AA13" s="73">
        <f t="shared" si="11"/>
        <v>2588353000</v>
      </c>
      <c r="AB13" s="73">
        <f t="shared" si="12"/>
        <v>24319006075</v>
      </c>
      <c r="AC13" s="99">
        <f t="shared" si="13"/>
        <v>0.44003605450100164</v>
      </c>
      <c r="AD13" s="72">
        <v>9705179639</v>
      </c>
      <c r="AE13" s="73">
        <v>1703181000</v>
      </c>
      <c r="AF13" s="73">
        <f t="shared" si="14"/>
        <v>11408360639</v>
      </c>
      <c r="AG13" s="73">
        <v>53092175624</v>
      </c>
      <c r="AH13" s="73">
        <v>52850533000</v>
      </c>
      <c r="AI13" s="73">
        <v>22744713897</v>
      </c>
      <c r="AJ13" s="99">
        <f t="shared" si="15"/>
        <v>0.428400487071364</v>
      </c>
      <c r="AK13" s="99">
        <f t="shared" si="16"/>
        <v>0.027322960227467163</v>
      </c>
    </row>
    <row r="14" spans="1:37" s="13" customFormat="1" ht="12.75">
      <c r="A14" s="29"/>
      <c r="B14" s="38" t="s">
        <v>50</v>
      </c>
      <c r="C14" s="39" t="s">
        <v>51</v>
      </c>
      <c r="D14" s="72">
        <v>6598468274</v>
      </c>
      <c r="E14" s="73">
        <v>1806094176</v>
      </c>
      <c r="F14" s="75">
        <f t="shared" si="0"/>
        <v>8404562450</v>
      </c>
      <c r="G14" s="72">
        <v>6598468500</v>
      </c>
      <c r="H14" s="73">
        <v>1806094176</v>
      </c>
      <c r="I14" s="75">
        <f t="shared" si="1"/>
        <v>8404562676</v>
      </c>
      <c r="J14" s="72">
        <v>1534539561</v>
      </c>
      <c r="K14" s="73">
        <v>162708098</v>
      </c>
      <c r="L14" s="73">
        <f t="shared" si="2"/>
        <v>1697247659</v>
      </c>
      <c r="M14" s="99">
        <f t="shared" si="3"/>
        <v>0.20194360730819486</v>
      </c>
      <c r="N14" s="110">
        <v>1443719639</v>
      </c>
      <c r="O14" s="111">
        <v>443577236</v>
      </c>
      <c r="P14" s="112">
        <f t="shared" si="4"/>
        <v>1887296875</v>
      </c>
      <c r="Q14" s="99">
        <f t="shared" si="5"/>
        <v>0.22455623195470456</v>
      </c>
      <c r="R14" s="110">
        <v>0</v>
      </c>
      <c r="S14" s="112">
        <v>0</v>
      </c>
      <c r="T14" s="112">
        <f t="shared" si="6"/>
        <v>0</v>
      </c>
      <c r="U14" s="99">
        <f t="shared" si="7"/>
        <v>0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f t="shared" si="10"/>
        <v>2978259200</v>
      </c>
      <c r="AA14" s="73">
        <f t="shared" si="11"/>
        <v>606285334</v>
      </c>
      <c r="AB14" s="73">
        <f t="shared" si="12"/>
        <v>3584544534</v>
      </c>
      <c r="AC14" s="99">
        <f t="shared" si="13"/>
        <v>0.4264998392628994</v>
      </c>
      <c r="AD14" s="72">
        <v>1431669374</v>
      </c>
      <c r="AE14" s="73">
        <v>461320624</v>
      </c>
      <c r="AF14" s="73">
        <f t="shared" si="14"/>
        <v>1892989998</v>
      </c>
      <c r="AG14" s="73">
        <v>8000816272</v>
      </c>
      <c r="AH14" s="73">
        <v>7789389025</v>
      </c>
      <c r="AI14" s="73">
        <v>3501500288</v>
      </c>
      <c r="AJ14" s="99">
        <f t="shared" si="15"/>
        <v>0.4376428815462243</v>
      </c>
      <c r="AK14" s="99">
        <f t="shared" si="16"/>
        <v>-0.0030074765350133204</v>
      </c>
    </row>
    <row r="15" spans="1:37" s="13" customFormat="1" ht="12.75">
      <c r="A15" s="29"/>
      <c r="B15" s="38" t="s">
        <v>52</v>
      </c>
      <c r="C15" s="39" t="s">
        <v>53</v>
      </c>
      <c r="D15" s="72">
        <v>9503482596</v>
      </c>
      <c r="E15" s="73">
        <v>1416399917</v>
      </c>
      <c r="F15" s="75">
        <f t="shared" si="0"/>
        <v>10919882513</v>
      </c>
      <c r="G15" s="72">
        <v>9503482596</v>
      </c>
      <c r="H15" s="73">
        <v>1416399917</v>
      </c>
      <c r="I15" s="75">
        <f t="shared" si="1"/>
        <v>10919882513</v>
      </c>
      <c r="J15" s="72">
        <v>2441733332</v>
      </c>
      <c r="K15" s="73">
        <v>222186445</v>
      </c>
      <c r="L15" s="73">
        <f t="shared" si="2"/>
        <v>2663919777</v>
      </c>
      <c r="M15" s="99">
        <f t="shared" si="3"/>
        <v>0.24395132217115273</v>
      </c>
      <c r="N15" s="110">
        <v>2007958152</v>
      </c>
      <c r="O15" s="111">
        <v>307611216</v>
      </c>
      <c r="P15" s="112">
        <f t="shared" si="4"/>
        <v>2315569368</v>
      </c>
      <c r="Q15" s="99">
        <f t="shared" si="5"/>
        <v>0.21205075835233028</v>
      </c>
      <c r="R15" s="110">
        <v>0</v>
      </c>
      <c r="S15" s="112">
        <v>0</v>
      </c>
      <c r="T15" s="112">
        <f t="shared" si="6"/>
        <v>0</v>
      </c>
      <c r="U15" s="99">
        <f t="shared" si="7"/>
        <v>0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f t="shared" si="10"/>
        <v>4449691484</v>
      </c>
      <c r="AA15" s="73">
        <f t="shared" si="11"/>
        <v>529797661</v>
      </c>
      <c r="AB15" s="73">
        <f t="shared" si="12"/>
        <v>4979489145</v>
      </c>
      <c r="AC15" s="99">
        <f t="shared" si="13"/>
        <v>0.456002080523483</v>
      </c>
      <c r="AD15" s="72">
        <v>2081267588</v>
      </c>
      <c r="AE15" s="73">
        <v>341700783</v>
      </c>
      <c r="AF15" s="73">
        <f t="shared" si="14"/>
        <v>2422968371</v>
      </c>
      <c r="AG15" s="73">
        <v>10432349339</v>
      </c>
      <c r="AH15" s="73">
        <v>10895032474</v>
      </c>
      <c r="AI15" s="73">
        <v>4820643964</v>
      </c>
      <c r="AJ15" s="99">
        <f t="shared" si="15"/>
        <v>0.46208613298431644</v>
      </c>
      <c r="AK15" s="99">
        <f t="shared" si="16"/>
        <v>-0.04432538380832207</v>
      </c>
    </row>
    <row r="16" spans="1:37" s="13" customFormat="1" ht="12.75">
      <c r="A16" s="29"/>
      <c r="B16" s="38" t="s">
        <v>54</v>
      </c>
      <c r="C16" s="39" t="s">
        <v>55</v>
      </c>
      <c r="D16" s="72">
        <v>28281450340</v>
      </c>
      <c r="E16" s="73">
        <v>4465208687</v>
      </c>
      <c r="F16" s="75">
        <f t="shared" si="0"/>
        <v>32746659027</v>
      </c>
      <c r="G16" s="72">
        <v>28281450340</v>
      </c>
      <c r="H16" s="73">
        <v>4465208687</v>
      </c>
      <c r="I16" s="75">
        <f t="shared" si="1"/>
        <v>32746659027</v>
      </c>
      <c r="J16" s="72">
        <v>6043364470</v>
      </c>
      <c r="K16" s="73">
        <v>280754797</v>
      </c>
      <c r="L16" s="73">
        <f t="shared" si="2"/>
        <v>6324119267</v>
      </c>
      <c r="M16" s="99">
        <f t="shared" si="3"/>
        <v>0.1931225796740269</v>
      </c>
      <c r="N16" s="110">
        <v>6803157178</v>
      </c>
      <c r="O16" s="111">
        <v>887599350</v>
      </c>
      <c r="P16" s="112">
        <f t="shared" si="4"/>
        <v>7690756528</v>
      </c>
      <c r="Q16" s="99">
        <f t="shared" si="5"/>
        <v>0.23485621912326635</v>
      </c>
      <c r="R16" s="110">
        <v>0</v>
      </c>
      <c r="S16" s="112">
        <v>0</v>
      </c>
      <c r="T16" s="112">
        <f t="shared" si="6"/>
        <v>0</v>
      </c>
      <c r="U16" s="99">
        <f t="shared" si="7"/>
        <v>0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f t="shared" si="10"/>
        <v>12846521648</v>
      </c>
      <c r="AA16" s="73">
        <f t="shared" si="11"/>
        <v>1168354147</v>
      </c>
      <c r="AB16" s="73">
        <f t="shared" si="12"/>
        <v>14014875795</v>
      </c>
      <c r="AC16" s="99">
        <f t="shared" si="13"/>
        <v>0.4279787987972933</v>
      </c>
      <c r="AD16" s="72">
        <v>7491908644</v>
      </c>
      <c r="AE16" s="73">
        <v>1068767093</v>
      </c>
      <c r="AF16" s="73">
        <f t="shared" si="14"/>
        <v>8560675737</v>
      </c>
      <c r="AG16" s="73">
        <v>29567482863</v>
      </c>
      <c r="AH16" s="73">
        <v>30068044957</v>
      </c>
      <c r="AI16" s="73">
        <v>14693981401</v>
      </c>
      <c r="AJ16" s="99">
        <f t="shared" si="15"/>
        <v>0.4969642315879272</v>
      </c>
      <c r="AK16" s="99">
        <f t="shared" si="16"/>
        <v>-0.1016180539627417</v>
      </c>
    </row>
    <row r="17" spans="1:37" s="13" customFormat="1" ht="12.75">
      <c r="A17" s="29"/>
      <c r="B17" s="47" t="s">
        <v>96</v>
      </c>
      <c r="C17" s="39"/>
      <c r="D17" s="76">
        <f>SUM(D9:D16)</f>
        <v>193832615669</v>
      </c>
      <c r="E17" s="77">
        <f>SUM(E9:E16)</f>
        <v>37419702257</v>
      </c>
      <c r="F17" s="78">
        <f t="shared" si="0"/>
        <v>231252317926</v>
      </c>
      <c r="G17" s="76">
        <f>SUM(G9:G16)</f>
        <v>193990943320</v>
      </c>
      <c r="H17" s="77">
        <f>SUM(H9:H16)</f>
        <v>37685190667</v>
      </c>
      <c r="I17" s="78">
        <f t="shared" si="1"/>
        <v>231676133987</v>
      </c>
      <c r="J17" s="76">
        <f>SUM(J9:J16)</f>
        <v>44152871998</v>
      </c>
      <c r="K17" s="77">
        <f>SUM(K9:K16)</f>
        <v>4334242615</v>
      </c>
      <c r="L17" s="77">
        <f t="shared" si="2"/>
        <v>48487114613</v>
      </c>
      <c r="M17" s="100">
        <f t="shared" si="3"/>
        <v>0.20967190749852602</v>
      </c>
      <c r="N17" s="116">
        <f>SUM(N9:N16)</f>
        <v>44674380655</v>
      </c>
      <c r="O17" s="117">
        <f>SUM(O9:O16)</f>
        <v>7055204800</v>
      </c>
      <c r="P17" s="118">
        <f t="shared" si="4"/>
        <v>51729585455</v>
      </c>
      <c r="Q17" s="100">
        <f t="shared" si="5"/>
        <v>0.22369326248895505</v>
      </c>
      <c r="R17" s="116">
        <f>SUM(R9:R16)</f>
        <v>0</v>
      </c>
      <c r="S17" s="118">
        <f>SUM(S9:S16)</f>
        <v>0</v>
      </c>
      <c r="T17" s="118">
        <f t="shared" si="6"/>
        <v>0</v>
      </c>
      <c r="U17" s="100">
        <f t="shared" si="7"/>
        <v>0</v>
      </c>
      <c r="V17" s="116">
        <f>SUM(V9:V16)</f>
        <v>0</v>
      </c>
      <c r="W17" s="118">
        <f>SUM(W9:W16)</f>
        <v>0</v>
      </c>
      <c r="X17" s="118">
        <f t="shared" si="8"/>
        <v>0</v>
      </c>
      <c r="Y17" s="100">
        <f t="shared" si="9"/>
        <v>0</v>
      </c>
      <c r="Z17" s="76">
        <f t="shared" si="10"/>
        <v>88827252653</v>
      </c>
      <c r="AA17" s="77">
        <f t="shared" si="11"/>
        <v>11389447415</v>
      </c>
      <c r="AB17" s="77">
        <f t="shared" si="12"/>
        <v>100216700068</v>
      </c>
      <c r="AC17" s="100">
        <f t="shared" si="13"/>
        <v>0.43336516998748104</v>
      </c>
      <c r="AD17" s="76">
        <f>SUM(AD9:AD16)</f>
        <v>44140428496</v>
      </c>
      <c r="AE17" s="77">
        <f>SUM(AE9:AE16)</f>
        <v>7203974615</v>
      </c>
      <c r="AF17" s="77">
        <f t="shared" si="14"/>
        <v>51344403111</v>
      </c>
      <c r="AG17" s="77">
        <f>SUM(AG9:AG16)</f>
        <v>215497514375</v>
      </c>
      <c r="AH17" s="77">
        <f>SUM(AH9:AH16)</f>
        <v>218034953322</v>
      </c>
      <c r="AI17" s="77">
        <f>SUM(AI9:AI16)</f>
        <v>96972865942</v>
      </c>
      <c r="AJ17" s="100">
        <f t="shared" si="15"/>
        <v>0.44999528752453155</v>
      </c>
      <c r="AK17" s="100">
        <f t="shared" si="16"/>
        <v>0.007501934401054067</v>
      </c>
    </row>
    <row r="18" spans="1:37" s="13" customFormat="1" ht="12.75">
      <c r="A18" s="43"/>
      <c r="B18" s="48"/>
      <c r="C18" s="49"/>
      <c r="D18" s="95"/>
      <c r="E18" s="96"/>
      <c r="F18" s="97"/>
      <c r="G18" s="95"/>
      <c r="H18" s="96"/>
      <c r="I18" s="97"/>
      <c r="J18" s="95"/>
      <c r="K18" s="96"/>
      <c r="L18" s="96"/>
      <c r="M18" s="108"/>
      <c r="N18" s="119"/>
      <c r="O18" s="120"/>
      <c r="P18" s="121"/>
      <c r="Q18" s="108"/>
      <c r="R18" s="119"/>
      <c r="S18" s="121"/>
      <c r="T18" s="121"/>
      <c r="U18" s="108"/>
      <c r="V18" s="119"/>
      <c r="W18" s="121"/>
      <c r="X18" s="121"/>
      <c r="Y18" s="108"/>
      <c r="Z18" s="95"/>
      <c r="AA18" s="96"/>
      <c r="AB18" s="96"/>
      <c r="AC18" s="108"/>
      <c r="AD18" s="95"/>
      <c r="AE18" s="96"/>
      <c r="AF18" s="96"/>
      <c r="AG18" s="96"/>
      <c r="AH18" s="96"/>
      <c r="AI18" s="96"/>
      <c r="AJ18" s="108"/>
      <c r="AK18" s="108"/>
    </row>
    <row r="19" spans="1:37" ht="12.75">
      <c r="A19" s="50"/>
      <c r="B19" s="51"/>
      <c r="C19" s="52"/>
      <c r="D19" s="98"/>
      <c r="E19" s="98"/>
      <c r="F19" s="98"/>
      <c r="G19" s="98"/>
      <c r="H19" s="98"/>
      <c r="I19" s="98"/>
      <c r="J19" s="98"/>
      <c r="K19" s="98"/>
      <c r="L19" s="98"/>
      <c r="M19" s="109"/>
      <c r="N19" s="122"/>
      <c r="O19" s="122"/>
      <c r="P19" s="122"/>
      <c r="Q19" s="123"/>
      <c r="R19" s="122"/>
      <c r="S19" s="122"/>
      <c r="T19" s="122"/>
      <c r="U19" s="123"/>
      <c r="V19" s="122"/>
      <c r="W19" s="122"/>
      <c r="X19" s="122"/>
      <c r="Y19" s="123"/>
      <c r="Z19" s="98"/>
      <c r="AA19" s="98"/>
      <c r="AB19" s="98"/>
      <c r="AC19" s="109"/>
      <c r="AD19" s="98"/>
      <c r="AE19" s="98"/>
      <c r="AF19" s="98"/>
      <c r="AG19" s="98"/>
      <c r="AH19" s="98"/>
      <c r="AI19" s="98"/>
      <c r="AJ19" s="109"/>
      <c r="AK19" s="109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3"/>
      <c r="N20" s="84"/>
      <c r="O20" s="84"/>
      <c r="P20" s="84"/>
      <c r="Q20" s="103"/>
      <c r="R20" s="84"/>
      <c r="S20" s="84"/>
      <c r="T20" s="84"/>
      <c r="U20" s="103"/>
      <c r="V20" s="84"/>
      <c r="W20" s="84"/>
      <c r="X20" s="84"/>
      <c r="Y20" s="103"/>
      <c r="Z20" s="84"/>
      <c r="AA20" s="84"/>
      <c r="AB20" s="84"/>
      <c r="AC20" s="103"/>
      <c r="AD20" s="84"/>
      <c r="AE20" s="84"/>
      <c r="AF20" s="84"/>
      <c r="AG20" s="84"/>
      <c r="AH20" s="84"/>
      <c r="AI20" s="84"/>
      <c r="AJ20" s="103"/>
      <c r="AK20" s="103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2"/>
      <c r="AM2" s="2"/>
      <c r="AN2" s="2"/>
      <c r="AO2" s="2"/>
    </row>
    <row r="3" spans="1:41" s="7" customFormat="1" ht="16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57</v>
      </c>
      <c r="C9" s="39" t="s">
        <v>58</v>
      </c>
      <c r="D9" s="72">
        <v>2818956041</v>
      </c>
      <c r="E9" s="73">
        <v>144615900</v>
      </c>
      <c r="F9" s="74">
        <f>$D9+$E9</f>
        <v>2963571941</v>
      </c>
      <c r="G9" s="72">
        <v>2818956041</v>
      </c>
      <c r="H9" s="73">
        <v>144615900</v>
      </c>
      <c r="I9" s="75">
        <f>$G9+$H9</f>
        <v>2963571941</v>
      </c>
      <c r="J9" s="72">
        <v>524647738</v>
      </c>
      <c r="K9" s="73">
        <v>12435473</v>
      </c>
      <c r="L9" s="73">
        <f>$J9+$K9</f>
        <v>537083211</v>
      </c>
      <c r="M9" s="99">
        <f>IF($F9=0,0,$L9/$F9)</f>
        <v>0.181228335836778</v>
      </c>
      <c r="N9" s="110">
        <v>762604047</v>
      </c>
      <c r="O9" s="111">
        <v>29859372</v>
      </c>
      <c r="P9" s="112">
        <f>$N9+$O9</f>
        <v>792463419</v>
      </c>
      <c r="Q9" s="99">
        <f>IF($F9=0,0,$P9/$F9)</f>
        <v>0.2674014448701382</v>
      </c>
      <c r="R9" s="110">
        <v>0</v>
      </c>
      <c r="S9" s="112">
        <v>0</v>
      </c>
      <c r="T9" s="112">
        <f>$R9+$S9</f>
        <v>0</v>
      </c>
      <c r="U9" s="99">
        <f>IF($I9=0,0,$T9/$I9)</f>
        <v>0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f>$J9+$N9</f>
        <v>1287251785</v>
      </c>
      <c r="AA9" s="73">
        <f>$K9+$O9</f>
        <v>42294845</v>
      </c>
      <c r="AB9" s="73">
        <f>$Z9+$AA9</f>
        <v>1329546630</v>
      </c>
      <c r="AC9" s="99">
        <f>IF($F9=0,0,$AB9/$F9)</f>
        <v>0.4486297807069162</v>
      </c>
      <c r="AD9" s="72">
        <v>878939264</v>
      </c>
      <c r="AE9" s="73">
        <v>21557868</v>
      </c>
      <c r="AF9" s="73">
        <f>$AD9+$AE9</f>
        <v>900497132</v>
      </c>
      <c r="AG9" s="73">
        <v>2882302836</v>
      </c>
      <c r="AH9" s="73">
        <v>2857783062</v>
      </c>
      <c r="AI9" s="73">
        <v>1337365231</v>
      </c>
      <c r="AJ9" s="99">
        <f>IF($AG9=0,0,$AI9/$AG9)</f>
        <v>0.463991921423485</v>
      </c>
      <c r="AK9" s="99">
        <f>IF($AF9=0,0,(($P9/$AF9)-1))</f>
        <v>-0.11997119053567407</v>
      </c>
      <c r="AL9" s="12"/>
      <c r="AM9" s="12"/>
      <c r="AN9" s="12"/>
      <c r="AO9" s="12"/>
    </row>
    <row r="10" spans="1:41" s="13" customFormat="1" ht="12.75">
      <c r="A10" s="29"/>
      <c r="B10" s="38" t="s">
        <v>59</v>
      </c>
      <c r="C10" s="39" t="s">
        <v>60</v>
      </c>
      <c r="D10" s="72">
        <v>2675594822</v>
      </c>
      <c r="E10" s="73">
        <v>751719378</v>
      </c>
      <c r="F10" s="75">
        <f aca="true" t="shared" si="0" ref="F10:F28">$D10+$E10</f>
        <v>3427314200</v>
      </c>
      <c r="G10" s="72">
        <v>2675594822</v>
      </c>
      <c r="H10" s="73">
        <v>751719378</v>
      </c>
      <c r="I10" s="75">
        <f aca="true" t="shared" si="1" ref="I10:I28">$G10+$H10</f>
        <v>3427314200</v>
      </c>
      <c r="J10" s="72">
        <v>537906156</v>
      </c>
      <c r="K10" s="73">
        <v>75545660</v>
      </c>
      <c r="L10" s="73">
        <f aca="true" t="shared" si="2" ref="L10:L28">$J10+$K10</f>
        <v>613451816</v>
      </c>
      <c r="M10" s="99">
        <f aca="true" t="shared" si="3" ref="M10:M28">IF($F10=0,0,$L10/$F10)</f>
        <v>0.17898908013744408</v>
      </c>
      <c r="N10" s="110">
        <v>466914547</v>
      </c>
      <c r="O10" s="111">
        <v>214502931</v>
      </c>
      <c r="P10" s="112">
        <f aca="true" t="shared" si="4" ref="P10:P28">$N10+$O10</f>
        <v>681417478</v>
      </c>
      <c r="Q10" s="99">
        <f aca="true" t="shared" si="5" ref="Q10:Q28">IF($F10=0,0,$P10/$F10)</f>
        <v>0.19881966993280045</v>
      </c>
      <c r="R10" s="110">
        <v>0</v>
      </c>
      <c r="S10" s="112">
        <v>0</v>
      </c>
      <c r="T10" s="112">
        <f aca="true" t="shared" si="6" ref="T10:T28">$R10+$S10</f>
        <v>0</v>
      </c>
      <c r="U10" s="99">
        <f aca="true" t="shared" si="7" ref="U10:U28">IF($I10=0,0,$T10/$I10)</f>
        <v>0</v>
      </c>
      <c r="V10" s="110">
        <v>0</v>
      </c>
      <c r="W10" s="112">
        <v>0</v>
      </c>
      <c r="X10" s="112">
        <f aca="true" t="shared" si="8" ref="X10:X28">$V10+$W10</f>
        <v>0</v>
      </c>
      <c r="Y10" s="99">
        <f aca="true" t="shared" si="9" ref="Y10:Y28">IF($I10=0,0,$X10/$I10)</f>
        <v>0</v>
      </c>
      <c r="Z10" s="72">
        <f aca="true" t="shared" si="10" ref="Z10:Z28">$J10+$N10</f>
        <v>1004820703</v>
      </c>
      <c r="AA10" s="73">
        <f aca="true" t="shared" si="11" ref="AA10:AA28">$K10+$O10</f>
        <v>290048591</v>
      </c>
      <c r="AB10" s="73">
        <f aca="true" t="shared" si="12" ref="AB10:AB28">$Z10+$AA10</f>
        <v>1294869294</v>
      </c>
      <c r="AC10" s="99">
        <f aca="true" t="shared" si="13" ref="AC10:AC28">IF($F10=0,0,$AB10/$F10)</f>
        <v>0.3778087500702445</v>
      </c>
      <c r="AD10" s="72">
        <v>0</v>
      </c>
      <c r="AE10" s="73">
        <v>0</v>
      </c>
      <c r="AF10" s="73">
        <f aca="true" t="shared" si="14" ref="AF10:AF28">$AD10+$AE10</f>
        <v>0</v>
      </c>
      <c r="AG10" s="73">
        <v>0</v>
      </c>
      <c r="AH10" s="73">
        <v>0</v>
      </c>
      <c r="AI10" s="73">
        <v>0</v>
      </c>
      <c r="AJ10" s="99">
        <f aca="true" t="shared" si="15" ref="AJ10:AJ28">IF($AG10=0,0,$AI10/$AG10)</f>
        <v>0</v>
      </c>
      <c r="AK10" s="99">
        <f aca="true" t="shared" si="16" ref="AK10:AK28">IF($AF10=0,0,(($P10/$AF10)-1))</f>
        <v>0</v>
      </c>
      <c r="AL10" s="12"/>
      <c r="AM10" s="12"/>
      <c r="AN10" s="12"/>
      <c r="AO10" s="12"/>
    </row>
    <row r="11" spans="1:41" s="13" customFormat="1" ht="12.75">
      <c r="A11" s="29"/>
      <c r="B11" s="38" t="s">
        <v>61</v>
      </c>
      <c r="C11" s="39" t="s">
        <v>62</v>
      </c>
      <c r="D11" s="72">
        <v>2047906494</v>
      </c>
      <c r="E11" s="73">
        <v>592474442</v>
      </c>
      <c r="F11" s="75">
        <f t="shared" si="0"/>
        <v>2640380936</v>
      </c>
      <c r="G11" s="72">
        <v>2047906494</v>
      </c>
      <c r="H11" s="73">
        <v>813022229</v>
      </c>
      <c r="I11" s="75">
        <f t="shared" si="1"/>
        <v>2860928723</v>
      </c>
      <c r="J11" s="72">
        <v>389252667</v>
      </c>
      <c r="K11" s="73">
        <v>59223616</v>
      </c>
      <c r="L11" s="73">
        <f t="shared" si="2"/>
        <v>448476283</v>
      </c>
      <c r="M11" s="99">
        <f t="shared" si="3"/>
        <v>0.16985287118434186</v>
      </c>
      <c r="N11" s="110">
        <v>516335085</v>
      </c>
      <c r="O11" s="111">
        <v>135427163</v>
      </c>
      <c r="P11" s="112">
        <f t="shared" si="4"/>
        <v>651762248</v>
      </c>
      <c r="Q11" s="99">
        <f t="shared" si="5"/>
        <v>0.2468440212976905</v>
      </c>
      <c r="R11" s="110">
        <v>0</v>
      </c>
      <c r="S11" s="112">
        <v>0</v>
      </c>
      <c r="T11" s="112">
        <f t="shared" si="6"/>
        <v>0</v>
      </c>
      <c r="U11" s="99">
        <f t="shared" si="7"/>
        <v>0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f t="shared" si="10"/>
        <v>905587752</v>
      </c>
      <c r="AA11" s="73">
        <f t="shared" si="11"/>
        <v>194650779</v>
      </c>
      <c r="AB11" s="73">
        <f t="shared" si="12"/>
        <v>1100238531</v>
      </c>
      <c r="AC11" s="99">
        <f t="shared" si="13"/>
        <v>0.4166968924820324</v>
      </c>
      <c r="AD11" s="72">
        <v>395444686</v>
      </c>
      <c r="AE11" s="73">
        <v>100160953</v>
      </c>
      <c r="AF11" s="73">
        <f t="shared" si="14"/>
        <v>495605639</v>
      </c>
      <c r="AG11" s="73">
        <v>2283702775</v>
      </c>
      <c r="AH11" s="73">
        <v>2269996482</v>
      </c>
      <c r="AI11" s="73">
        <v>876057619</v>
      </c>
      <c r="AJ11" s="99">
        <f t="shared" si="15"/>
        <v>0.38361280136378517</v>
      </c>
      <c r="AK11" s="99">
        <f t="shared" si="16"/>
        <v>0.3150823895286632</v>
      </c>
      <c r="AL11" s="12"/>
      <c r="AM11" s="12"/>
      <c r="AN11" s="12"/>
      <c r="AO11" s="12"/>
    </row>
    <row r="12" spans="1:41" s="13" customFormat="1" ht="12.75">
      <c r="A12" s="29"/>
      <c r="B12" s="38" t="s">
        <v>63</v>
      </c>
      <c r="C12" s="39" t="s">
        <v>64</v>
      </c>
      <c r="D12" s="72">
        <v>2696508340</v>
      </c>
      <c r="E12" s="73">
        <v>261137850</v>
      </c>
      <c r="F12" s="75">
        <f t="shared" si="0"/>
        <v>2957646190</v>
      </c>
      <c r="G12" s="72">
        <v>2696508340</v>
      </c>
      <c r="H12" s="73">
        <v>261137850</v>
      </c>
      <c r="I12" s="75">
        <f t="shared" si="1"/>
        <v>2957646190</v>
      </c>
      <c r="J12" s="72">
        <v>266465819</v>
      </c>
      <c r="K12" s="73">
        <v>2367980</v>
      </c>
      <c r="L12" s="73">
        <f t="shared" si="2"/>
        <v>268833799</v>
      </c>
      <c r="M12" s="99">
        <f t="shared" si="3"/>
        <v>0.09089450925839104</v>
      </c>
      <c r="N12" s="110">
        <v>372623499</v>
      </c>
      <c r="O12" s="111">
        <v>8133899</v>
      </c>
      <c r="P12" s="112">
        <f t="shared" si="4"/>
        <v>380757398</v>
      </c>
      <c r="Q12" s="99">
        <f t="shared" si="5"/>
        <v>0.12873662823070803</v>
      </c>
      <c r="R12" s="110">
        <v>0</v>
      </c>
      <c r="S12" s="112">
        <v>0</v>
      </c>
      <c r="T12" s="112">
        <f t="shared" si="6"/>
        <v>0</v>
      </c>
      <c r="U12" s="99">
        <f t="shared" si="7"/>
        <v>0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f t="shared" si="10"/>
        <v>639089318</v>
      </c>
      <c r="AA12" s="73">
        <f t="shared" si="11"/>
        <v>10501879</v>
      </c>
      <c r="AB12" s="73">
        <f t="shared" si="12"/>
        <v>649591197</v>
      </c>
      <c r="AC12" s="99">
        <f t="shared" si="13"/>
        <v>0.21963113748909907</v>
      </c>
      <c r="AD12" s="72">
        <v>417311910</v>
      </c>
      <c r="AE12" s="73">
        <v>20024235</v>
      </c>
      <c r="AF12" s="73">
        <f t="shared" si="14"/>
        <v>437336145</v>
      </c>
      <c r="AG12" s="73">
        <v>2584831773</v>
      </c>
      <c r="AH12" s="73">
        <v>2554870742</v>
      </c>
      <c r="AI12" s="73">
        <v>797552068</v>
      </c>
      <c r="AJ12" s="99">
        <f t="shared" si="15"/>
        <v>0.30855086057470865</v>
      </c>
      <c r="AK12" s="99">
        <f t="shared" si="16"/>
        <v>-0.12937130316544043</v>
      </c>
      <c r="AL12" s="12"/>
      <c r="AM12" s="12"/>
      <c r="AN12" s="12"/>
      <c r="AO12" s="12"/>
    </row>
    <row r="13" spans="1:41" s="13" customFormat="1" ht="12.75">
      <c r="A13" s="29"/>
      <c r="B13" s="38" t="s">
        <v>65</v>
      </c>
      <c r="C13" s="39" t="s">
        <v>66</v>
      </c>
      <c r="D13" s="72">
        <v>5937229250</v>
      </c>
      <c r="E13" s="73">
        <v>345673377</v>
      </c>
      <c r="F13" s="75">
        <f t="shared" si="0"/>
        <v>6282902627</v>
      </c>
      <c r="G13" s="72">
        <v>5937229250</v>
      </c>
      <c r="H13" s="73">
        <v>345673377</v>
      </c>
      <c r="I13" s="75">
        <f t="shared" si="1"/>
        <v>6282902627</v>
      </c>
      <c r="J13" s="72">
        <v>782326616</v>
      </c>
      <c r="K13" s="73">
        <v>12512115</v>
      </c>
      <c r="L13" s="73">
        <f t="shared" si="2"/>
        <v>794838731</v>
      </c>
      <c r="M13" s="99">
        <f t="shared" si="3"/>
        <v>0.12650820459707246</v>
      </c>
      <c r="N13" s="110">
        <v>1374797088</v>
      </c>
      <c r="O13" s="111">
        <v>47280645</v>
      </c>
      <c r="P13" s="112">
        <f t="shared" si="4"/>
        <v>1422077733</v>
      </c>
      <c r="Q13" s="99">
        <f t="shared" si="5"/>
        <v>0.22634088373243222</v>
      </c>
      <c r="R13" s="110">
        <v>0</v>
      </c>
      <c r="S13" s="112">
        <v>0</v>
      </c>
      <c r="T13" s="112">
        <f t="shared" si="6"/>
        <v>0</v>
      </c>
      <c r="U13" s="99">
        <f t="shared" si="7"/>
        <v>0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f t="shared" si="10"/>
        <v>2157123704</v>
      </c>
      <c r="AA13" s="73">
        <f t="shared" si="11"/>
        <v>59792760</v>
      </c>
      <c r="AB13" s="73">
        <f t="shared" si="12"/>
        <v>2216916464</v>
      </c>
      <c r="AC13" s="99">
        <f t="shared" si="13"/>
        <v>0.3528490883295047</v>
      </c>
      <c r="AD13" s="72">
        <v>1185988307</v>
      </c>
      <c r="AE13" s="73">
        <v>50035079</v>
      </c>
      <c r="AF13" s="73">
        <f t="shared" si="14"/>
        <v>1236023386</v>
      </c>
      <c r="AG13" s="73">
        <v>5756239512</v>
      </c>
      <c r="AH13" s="73">
        <v>5510293223</v>
      </c>
      <c r="AI13" s="73">
        <v>2184582160</v>
      </c>
      <c r="AJ13" s="99">
        <f t="shared" si="15"/>
        <v>0.3795155075541617</v>
      </c>
      <c r="AK13" s="99">
        <f t="shared" si="16"/>
        <v>0.1505265588882636</v>
      </c>
      <c r="AL13" s="12"/>
      <c r="AM13" s="12"/>
      <c r="AN13" s="12"/>
      <c r="AO13" s="12"/>
    </row>
    <row r="14" spans="1:41" s="13" customFormat="1" ht="12.75">
      <c r="A14" s="29"/>
      <c r="B14" s="38" t="s">
        <v>67</v>
      </c>
      <c r="C14" s="39" t="s">
        <v>68</v>
      </c>
      <c r="D14" s="72">
        <v>1627126377</v>
      </c>
      <c r="E14" s="73">
        <v>221795045</v>
      </c>
      <c r="F14" s="75">
        <f t="shared" si="0"/>
        <v>1848921422</v>
      </c>
      <c r="G14" s="72">
        <v>1627126377</v>
      </c>
      <c r="H14" s="73">
        <v>233371105</v>
      </c>
      <c r="I14" s="75">
        <f t="shared" si="1"/>
        <v>1860497482</v>
      </c>
      <c r="J14" s="72">
        <v>263769258</v>
      </c>
      <c r="K14" s="73">
        <v>24042920</v>
      </c>
      <c r="L14" s="73">
        <f t="shared" si="2"/>
        <v>287812178</v>
      </c>
      <c r="M14" s="99">
        <f t="shared" si="3"/>
        <v>0.15566490526604976</v>
      </c>
      <c r="N14" s="110">
        <v>411260330</v>
      </c>
      <c r="O14" s="111">
        <v>38701019</v>
      </c>
      <c r="P14" s="112">
        <f t="shared" si="4"/>
        <v>449961349</v>
      </c>
      <c r="Q14" s="99">
        <f t="shared" si="5"/>
        <v>0.24336423584365827</v>
      </c>
      <c r="R14" s="110">
        <v>0</v>
      </c>
      <c r="S14" s="112">
        <v>0</v>
      </c>
      <c r="T14" s="112">
        <f t="shared" si="6"/>
        <v>0</v>
      </c>
      <c r="U14" s="99">
        <f t="shared" si="7"/>
        <v>0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f t="shared" si="10"/>
        <v>675029588</v>
      </c>
      <c r="AA14" s="73">
        <f t="shared" si="11"/>
        <v>62743939</v>
      </c>
      <c r="AB14" s="73">
        <f t="shared" si="12"/>
        <v>737773527</v>
      </c>
      <c r="AC14" s="99">
        <f t="shared" si="13"/>
        <v>0.399029141109708</v>
      </c>
      <c r="AD14" s="72">
        <v>385399115</v>
      </c>
      <c r="AE14" s="73">
        <v>38872699</v>
      </c>
      <c r="AF14" s="73">
        <f t="shared" si="14"/>
        <v>424271814</v>
      </c>
      <c r="AG14" s="73">
        <v>1680819394</v>
      </c>
      <c r="AH14" s="73">
        <v>1762359392</v>
      </c>
      <c r="AI14" s="73">
        <v>676594148</v>
      </c>
      <c r="AJ14" s="99">
        <f t="shared" si="15"/>
        <v>0.40253828008840786</v>
      </c>
      <c r="AK14" s="99">
        <f t="shared" si="16"/>
        <v>0.06054970929556025</v>
      </c>
      <c r="AL14" s="12"/>
      <c r="AM14" s="12"/>
      <c r="AN14" s="12"/>
      <c r="AO14" s="12"/>
    </row>
    <row r="15" spans="1:41" s="13" customFormat="1" ht="12.75">
      <c r="A15" s="29"/>
      <c r="B15" s="38" t="s">
        <v>69</v>
      </c>
      <c r="C15" s="39" t="s">
        <v>70</v>
      </c>
      <c r="D15" s="72">
        <v>1708278686</v>
      </c>
      <c r="E15" s="73">
        <v>100894000</v>
      </c>
      <c r="F15" s="75">
        <f t="shared" si="0"/>
        <v>1809172686</v>
      </c>
      <c r="G15" s="72">
        <v>1708278686</v>
      </c>
      <c r="H15" s="73">
        <v>100894000</v>
      </c>
      <c r="I15" s="75">
        <f t="shared" si="1"/>
        <v>1809172686</v>
      </c>
      <c r="J15" s="72">
        <v>589944126</v>
      </c>
      <c r="K15" s="73">
        <v>7527206</v>
      </c>
      <c r="L15" s="73">
        <f t="shared" si="2"/>
        <v>597471332</v>
      </c>
      <c r="M15" s="99">
        <f t="shared" si="3"/>
        <v>0.33024560707965495</v>
      </c>
      <c r="N15" s="110">
        <v>379098723</v>
      </c>
      <c r="O15" s="111">
        <v>20217271</v>
      </c>
      <c r="P15" s="112">
        <f t="shared" si="4"/>
        <v>399315994</v>
      </c>
      <c r="Q15" s="99">
        <f t="shared" si="5"/>
        <v>0.22071745670827578</v>
      </c>
      <c r="R15" s="110">
        <v>0</v>
      </c>
      <c r="S15" s="112">
        <v>0</v>
      </c>
      <c r="T15" s="112">
        <f t="shared" si="6"/>
        <v>0</v>
      </c>
      <c r="U15" s="99">
        <f t="shared" si="7"/>
        <v>0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f t="shared" si="10"/>
        <v>969042849</v>
      </c>
      <c r="AA15" s="73">
        <f t="shared" si="11"/>
        <v>27744477</v>
      </c>
      <c r="AB15" s="73">
        <f t="shared" si="12"/>
        <v>996787326</v>
      </c>
      <c r="AC15" s="99">
        <f t="shared" si="13"/>
        <v>0.5509630637879307</v>
      </c>
      <c r="AD15" s="72">
        <v>295964980</v>
      </c>
      <c r="AE15" s="73">
        <v>18555785</v>
      </c>
      <c r="AF15" s="73">
        <f t="shared" si="14"/>
        <v>314520765</v>
      </c>
      <c r="AG15" s="73">
        <v>1711617416</v>
      </c>
      <c r="AH15" s="73">
        <v>1970436134</v>
      </c>
      <c r="AI15" s="73">
        <v>753458803</v>
      </c>
      <c r="AJ15" s="99">
        <f t="shared" si="15"/>
        <v>0.440202813991465</v>
      </c>
      <c r="AK15" s="99">
        <f t="shared" si="16"/>
        <v>0.2696013695629922</v>
      </c>
      <c r="AL15" s="12"/>
      <c r="AM15" s="12"/>
      <c r="AN15" s="12"/>
      <c r="AO15" s="12"/>
    </row>
    <row r="16" spans="1:41" s="13" customFormat="1" ht="12.75">
      <c r="A16" s="29"/>
      <c r="B16" s="38" t="s">
        <v>71</v>
      </c>
      <c r="C16" s="39" t="s">
        <v>72</v>
      </c>
      <c r="D16" s="72">
        <v>1582851000</v>
      </c>
      <c r="E16" s="73">
        <v>255211000</v>
      </c>
      <c r="F16" s="75">
        <f t="shared" si="0"/>
        <v>1838062000</v>
      </c>
      <c r="G16" s="72">
        <v>1582851000</v>
      </c>
      <c r="H16" s="73">
        <v>255211000</v>
      </c>
      <c r="I16" s="75">
        <f t="shared" si="1"/>
        <v>1838062000</v>
      </c>
      <c r="J16" s="72">
        <v>341819239</v>
      </c>
      <c r="K16" s="73">
        <v>32412627</v>
      </c>
      <c r="L16" s="73">
        <f t="shared" si="2"/>
        <v>374231866</v>
      </c>
      <c r="M16" s="99">
        <f t="shared" si="3"/>
        <v>0.2036013290084883</v>
      </c>
      <c r="N16" s="110">
        <v>318943997</v>
      </c>
      <c r="O16" s="111">
        <v>90694513</v>
      </c>
      <c r="P16" s="112">
        <f t="shared" si="4"/>
        <v>409638510</v>
      </c>
      <c r="Q16" s="99">
        <f t="shared" si="5"/>
        <v>0.22286435930888077</v>
      </c>
      <c r="R16" s="110">
        <v>0</v>
      </c>
      <c r="S16" s="112">
        <v>0</v>
      </c>
      <c r="T16" s="112">
        <f t="shared" si="6"/>
        <v>0</v>
      </c>
      <c r="U16" s="99">
        <f t="shared" si="7"/>
        <v>0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f t="shared" si="10"/>
        <v>660763236</v>
      </c>
      <c r="AA16" s="73">
        <f t="shared" si="11"/>
        <v>123107140</v>
      </c>
      <c r="AB16" s="73">
        <f t="shared" si="12"/>
        <v>783870376</v>
      </c>
      <c r="AC16" s="99">
        <f t="shared" si="13"/>
        <v>0.42646568831736903</v>
      </c>
      <c r="AD16" s="72">
        <v>356568583</v>
      </c>
      <c r="AE16" s="73">
        <v>49565201</v>
      </c>
      <c r="AF16" s="73">
        <f t="shared" si="14"/>
        <v>406133784</v>
      </c>
      <c r="AG16" s="73">
        <v>1804630000</v>
      </c>
      <c r="AH16" s="73">
        <v>1842428191</v>
      </c>
      <c r="AI16" s="73">
        <v>650280623</v>
      </c>
      <c r="AJ16" s="99">
        <f t="shared" si="15"/>
        <v>0.3603401378675961</v>
      </c>
      <c r="AK16" s="99">
        <f t="shared" si="16"/>
        <v>0.008629486484680093</v>
      </c>
      <c r="AL16" s="12"/>
      <c r="AM16" s="12"/>
      <c r="AN16" s="12"/>
      <c r="AO16" s="12"/>
    </row>
    <row r="17" spans="1:41" s="13" customFormat="1" ht="12.75">
      <c r="A17" s="29"/>
      <c r="B17" s="38" t="s">
        <v>73</v>
      </c>
      <c r="C17" s="39" t="s">
        <v>74</v>
      </c>
      <c r="D17" s="72">
        <v>2036734910</v>
      </c>
      <c r="E17" s="73">
        <v>133363002</v>
      </c>
      <c r="F17" s="75">
        <f t="shared" si="0"/>
        <v>2170097912</v>
      </c>
      <c r="G17" s="72">
        <v>2036734910</v>
      </c>
      <c r="H17" s="73">
        <v>133363002</v>
      </c>
      <c r="I17" s="75">
        <f t="shared" si="1"/>
        <v>2170097912</v>
      </c>
      <c r="J17" s="72">
        <v>384419729</v>
      </c>
      <c r="K17" s="73">
        <v>18090816</v>
      </c>
      <c r="L17" s="73">
        <f t="shared" si="2"/>
        <v>402510545</v>
      </c>
      <c r="M17" s="99">
        <f t="shared" si="3"/>
        <v>0.18548036140408028</v>
      </c>
      <c r="N17" s="110">
        <v>367641986</v>
      </c>
      <c r="O17" s="111">
        <v>57002420</v>
      </c>
      <c r="P17" s="112">
        <f t="shared" si="4"/>
        <v>424644406</v>
      </c>
      <c r="Q17" s="99">
        <f t="shared" si="5"/>
        <v>0.19567983714091514</v>
      </c>
      <c r="R17" s="110">
        <v>0</v>
      </c>
      <c r="S17" s="112">
        <v>0</v>
      </c>
      <c r="T17" s="112">
        <f t="shared" si="6"/>
        <v>0</v>
      </c>
      <c r="U17" s="99">
        <f t="shared" si="7"/>
        <v>0</v>
      </c>
      <c r="V17" s="110">
        <v>0</v>
      </c>
      <c r="W17" s="112">
        <v>0</v>
      </c>
      <c r="X17" s="112">
        <f t="shared" si="8"/>
        <v>0</v>
      </c>
      <c r="Y17" s="99">
        <f t="shared" si="9"/>
        <v>0</v>
      </c>
      <c r="Z17" s="72">
        <f t="shared" si="10"/>
        <v>752061715</v>
      </c>
      <c r="AA17" s="73">
        <f t="shared" si="11"/>
        <v>75093236</v>
      </c>
      <c r="AB17" s="73">
        <f t="shared" si="12"/>
        <v>827154951</v>
      </c>
      <c r="AC17" s="99">
        <f t="shared" si="13"/>
        <v>0.38116019854499544</v>
      </c>
      <c r="AD17" s="72">
        <v>308161748</v>
      </c>
      <c r="AE17" s="73">
        <v>10954532</v>
      </c>
      <c r="AF17" s="73">
        <f t="shared" si="14"/>
        <v>319116280</v>
      </c>
      <c r="AG17" s="73">
        <v>2214520901</v>
      </c>
      <c r="AH17" s="73">
        <v>2191521714</v>
      </c>
      <c r="AI17" s="73">
        <v>609475030</v>
      </c>
      <c r="AJ17" s="99">
        <f t="shared" si="15"/>
        <v>0.27521755596200626</v>
      </c>
      <c r="AK17" s="99">
        <f t="shared" si="16"/>
        <v>0.3306886317426363</v>
      </c>
      <c r="AL17" s="12"/>
      <c r="AM17" s="12"/>
      <c r="AN17" s="12"/>
      <c r="AO17" s="12"/>
    </row>
    <row r="18" spans="1:41" s="13" customFormat="1" ht="12.75">
      <c r="A18" s="29"/>
      <c r="B18" s="38" t="s">
        <v>75</v>
      </c>
      <c r="C18" s="39" t="s">
        <v>76</v>
      </c>
      <c r="D18" s="72">
        <v>2783094307</v>
      </c>
      <c r="E18" s="73">
        <v>424968598</v>
      </c>
      <c r="F18" s="75">
        <f t="shared" si="0"/>
        <v>3208062905</v>
      </c>
      <c r="G18" s="72">
        <v>2783094307</v>
      </c>
      <c r="H18" s="73">
        <v>424968598</v>
      </c>
      <c r="I18" s="75">
        <f t="shared" si="1"/>
        <v>3208062905</v>
      </c>
      <c r="J18" s="72">
        <v>637395134</v>
      </c>
      <c r="K18" s="73">
        <v>34754345</v>
      </c>
      <c r="L18" s="73">
        <f t="shared" si="2"/>
        <v>672149479</v>
      </c>
      <c r="M18" s="99">
        <f t="shared" si="3"/>
        <v>0.2095187965149954</v>
      </c>
      <c r="N18" s="110">
        <v>630919138</v>
      </c>
      <c r="O18" s="111">
        <v>58866084</v>
      </c>
      <c r="P18" s="112">
        <f t="shared" si="4"/>
        <v>689785222</v>
      </c>
      <c r="Q18" s="99">
        <f t="shared" si="5"/>
        <v>0.2150161148414264</v>
      </c>
      <c r="R18" s="110">
        <v>0</v>
      </c>
      <c r="S18" s="112">
        <v>0</v>
      </c>
      <c r="T18" s="112">
        <f t="shared" si="6"/>
        <v>0</v>
      </c>
      <c r="U18" s="99">
        <f t="shared" si="7"/>
        <v>0</v>
      </c>
      <c r="V18" s="110">
        <v>0</v>
      </c>
      <c r="W18" s="112">
        <v>0</v>
      </c>
      <c r="X18" s="112">
        <f t="shared" si="8"/>
        <v>0</v>
      </c>
      <c r="Y18" s="99">
        <f t="shared" si="9"/>
        <v>0</v>
      </c>
      <c r="Z18" s="72">
        <f t="shared" si="10"/>
        <v>1268314272</v>
      </c>
      <c r="AA18" s="73">
        <f t="shared" si="11"/>
        <v>93620429</v>
      </c>
      <c r="AB18" s="73">
        <f t="shared" si="12"/>
        <v>1361934701</v>
      </c>
      <c r="AC18" s="99">
        <f t="shared" si="13"/>
        <v>0.4245349113564218</v>
      </c>
      <c r="AD18" s="72">
        <v>570559221</v>
      </c>
      <c r="AE18" s="73">
        <v>96816822</v>
      </c>
      <c r="AF18" s="73">
        <f t="shared" si="14"/>
        <v>667376043</v>
      </c>
      <c r="AG18" s="73">
        <v>2886434842</v>
      </c>
      <c r="AH18" s="73">
        <v>3084483406</v>
      </c>
      <c r="AI18" s="73">
        <v>1291895468</v>
      </c>
      <c r="AJ18" s="99">
        <f t="shared" si="15"/>
        <v>0.4475747899110206</v>
      </c>
      <c r="AK18" s="99">
        <f t="shared" si="16"/>
        <v>0.03357803930040082</v>
      </c>
      <c r="AL18" s="12"/>
      <c r="AM18" s="12"/>
      <c r="AN18" s="12"/>
      <c r="AO18" s="12"/>
    </row>
    <row r="19" spans="1:41" s="13" customFormat="1" ht="12.75">
      <c r="A19" s="29"/>
      <c r="B19" s="38" t="s">
        <v>77</v>
      </c>
      <c r="C19" s="39" t="s">
        <v>78</v>
      </c>
      <c r="D19" s="72">
        <v>4453570140</v>
      </c>
      <c r="E19" s="73">
        <v>726241000</v>
      </c>
      <c r="F19" s="75">
        <f t="shared" si="0"/>
        <v>5179811140</v>
      </c>
      <c r="G19" s="72">
        <v>4453570140</v>
      </c>
      <c r="H19" s="73">
        <v>726241000</v>
      </c>
      <c r="I19" s="75">
        <f t="shared" si="1"/>
        <v>5179811140</v>
      </c>
      <c r="J19" s="72">
        <v>926302997</v>
      </c>
      <c r="K19" s="73">
        <v>40648414</v>
      </c>
      <c r="L19" s="73">
        <f t="shared" si="2"/>
        <v>966951411</v>
      </c>
      <c r="M19" s="99">
        <f t="shared" si="3"/>
        <v>0.1866769627048603</v>
      </c>
      <c r="N19" s="110">
        <v>1090590219</v>
      </c>
      <c r="O19" s="111">
        <v>133382569</v>
      </c>
      <c r="P19" s="112">
        <f t="shared" si="4"/>
        <v>1223972788</v>
      </c>
      <c r="Q19" s="99">
        <f t="shared" si="5"/>
        <v>0.23629679826511976</v>
      </c>
      <c r="R19" s="110">
        <v>0</v>
      </c>
      <c r="S19" s="112">
        <v>0</v>
      </c>
      <c r="T19" s="112">
        <f t="shared" si="6"/>
        <v>0</v>
      </c>
      <c r="U19" s="99">
        <f t="shared" si="7"/>
        <v>0</v>
      </c>
      <c r="V19" s="110">
        <v>0</v>
      </c>
      <c r="W19" s="112">
        <v>0</v>
      </c>
      <c r="X19" s="112">
        <f t="shared" si="8"/>
        <v>0</v>
      </c>
      <c r="Y19" s="99">
        <f t="shared" si="9"/>
        <v>0</v>
      </c>
      <c r="Z19" s="72">
        <f t="shared" si="10"/>
        <v>2016893216</v>
      </c>
      <c r="AA19" s="73">
        <f t="shared" si="11"/>
        <v>174030983</v>
      </c>
      <c r="AB19" s="73">
        <f t="shared" si="12"/>
        <v>2190924199</v>
      </c>
      <c r="AC19" s="99">
        <f t="shared" si="13"/>
        <v>0.4229737609699801</v>
      </c>
      <c r="AD19" s="72">
        <v>969207216</v>
      </c>
      <c r="AE19" s="73">
        <v>148969631</v>
      </c>
      <c r="AF19" s="73">
        <f t="shared" si="14"/>
        <v>1118176847</v>
      </c>
      <c r="AG19" s="73">
        <v>4742194434</v>
      </c>
      <c r="AH19" s="73">
        <v>4948637137</v>
      </c>
      <c r="AI19" s="73">
        <v>2227329715</v>
      </c>
      <c r="AJ19" s="99">
        <f t="shared" si="15"/>
        <v>0.4696833388000219</v>
      </c>
      <c r="AK19" s="99">
        <f t="shared" si="16"/>
        <v>0.09461467681417668</v>
      </c>
      <c r="AL19" s="12"/>
      <c r="AM19" s="12"/>
      <c r="AN19" s="12"/>
      <c r="AO19" s="12"/>
    </row>
    <row r="20" spans="1:41" s="13" customFormat="1" ht="12.75">
      <c r="A20" s="29"/>
      <c r="B20" s="38" t="s">
        <v>79</v>
      </c>
      <c r="C20" s="39" t="s">
        <v>80</v>
      </c>
      <c r="D20" s="72">
        <v>1955731096</v>
      </c>
      <c r="E20" s="73">
        <v>275666568</v>
      </c>
      <c r="F20" s="75">
        <f t="shared" si="0"/>
        <v>2231397664</v>
      </c>
      <c r="G20" s="72">
        <v>1955731096</v>
      </c>
      <c r="H20" s="73">
        <v>275666568</v>
      </c>
      <c r="I20" s="75">
        <f t="shared" si="1"/>
        <v>2231397664</v>
      </c>
      <c r="J20" s="72">
        <v>512920473</v>
      </c>
      <c r="K20" s="73">
        <v>40163721</v>
      </c>
      <c r="L20" s="73">
        <f t="shared" si="2"/>
        <v>553084194</v>
      </c>
      <c r="M20" s="99">
        <f t="shared" si="3"/>
        <v>0.24786446760392414</v>
      </c>
      <c r="N20" s="110">
        <v>522284568</v>
      </c>
      <c r="O20" s="111">
        <v>38529102</v>
      </c>
      <c r="P20" s="112">
        <f t="shared" si="4"/>
        <v>560813670</v>
      </c>
      <c r="Q20" s="99">
        <f t="shared" si="5"/>
        <v>0.251328429283504</v>
      </c>
      <c r="R20" s="110">
        <v>0</v>
      </c>
      <c r="S20" s="112">
        <v>0</v>
      </c>
      <c r="T20" s="112">
        <f t="shared" si="6"/>
        <v>0</v>
      </c>
      <c r="U20" s="99">
        <f t="shared" si="7"/>
        <v>0</v>
      </c>
      <c r="V20" s="110">
        <v>0</v>
      </c>
      <c r="W20" s="112">
        <v>0</v>
      </c>
      <c r="X20" s="112">
        <f t="shared" si="8"/>
        <v>0</v>
      </c>
      <c r="Y20" s="99">
        <f t="shared" si="9"/>
        <v>0</v>
      </c>
      <c r="Z20" s="72">
        <f t="shared" si="10"/>
        <v>1035205041</v>
      </c>
      <c r="AA20" s="73">
        <f t="shared" si="11"/>
        <v>78692823</v>
      </c>
      <c r="AB20" s="73">
        <f t="shared" si="12"/>
        <v>1113897864</v>
      </c>
      <c r="AC20" s="99">
        <f t="shared" si="13"/>
        <v>0.49919289688742813</v>
      </c>
      <c r="AD20" s="72">
        <v>448420712</v>
      </c>
      <c r="AE20" s="73">
        <v>93179558</v>
      </c>
      <c r="AF20" s="73">
        <f t="shared" si="14"/>
        <v>541600270</v>
      </c>
      <c r="AG20" s="73">
        <v>2235197240</v>
      </c>
      <c r="AH20" s="73">
        <v>2284084958</v>
      </c>
      <c r="AI20" s="73">
        <v>1053231857</v>
      </c>
      <c r="AJ20" s="99">
        <f t="shared" si="15"/>
        <v>0.4712030948105501</v>
      </c>
      <c r="AK20" s="99">
        <f t="shared" si="16"/>
        <v>0.03547524080813336</v>
      </c>
      <c r="AL20" s="12"/>
      <c r="AM20" s="12"/>
      <c r="AN20" s="12"/>
      <c r="AO20" s="12"/>
    </row>
    <row r="21" spans="1:41" s="13" customFormat="1" ht="12.75">
      <c r="A21" s="29"/>
      <c r="B21" s="38" t="s">
        <v>81</v>
      </c>
      <c r="C21" s="39" t="s">
        <v>82</v>
      </c>
      <c r="D21" s="72">
        <v>2578556000</v>
      </c>
      <c r="E21" s="73">
        <v>1096467000</v>
      </c>
      <c r="F21" s="75">
        <f t="shared" si="0"/>
        <v>3675023000</v>
      </c>
      <c r="G21" s="72">
        <v>2578556000</v>
      </c>
      <c r="H21" s="73">
        <v>1096467000</v>
      </c>
      <c r="I21" s="75">
        <f t="shared" si="1"/>
        <v>3675023000</v>
      </c>
      <c r="J21" s="72">
        <v>599561306</v>
      </c>
      <c r="K21" s="73">
        <v>72211105</v>
      </c>
      <c r="L21" s="73">
        <f t="shared" si="2"/>
        <v>671772411</v>
      </c>
      <c r="M21" s="99">
        <f t="shared" si="3"/>
        <v>0.18279406986024305</v>
      </c>
      <c r="N21" s="110">
        <v>641236171</v>
      </c>
      <c r="O21" s="111">
        <v>126815404</v>
      </c>
      <c r="P21" s="112">
        <f t="shared" si="4"/>
        <v>768051575</v>
      </c>
      <c r="Q21" s="99">
        <f t="shared" si="5"/>
        <v>0.2089923178712079</v>
      </c>
      <c r="R21" s="110">
        <v>0</v>
      </c>
      <c r="S21" s="112">
        <v>0</v>
      </c>
      <c r="T21" s="112">
        <f t="shared" si="6"/>
        <v>0</v>
      </c>
      <c r="U21" s="99">
        <f t="shared" si="7"/>
        <v>0</v>
      </c>
      <c r="V21" s="110">
        <v>0</v>
      </c>
      <c r="W21" s="112">
        <v>0</v>
      </c>
      <c r="X21" s="112">
        <f t="shared" si="8"/>
        <v>0</v>
      </c>
      <c r="Y21" s="99">
        <f t="shared" si="9"/>
        <v>0</v>
      </c>
      <c r="Z21" s="72">
        <f t="shared" si="10"/>
        <v>1240797477</v>
      </c>
      <c r="AA21" s="73">
        <f t="shared" si="11"/>
        <v>199026509</v>
      </c>
      <c r="AB21" s="73">
        <f t="shared" si="12"/>
        <v>1439823986</v>
      </c>
      <c r="AC21" s="99">
        <f t="shared" si="13"/>
        <v>0.3917863877314509</v>
      </c>
      <c r="AD21" s="72">
        <v>545402319</v>
      </c>
      <c r="AE21" s="73">
        <v>109444012</v>
      </c>
      <c r="AF21" s="73">
        <f t="shared" si="14"/>
        <v>654846331</v>
      </c>
      <c r="AG21" s="73">
        <v>2868681000</v>
      </c>
      <c r="AH21" s="73">
        <v>2948255058</v>
      </c>
      <c r="AI21" s="73">
        <v>1268310212</v>
      </c>
      <c r="AJ21" s="99">
        <f t="shared" si="15"/>
        <v>0.44212312627301537</v>
      </c>
      <c r="AK21" s="99">
        <f t="shared" si="16"/>
        <v>0.17287299117508526</v>
      </c>
      <c r="AL21" s="12"/>
      <c r="AM21" s="12"/>
      <c r="AN21" s="12"/>
      <c r="AO21" s="12"/>
    </row>
    <row r="22" spans="1:41" s="13" customFormat="1" ht="12.75">
      <c r="A22" s="29"/>
      <c r="B22" s="38" t="s">
        <v>83</v>
      </c>
      <c r="C22" s="39" t="s">
        <v>84</v>
      </c>
      <c r="D22" s="72">
        <v>3886035043</v>
      </c>
      <c r="E22" s="73">
        <v>486874090</v>
      </c>
      <c r="F22" s="75">
        <f t="shared" si="0"/>
        <v>4372909133</v>
      </c>
      <c r="G22" s="72">
        <v>3886035043</v>
      </c>
      <c r="H22" s="73">
        <v>486874090</v>
      </c>
      <c r="I22" s="75">
        <f t="shared" si="1"/>
        <v>4372909133</v>
      </c>
      <c r="J22" s="72">
        <v>840588774</v>
      </c>
      <c r="K22" s="73">
        <v>84546897</v>
      </c>
      <c r="L22" s="73">
        <f t="shared" si="2"/>
        <v>925135671</v>
      </c>
      <c r="M22" s="99">
        <f t="shared" si="3"/>
        <v>0.21156068943177833</v>
      </c>
      <c r="N22" s="110">
        <v>755158055</v>
      </c>
      <c r="O22" s="111">
        <v>119884192</v>
      </c>
      <c r="P22" s="112">
        <f t="shared" si="4"/>
        <v>875042247</v>
      </c>
      <c r="Q22" s="99">
        <f t="shared" si="5"/>
        <v>0.20010528926762403</v>
      </c>
      <c r="R22" s="110">
        <v>0</v>
      </c>
      <c r="S22" s="112">
        <v>0</v>
      </c>
      <c r="T22" s="112">
        <f t="shared" si="6"/>
        <v>0</v>
      </c>
      <c r="U22" s="99">
        <f t="shared" si="7"/>
        <v>0</v>
      </c>
      <c r="V22" s="110">
        <v>0</v>
      </c>
      <c r="W22" s="112">
        <v>0</v>
      </c>
      <c r="X22" s="112">
        <f t="shared" si="8"/>
        <v>0</v>
      </c>
      <c r="Y22" s="99">
        <f t="shared" si="9"/>
        <v>0</v>
      </c>
      <c r="Z22" s="72">
        <f t="shared" si="10"/>
        <v>1595746829</v>
      </c>
      <c r="AA22" s="73">
        <f t="shared" si="11"/>
        <v>204431089</v>
      </c>
      <c r="AB22" s="73">
        <f t="shared" si="12"/>
        <v>1800177918</v>
      </c>
      <c r="AC22" s="99">
        <f t="shared" si="13"/>
        <v>0.41166597869940236</v>
      </c>
      <c r="AD22" s="72">
        <v>862958508</v>
      </c>
      <c r="AE22" s="73">
        <v>120601804</v>
      </c>
      <c r="AF22" s="73">
        <f t="shared" si="14"/>
        <v>983560312</v>
      </c>
      <c r="AG22" s="73">
        <v>4631459053</v>
      </c>
      <c r="AH22" s="73">
        <v>4427853323</v>
      </c>
      <c r="AI22" s="73">
        <v>2120716413</v>
      </c>
      <c r="AJ22" s="99">
        <f t="shared" si="15"/>
        <v>0.45789380597596313</v>
      </c>
      <c r="AK22" s="99">
        <f t="shared" si="16"/>
        <v>-0.1103318867953672</v>
      </c>
      <c r="AL22" s="12"/>
      <c r="AM22" s="12"/>
      <c r="AN22" s="12"/>
      <c r="AO22" s="12"/>
    </row>
    <row r="23" spans="1:41" s="13" customFormat="1" ht="12.75">
      <c r="A23" s="29"/>
      <c r="B23" s="38" t="s">
        <v>85</v>
      </c>
      <c r="C23" s="39" t="s">
        <v>86</v>
      </c>
      <c r="D23" s="72">
        <v>1891343834</v>
      </c>
      <c r="E23" s="73">
        <v>125204158</v>
      </c>
      <c r="F23" s="75">
        <f t="shared" si="0"/>
        <v>2016547992</v>
      </c>
      <c r="G23" s="72">
        <v>1891343834</v>
      </c>
      <c r="H23" s="73">
        <v>125204158</v>
      </c>
      <c r="I23" s="75">
        <f t="shared" si="1"/>
        <v>2016547992</v>
      </c>
      <c r="J23" s="72">
        <v>536030975</v>
      </c>
      <c r="K23" s="73">
        <v>16452139</v>
      </c>
      <c r="L23" s="73">
        <f t="shared" si="2"/>
        <v>552483114</v>
      </c>
      <c r="M23" s="99">
        <f t="shared" si="3"/>
        <v>0.27397469149844067</v>
      </c>
      <c r="N23" s="110">
        <v>373659864</v>
      </c>
      <c r="O23" s="111">
        <v>27605819</v>
      </c>
      <c r="P23" s="112">
        <f t="shared" si="4"/>
        <v>401265683</v>
      </c>
      <c r="Q23" s="99">
        <f t="shared" si="5"/>
        <v>0.19898642858582657</v>
      </c>
      <c r="R23" s="110">
        <v>0</v>
      </c>
      <c r="S23" s="112">
        <v>0</v>
      </c>
      <c r="T23" s="112">
        <f t="shared" si="6"/>
        <v>0</v>
      </c>
      <c r="U23" s="99">
        <f t="shared" si="7"/>
        <v>0</v>
      </c>
      <c r="V23" s="110">
        <v>0</v>
      </c>
      <c r="W23" s="112">
        <v>0</v>
      </c>
      <c r="X23" s="112">
        <f t="shared" si="8"/>
        <v>0</v>
      </c>
      <c r="Y23" s="99">
        <f t="shared" si="9"/>
        <v>0</v>
      </c>
      <c r="Z23" s="72">
        <f t="shared" si="10"/>
        <v>909690839</v>
      </c>
      <c r="AA23" s="73">
        <f t="shared" si="11"/>
        <v>44057958</v>
      </c>
      <c r="AB23" s="73">
        <f t="shared" si="12"/>
        <v>953748797</v>
      </c>
      <c r="AC23" s="99">
        <f t="shared" si="13"/>
        <v>0.4729611200842673</v>
      </c>
      <c r="AD23" s="72">
        <v>370164735</v>
      </c>
      <c r="AE23" s="73">
        <v>37167344</v>
      </c>
      <c r="AF23" s="73">
        <f t="shared" si="14"/>
        <v>407332079</v>
      </c>
      <c r="AG23" s="73">
        <v>1850050380</v>
      </c>
      <c r="AH23" s="73">
        <v>1954834170</v>
      </c>
      <c r="AI23" s="73">
        <v>903106915</v>
      </c>
      <c r="AJ23" s="99">
        <f t="shared" si="15"/>
        <v>0.48815260641712904</v>
      </c>
      <c r="AK23" s="99">
        <f t="shared" si="16"/>
        <v>-0.014892998397997514</v>
      </c>
      <c r="AL23" s="12"/>
      <c r="AM23" s="12"/>
      <c r="AN23" s="12"/>
      <c r="AO23" s="12"/>
    </row>
    <row r="24" spans="1:41" s="13" customFormat="1" ht="12.75">
      <c r="A24" s="29"/>
      <c r="B24" s="38" t="s">
        <v>87</v>
      </c>
      <c r="C24" s="39" t="s">
        <v>88</v>
      </c>
      <c r="D24" s="72">
        <v>1380139101</v>
      </c>
      <c r="E24" s="73">
        <v>463791713</v>
      </c>
      <c r="F24" s="75">
        <f t="shared" si="0"/>
        <v>1843930814</v>
      </c>
      <c r="G24" s="72">
        <v>1380419101</v>
      </c>
      <c r="H24" s="73">
        <v>543200043</v>
      </c>
      <c r="I24" s="75">
        <f t="shared" si="1"/>
        <v>1923619144</v>
      </c>
      <c r="J24" s="72">
        <v>227320398</v>
      </c>
      <c r="K24" s="73">
        <v>29314383</v>
      </c>
      <c r="L24" s="73">
        <f t="shared" si="2"/>
        <v>256634781</v>
      </c>
      <c r="M24" s="99">
        <f t="shared" si="3"/>
        <v>0.13917809662461664</v>
      </c>
      <c r="N24" s="110">
        <v>353439527</v>
      </c>
      <c r="O24" s="111">
        <v>68598834</v>
      </c>
      <c r="P24" s="112">
        <f t="shared" si="4"/>
        <v>422038361</v>
      </c>
      <c r="Q24" s="99">
        <f t="shared" si="5"/>
        <v>0.22887971598266268</v>
      </c>
      <c r="R24" s="110">
        <v>0</v>
      </c>
      <c r="S24" s="112">
        <v>0</v>
      </c>
      <c r="T24" s="112">
        <f t="shared" si="6"/>
        <v>0</v>
      </c>
      <c r="U24" s="99">
        <f t="shared" si="7"/>
        <v>0</v>
      </c>
      <c r="V24" s="110">
        <v>0</v>
      </c>
      <c r="W24" s="112">
        <v>0</v>
      </c>
      <c r="X24" s="112">
        <f t="shared" si="8"/>
        <v>0</v>
      </c>
      <c r="Y24" s="99">
        <f t="shared" si="9"/>
        <v>0</v>
      </c>
      <c r="Z24" s="72">
        <f t="shared" si="10"/>
        <v>580759925</v>
      </c>
      <c r="AA24" s="73">
        <f t="shared" si="11"/>
        <v>97913217</v>
      </c>
      <c r="AB24" s="73">
        <f t="shared" si="12"/>
        <v>678673142</v>
      </c>
      <c r="AC24" s="99">
        <f t="shared" si="13"/>
        <v>0.3680578126072793</v>
      </c>
      <c r="AD24" s="72">
        <v>332124043</v>
      </c>
      <c r="AE24" s="73">
        <v>56789014</v>
      </c>
      <c r="AF24" s="73">
        <f t="shared" si="14"/>
        <v>388913057</v>
      </c>
      <c r="AG24" s="73">
        <v>1726986447</v>
      </c>
      <c r="AH24" s="73">
        <v>1721854401</v>
      </c>
      <c r="AI24" s="73">
        <v>635426711</v>
      </c>
      <c r="AJ24" s="99">
        <f t="shared" si="15"/>
        <v>0.36793960491341365</v>
      </c>
      <c r="AK24" s="99">
        <f t="shared" si="16"/>
        <v>0.08517405986706184</v>
      </c>
      <c r="AL24" s="12"/>
      <c r="AM24" s="12"/>
      <c r="AN24" s="12"/>
      <c r="AO24" s="12"/>
    </row>
    <row r="25" spans="1:41" s="13" customFormat="1" ht="12.75">
      <c r="A25" s="29"/>
      <c r="B25" s="38" t="s">
        <v>89</v>
      </c>
      <c r="C25" s="39" t="s">
        <v>90</v>
      </c>
      <c r="D25" s="72">
        <v>1404161111</v>
      </c>
      <c r="E25" s="73">
        <v>257134759</v>
      </c>
      <c r="F25" s="75">
        <f t="shared" si="0"/>
        <v>1661295870</v>
      </c>
      <c r="G25" s="72">
        <v>1404161111</v>
      </c>
      <c r="H25" s="73">
        <v>314511144</v>
      </c>
      <c r="I25" s="75">
        <f t="shared" si="1"/>
        <v>1718672255</v>
      </c>
      <c r="J25" s="72">
        <v>301992461</v>
      </c>
      <c r="K25" s="73">
        <v>17417839</v>
      </c>
      <c r="L25" s="73">
        <f t="shared" si="2"/>
        <v>319410300</v>
      </c>
      <c r="M25" s="99">
        <f t="shared" si="3"/>
        <v>0.1922657521564777</v>
      </c>
      <c r="N25" s="110">
        <v>311419489</v>
      </c>
      <c r="O25" s="111">
        <v>41974343</v>
      </c>
      <c r="P25" s="112">
        <f t="shared" si="4"/>
        <v>353393832</v>
      </c>
      <c r="Q25" s="99">
        <f t="shared" si="5"/>
        <v>0.21272179048997455</v>
      </c>
      <c r="R25" s="110">
        <v>0</v>
      </c>
      <c r="S25" s="112">
        <v>0</v>
      </c>
      <c r="T25" s="112">
        <f t="shared" si="6"/>
        <v>0</v>
      </c>
      <c r="U25" s="99">
        <f t="shared" si="7"/>
        <v>0</v>
      </c>
      <c r="V25" s="110">
        <v>0</v>
      </c>
      <c r="W25" s="112">
        <v>0</v>
      </c>
      <c r="X25" s="112">
        <f t="shared" si="8"/>
        <v>0</v>
      </c>
      <c r="Y25" s="99">
        <f t="shared" si="9"/>
        <v>0</v>
      </c>
      <c r="Z25" s="72">
        <f t="shared" si="10"/>
        <v>613411950</v>
      </c>
      <c r="AA25" s="73">
        <f t="shared" si="11"/>
        <v>59392182</v>
      </c>
      <c r="AB25" s="73">
        <f t="shared" si="12"/>
        <v>672804132</v>
      </c>
      <c r="AC25" s="99">
        <f t="shared" si="13"/>
        <v>0.40498754264645226</v>
      </c>
      <c r="AD25" s="72">
        <v>299116518</v>
      </c>
      <c r="AE25" s="73">
        <v>47734972</v>
      </c>
      <c r="AF25" s="73">
        <f t="shared" si="14"/>
        <v>346851490</v>
      </c>
      <c r="AG25" s="73">
        <v>1639198862</v>
      </c>
      <c r="AH25" s="73">
        <v>1762642085</v>
      </c>
      <c r="AI25" s="73">
        <v>674213689</v>
      </c>
      <c r="AJ25" s="99">
        <f t="shared" si="15"/>
        <v>0.4113068308120873</v>
      </c>
      <c r="AK25" s="99">
        <f t="shared" si="16"/>
        <v>0.018862084173258076</v>
      </c>
      <c r="AL25" s="12"/>
      <c r="AM25" s="12"/>
      <c r="AN25" s="12"/>
      <c r="AO25" s="12"/>
    </row>
    <row r="26" spans="1:41" s="13" customFormat="1" ht="12.75">
      <c r="A26" s="29"/>
      <c r="B26" s="38" t="s">
        <v>91</v>
      </c>
      <c r="C26" s="39" t="s">
        <v>92</v>
      </c>
      <c r="D26" s="72">
        <v>0</v>
      </c>
      <c r="E26" s="73">
        <v>0</v>
      </c>
      <c r="F26" s="75">
        <f t="shared" si="0"/>
        <v>0</v>
      </c>
      <c r="G26" s="72">
        <v>0</v>
      </c>
      <c r="H26" s="73">
        <v>0</v>
      </c>
      <c r="I26" s="75">
        <f t="shared" si="1"/>
        <v>0</v>
      </c>
      <c r="J26" s="72">
        <v>0</v>
      </c>
      <c r="K26" s="73">
        <v>0</v>
      </c>
      <c r="L26" s="73">
        <f t="shared" si="2"/>
        <v>0</v>
      </c>
      <c r="M26" s="99">
        <f t="shared" si="3"/>
        <v>0</v>
      </c>
      <c r="N26" s="110">
        <v>0</v>
      </c>
      <c r="O26" s="111">
        <v>0</v>
      </c>
      <c r="P26" s="112">
        <f t="shared" si="4"/>
        <v>0</v>
      </c>
      <c r="Q26" s="99">
        <f t="shared" si="5"/>
        <v>0</v>
      </c>
      <c r="R26" s="110">
        <v>0</v>
      </c>
      <c r="S26" s="112">
        <v>0</v>
      </c>
      <c r="T26" s="112">
        <f t="shared" si="6"/>
        <v>0</v>
      </c>
      <c r="U26" s="99">
        <f t="shared" si="7"/>
        <v>0</v>
      </c>
      <c r="V26" s="110">
        <v>0</v>
      </c>
      <c r="W26" s="112">
        <v>0</v>
      </c>
      <c r="X26" s="112">
        <f t="shared" si="8"/>
        <v>0</v>
      </c>
      <c r="Y26" s="99">
        <f t="shared" si="9"/>
        <v>0</v>
      </c>
      <c r="Z26" s="72">
        <f t="shared" si="10"/>
        <v>0</v>
      </c>
      <c r="AA26" s="73">
        <f t="shared" si="11"/>
        <v>0</v>
      </c>
      <c r="AB26" s="73">
        <f t="shared" si="12"/>
        <v>0</v>
      </c>
      <c r="AC26" s="99">
        <f t="shared" si="13"/>
        <v>0</v>
      </c>
      <c r="AD26" s="72">
        <v>0</v>
      </c>
      <c r="AE26" s="73">
        <v>0</v>
      </c>
      <c r="AF26" s="73">
        <f t="shared" si="14"/>
        <v>0</v>
      </c>
      <c r="AG26" s="73">
        <v>0</v>
      </c>
      <c r="AH26" s="73">
        <v>0</v>
      </c>
      <c r="AI26" s="73">
        <v>0</v>
      </c>
      <c r="AJ26" s="99">
        <f t="shared" si="15"/>
        <v>0</v>
      </c>
      <c r="AK26" s="99">
        <f t="shared" si="16"/>
        <v>0</v>
      </c>
      <c r="AL26" s="12"/>
      <c r="AM26" s="12"/>
      <c r="AN26" s="12"/>
      <c r="AO26" s="12"/>
    </row>
    <row r="27" spans="1:41" s="13" customFormat="1" ht="12.75">
      <c r="A27" s="29"/>
      <c r="B27" s="40" t="s">
        <v>93</v>
      </c>
      <c r="C27" s="39" t="s">
        <v>94</v>
      </c>
      <c r="D27" s="72">
        <v>2629336500</v>
      </c>
      <c r="E27" s="73">
        <v>479397100</v>
      </c>
      <c r="F27" s="75">
        <f t="shared" si="0"/>
        <v>3108733600</v>
      </c>
      <c r="G27" s="72">
        <v>2842746200</v>
      </c>
      <c r="H27" s="73">
        <v>548523700</v>
      </c>
      <c r="I27" s="75">
        <f t="shared" si="1"/>
        <v>3391269900</v>
      </c>
      <c r="J27" s="72">
        <v>670089092</v>
      </c>
      <c r="K27" s="73">
        <v>43242002</v>
      </c>
      <c r="L27" s="73">
        <f t="shared" si="2"/>
        <v>713331094</v>
      </c>
      <c r="M27" s="99">
        <f t="shared" si="3"/>
        <v>0.2294603480980165</v>
      </c>
      <c r="N27" s="110">
        <v>677027145</v>
      </c>
      <c r="O27" s="111">
        <v>78036972</v>
      </c>
      <c r="P27" s="112">
        <f t="shared" si="4"/>
        <v>755064117</v>
      </c>
      <c r="Q27" s="99">
        <f t="shared" si="5"/>
        <v>0.24288479302311397</v>
      </c>
      <c r="R27" s="110">
        <v>0</v>
      </c>
      <c r="S27" s="112">
        <v>0</v>
      </c>
      <c r="T27" s="112">
        <f t="shared" si="6"/>
        <v>0</v>
      </c>
      <c r="U27" s="99">
        <f t="shared" si="7"/>
        <v>0</v>
      </c>
      <c r="V27" s="110">
        <v>0</v>
      </c>
      <c r="W27" s="112">
        <v>0</v>
      </c>
      <c r="X27" s="112">
        <f t="shared" si="8"/>
        <v>0</v>
      </c>
      <c r="Y27" s="99">
        <f t="shared" si="9"/>
        <v>0</v>
      </c>
      <c r="Z27" s="72">
        <f t="shared" si="10"/>
        <v>1347116237</v>
      </c>
      <c r="AA27" s="73">
        <f t="shared" si="11"/>
        <v>121278974</v>
      </c>
      <c r="AB27" s="73">
        <f t="shared" si="12"/>
        <v>1468395211</v>
      </c>
      <c r="AC27" s="99">
        <f t="shared" si="13"/>
        <v>0.47234514112113046</v>
      </c>
      <c r="AD27" s="72">
        <v>528180641</v>
      </c>
      <c r="AE27" s="73">
        <v>64063951</v>
      </c>
      <c r="AF27" s="73">
        <f t="shared" si="14"/>
        <v>592244592</v>
      </c>
      <c r="AG27" s="73">
        <v>2968144400</v>
      </c>
      <c r="AH27" s="73">
        <v>2976031200</v>
      </c>
      <c r="AI27" s="73">
        <v>1221458020</v>
      </c>
      <c r="AJ27" s="99">
        <f t="shared" si="15"/>
        <v>0.4115224380592804</v>
      </c>
      <c r="AK27" s="99">
        <f t="shared" si="16"/>
        <v>0.27491939512720776</v>
      </c>
      <c r="AL27" s="12"/>
      <c r="AM27" s="12"/>
      <c r="AN27" s="12"/>
      <c r="AO27" s="12"/>
    </row>
    <row r="28" spans="1:41" s="13" customFormat="1" ht="12.75">
      <c r="A28" s="41"/>
      <c r="B28" s="42" t="s">
        <v>614</v>
      </c>
      <c r="C28" s="41"/>
      <c r="D28" s="76">
        <f>SUM(D9:D27)</f>
        <v>46093153052</v>
      </c>
      <c r="E28" s="77">
        <f>SUM(E9:E27)</f>
        <v>7142628980</v>
      </c>
      <c r="F28" s="78">
        <f t="shared" si="0"/>
        <v>53235782032</v>
      </c>
      <c r="G28" s="76">
        <f>SUM(G9:G27)</f>
        <v>46306842752</v>
      </c>
      <c r="H28" s="77">
        <f>SUM(H9:H27)</f>
        <v>7580664142</v>
      </c>
      <c r="I28" s="78">
        <f t="shared" si="1"/>
        <v>53887506894</v>
      </c>
      <c r="J28" s="76">
        <f>SUM(J9:J27)</f>
        <v>9332752958</v>
      </c>
      <c r="K28" s="77">
        <f>SUM(K9:K27)</f>
        <v>622909258</v>
      </c>
      <c r="L28" s="77">
        <f t="shared" si="2"/>
        <v>9955662216</v>
      </c>
      <c r="M28" s="100">
        <f t="shared" si="3"/>
        <v>0.1870107254180216</v>
      </c>
      <c r="N28" s="113">
        <f>SUM(N9:N27)</f>
        <v>10325953478</v>
      </c>
      <c r="O28" s="114">
        <f>SUM(O9:O27)</f>
        <v>1335512552</v>
      </c>
      <c r="P28" s="115">
        <f t="shared" si="4"/>
        <v>11661466030</v>
      </c>
      <c r="Q28" s="100">
        <f t="shared" si="5"/>
        <v>0.2190531553192982</v>
      </c>
      <c r="R28" s="113">
        <f>SUM(R9:R27)</f>
        <v>0</v>
      </c>
      <c r="S28" s="115">
        <f>SUM(S9:S27)</f>
        <v>0</v>
      </c>
      <c r="T28" s="115">
        <f t="shared" si="6"/>
        <v>0</v>
      </c>
      <c r="U28" s="100">
        <f t="shared" si="7"/>
        <v>0</v>
      </c>
      <c r="V28" s="113">
        <f>SUM(V9:V27)</f>
        <v>0</v>
      </c>
      <c r="W28" s="115">
        <f>SUM(W9:W27)</f>
        <v>0</v>
      </c>
      <c r="X28" s="115">
        <f t="shared" si="8"/>
        <v>0</v>
      </c>
      <c r="Y28" s="100">
        <f t="shared" si="9"/>
        <v>0</v>
      </c>
      <c r="Z28" s="76">
        <f t="shared" si="10"/>
        <v>19658706436</v>
      </c>
      <c r="AA28" s="77">
        <f t="shared" si="11"/>
        <v>1958421810</v>
      </c>
      <c r="AB28" s="77">
        <f t="shared" si="12"/>
        <v>21617128246</v>
      </c>
      <c r="AC28" s="100">
        <f t="shared" si="13"/>
        <v>0.4060638807373198</v>
      </c>
      <c r="AD28" s="76">
        <f>SUM(AD9:AD27)</f>
        <v>9149912506</v>
      </c>
      <c r="AE28" s="77">
        <f>SUM(AE9:AE27)</f>
        <v>1084493460</v>
      </c>
      <c r="AF28" s="77">
        <f t="shared" si="14"/>
        <v>10234405966</v>
      </c>
      <c r="AG28" s="77">
        <f>SUM(AG9:AG27)</f>
        <v>46467011265</v>
      </c>
      <c r="AH28" s="77">
        <f>SUM(AH9:AH27)</f>
        <v>47068364678</v>
      </c>
      <c r="AI28" s="77">
        <f>SUM(AI9:AI27)</f>
        <v>19281054682</v>
      </c>
      <c r="AJ28" s="100">
        <f t="shared" si="15"/>
        <v>0.4149407107773881</v>
      </c>
      <c r="AK28" s="100">
        <f t="shared" si="16"/>
        <v>0.1394375080235115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1"/>
      <c r="N29" s="82"/>
      <c r="O29" s="81"/>
      <c r="P29" s="80"/>
      <c r="Q29" s="101"/>
      <c r="R29" s="82"/>
      <c r="S29" s="80"/>
      <c r="T29" s="80"/>
      <c r="U29" s="101"/>
      <c r="V29" s="82"/>
      <c r="W29" s="80"/>
      <c r="X29" s="80"/>
      <c r="Y29" s="101"/>
      <c r="Z29" s="82"/>
      <c r="AA29" s="80"/>
      <c r="AB29" s="81"/>
      <c r="AC29" s="101"/>
      <c r="AD29" s="82"/>
      <c r="AE29" s="80"/>
      <c r="AF29" s="80"/>
      <c r="AG29" s="80"/>
      <c r="AH29" s="80"/>
      <c r="AI29" s="80"/>
      <c r="AJ29" s="101"/>
      <c r="AK29" s="101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2"/>
      <c r="N30" s="83"/>
      <c r="O30" s="83"/>
      <c r="P30" s="83"/>
      <c r="Q30" s="102"/>
      <c r="R30" s="83"/>
      <c r="S30" s="83"/>
      <c r="T30" s="83"/>
      <c r="U30" s="102"/>
      <c r="V30" s="83"/>
      <c r="W30" s="83"/>
      <c r="X30" s="83"/>
      <c r="Y30" s="102"/>
      <c r="Z30" s="83"/>
      <c r="AA30" s="83"/>
      <c r="AB30" s="83"/>
      <c r="AC30" s="102"/>
      <c r="AD30" s="83"/>
      <c r="AE30" s="83"/>
      <c r="AF30" s="83"/>
      <c r="AG30" s="83"/>
      <c r="AH30" s="83"/>
      <c r="AI30" s="83"/>
      <c r="AJ30" s="102"/>
      <c r="AK30" s="102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40</v>
      </c>
      <c r="C9" s="64" t="s">
        <v>41</v>
      </c>
      <c r="D9" s="85">
        <v>5905961259</v>
      </c>
      <c r="E9" s="86">
        <v>1558133958</v>
      </c>
      <c r="F9" s="87">
        <f>$D9+$E9</f>
        <v>7464095217</v>
      </c>
      <c r="G9" s="85">
        <v>5904061303</v>
      </c>
      <c r="H9" s="86">
        <v>1693154723</v>
      </c>
      <c r="I9" s="87">
        <f>$G9+$H9</f>
        <v>7597216026</v>
      </c>
      <c r="J9" s="85">
        <v>1431374908</v>
      </c>
      <c r="K9" s="86">
        <v>127149725</v>
      </c>
      <c r="L9" s="86">
        <f>$J9+$K9</f>
        <v>1558524633</v>
      </c>
      <c r="M9" s="104">
        <f>IF($F9=0,0,$L9/$F9)</f>
        <v>0.20880288738149413</v>
      </c>
      <c r="N9" s="85">
        <v>1427594592</v>
      </c>
      <c r="O9" s="86">
        <v>364327280</v>
      </c>
      <c r="P9" s="86">
        <f>$N9+$O9</f>
        <v>1791921872</v>
      </c>
      <c r="Q9" s="104">
        <f>IF($F9=0,0,$P9/$F9)</f>
        <v>0.240072215038036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2858969500</v>
      </c>
      <c r="AA9" s="86">
        <f>$K9+$O9</f>
        <v>491477005</v>
      </c>
      <c r="AB9" s="86">
        <f>$Z9+$AA9</f>
        <v>3350446505</v>
      </c>
      <c r="AC9" s="104">
        <f>IF($F9=0,0,$AB9/$F9)</f>
        <v>0.44887510241953016</v>
      </c>
      <c r="AD9" s="85">
        <v>1301395127</v>
      </c>
      <c r="AE9" s="86">
        <v>298378641</v>
      </c>
      <c r="AF9" s="86">
        <f>$AD9+$AE9</f>
        <v>1599773768</v>
      </c>
      <c r="AG9" s="86">
        <v>6994039552</v>
      </c>
      <c r="AH9" s="86">
        <v>7071249517</v>
      </c>
      <c r="AI9" s="87">
        <v>2969773864</v>
      </c>
      <c r="AJ9" s="124">
        <f>IF($AG9=0,0,$AI9/$AG9)</f>
        <v>0.42461496563181</v>
      </c>
      <c r="AK9" s="125">
        <f>IF($AF9=0,0,(($P9/$AF9)-1))</f>
        <v>0.12010954788952377</v>
      </c>
    </row>
    <row r="10" spans="1:37" ht="12.75">
      <c r="A10" s="62" t="s">
        <v>95</v>
      </c>
      <c r="B10" s="63" t="s">
        <v>52</v>
      </c>
      <c r="C10" s="64" t="s">
        <v>53</v>
      </c>
      <c r="D10" s="85">
        <v>9503482596</v>
      </c>
      <c r="E10" s="86">
        <v>1416399917</v>
      </c>
      <c r="F10" s="87">
        <f aca="true" t="shared" si="0" ref="F10:F55">$D10+$E10</f>
        <v>10919882513</v>
      </c>
      <c r="G10" s="85">
        <v>9503482596</v>
      </c>
      <c r="H10" s="86">
        <v>1416399917</v>
      </c>
      <c r="I10" s="87">
        <f aca="true" t="shared" si="1" ref="I10:I55">$G10+$H10</f>
        <v>10919882513</v>
      </c>
      <c r="J10" s="85">
        <v>2441733332</v>
      </c>
      <c r="K10" s="86">
        <v>222186445</v>
      </c>
      <c r="L10" s="86">
        <f aca="true" t="shared" si="2" ref="L10:L55">$J10+$K10</f>
        <v>2663919777</v>
      </c>
      <c r="M10" s="104">
        <f aca="true" t="shared" si="3" ref="M10:M55">IF($F10=0,0,$L10/$F10)</f>
        <v>0.24395132217115273</v>
      </c>
      <c r="N10" s="85">
        <v>2007958152</v>
      </c>
      <c r="O10" s="86">
        <v>307611216</v>
      </c>
      <c r="P10" s="86">
        <f aca="true" t="shared" si="4" ref="P10:P55">$N10+$O10</f>
        <v>2315569368</v>
      </c>
      <c r="Q10" s="104">
        <f aca="true" t="shared" si="5" ref="Q10:Q55">IF($F10=0,0,$P10/$F10)</f>
        <v>0.21205075835233028</v>
      </c>
      <c r="R10" s="85">
        <v>0</v>
      </c>
      <c r="S10" s="86">
        <v>0</v>
      </c>
      <c r="T10" s="86">
        <f aca="true" t="shared" si="6" ref="T10:T55">$R10+$S10</f>
        <v>0</v>
      </c>
      <c r="U10" s="104">
        <f aca="true" t="shared" si="7" ref="U10:U55">IF($I10=0,0,$T10/$I10)</f>
        <v>0</v>
      </c>
      <c r="V10" s="85">
        <v>0</v>
      </c>
      <c r="W10" s="86">
        <v>0</v>
      </c>
      <c r="X10" s="86">
        <f aca="true" t="shared" si="8" ref="X10:X55">$V10+$W10</f>
        <v>0</v>
      </c>
      <c r="Y10" s="104">
        <f aca="true" t="shared" si="9" ref="Y10:Y55">IF($I10=0,0,$X10/$I10)</f>
        <v>0</v>
      </c>
      <c r="Z10" s="85">
        <f aca="true" t="shared" si="10" ref="Z10:Z55">$J10+$N10</f>
        <v>4449691484</v>
      </c>
      <c r="AA10" s="86">
        <f aca="true" t="shared" si="11" ref="AA10:AA55">$K10+$O10</f>
        <v>529797661</v>
      </c>
      <c r="AB10" s="86">
        <f aca="true" t="shared" si="12" ref="AB10:AB55">$Z10+$AA10</f>
        <v>4979489145</v>
      </c>
      <c r="AC10" s="104">
        <f aca="true" t="shared" si="13" ref="AC10:AC55">IF($F10=0,0,$AB10/$F10)</f>
        <v>0.456002080523483</v>
      </c>
      <c r="AD10" s="85">
        <v>2081267588</v>
      </c>
      <c r="AE10" s="86">
        <v>341700783</v>
      </c>
      <c r="AF10" s="86">
        <f aca="true" t="shared" si="14" ref="AF10:AF55">$AD10+$AE10</f>
        <v>2422968371</v>
      </c>
      <c r="AG10" s="86">
        <v>10432349339</v>
      </c>
      <c r="AH10" s="86">
        <v>10895032474</v>
      </c>
      <c r="AI10" s="87">
        <v>4820643964</v>
      </c>
      <c r="AJ10" s="124">
        <f aca="true" t="shared" si="15" ref="AJ10:AJ55">IF($AG10=0,0,$AI10/$AG10)</f>
        <v>0.46208613298431644</v>
      </c>
      <c r="AK10" s="125">
        <f aca="true" t="shared" si="16" ref="AK10:AK55">IF($AF10=0,0,(($P10/$AF10)-1))</f>
        <v>-0.04432538380832207</v>
      </c>
    </row>
    <row r="11" spans="1:37" ht="16.5">
      <c r="A11" s="65"/>
      <c r="B11" s="66" t="s">
        <v>96</v>
      </c>
      <c r="C11" s="67"/>
      <c r="D11" s="88">
        <f>SUM(D9:D10)</f>
        <v>15409443855</v>
      </c>
      <c r="E11" s="89">
        <f>SUM(E9:E10)</f>
        <v>2974533875</v>
      </c>
      <c r="F11" s="90">
        <f t="shared" si="0"/>
        <v>18383977730</v>
      </c>
      <c r="G11" s="88">
        <f>SUM(G9:G10)</f>
        <v>15407543899</v>
      </c>
      <c r="H11" s="89">
        <f>SUM(H9:H10)</f>
        <v>3109554640</v>
      </c>
      <c r="I11" s="90">
        <f t="shared" si="1"/>
        <v>18517098539</v>
      </c>
      <c r="J11" s="88">
        <f>SUM(J9:J10)</f>
        <v>3873108240</v>
      </c>
      <c r="K11" s="89">
        <f>SUM(K9:K10)</f>
        <v>349336170</v>
      </c>
      <c r="L11" s="89">
        <f t="shared" si="2"/>
        <v>4222444410</v>
      </c>
      <c r="M11" s="105">
        <f t="shared" si="3"/>
        <v>0.22968067477092186</v>
      </c>
      <c r="N11" s="88">
        <f>SUM(N9:N10)</f>
        <v>3435552744</v>
      </c>
      <c r="O11" s="89">
        <f>SUM(O9:O10)</f>
        <v>671938496</v>
      </c>
      <c r="P11" s="89">
        <f t="shared" si="4"/>
        <v>4107491240</v>
      </c>
      <c r="Q11" s="105">
        <f t="shared" si="5"/>
        <v>0.2234277750074276</v>
      </c>
      <c r="R11" s="88">
        <f>SUM(R9:R10)</f>
        <v>0</v>
      </c>
      <c r="S11" s="89">
        <f>SUM(S9:S10)</f>
        <v>0</v>
      </c>
      <c r="T11" s="89">
        <f t="shared" si="6"/>
        <v>0</v>
      </c>
      <c r="U11" s="105">
        <f t="shared" si="7"/>
        <v>0</v>
      </c>
      <c r="V11" s="88">
        <f>SUM(V9:V10)</f>
        <v>0</v>
      </c>
      <c r="W11" s="89">
        <f>SUM(W9:W10)</f>
        <v>0</v>
      </c>
      <c r="X11" s="89">
        <f t="shared" si="8"/>
        <v>0</v>
      </c>
      <c r="Y11" s="105">
        <f t="shared" si="9"/>
        <v>0</v>
      </c>
      <c r="Z11" s="88">
        <f t="shared" si="10"/>
        <v>7308660984</v>
      </c>
      <c r="AA11" s="89">
        <f t="shared" si="11"/>
        <v>1021274666</v>
      </c>
      <c r="AB11" s="89">
        <f t="shared" si="12"/>
        <v>8329935650</v>
      </c>
      <c r="AC11" s="105">
        <f t="shared" si="13"/>
        <v>0.45310844977834946</v>
      </c>
      <c r="AD11" s="88">
        <f>SUM(AD9:AD10)</f>
        <v>3382662715</v>
      </c>
      <c r="AE11" s="89">
        <f>SUM(AE9:AE10)</f>
        <v>640079424</v>
      </c>
      <c r="AF11" s="89">
        <f t="shared" si="14"/>
        <v>4022742139</v>
      </c>
      <c r="AG11" s="89">
        <f>SUM(AG9:AG10)</f>
        <v>17426388891</v>
      </c>
      <c r="AH11" s="89">
        <f>SUM(AH9:AH10)</f>
        <v>17966281991</v>
      </c>
      <c r="AI11" s="90">
        <f>SUM(AI9:AI10)</f>
        <v>7790417828</v>
      </c>
      <c r="AJ11" s="126">
        <f t="shared" si="15"/>
        <v>0.4470471694811898</v>
      </c>
      <c r="AK11" s="127">
        <f t="shared" si="16"/>
        <v>0.021067495273526804</v>
      </c>
    </row>
    <row r="12" spans="1:37" ht="12.75">
      <c r="A12" s="62" t="s">
        <v>97</v>
      </c>
      <c r="B12" s="63" t="s">
        <v>98</v>
      </c>
      <c r="C12" s="64" t="s">
        <v>99</v>
      </c>
      <c r="D12" s="85">
        <v>424278228</v>
      </c>
      <c r="E12" s="86">
        <v>99309085</v>
      </c>
      <c r="F12" s="87">
        <f t="shared" si="0"/>
        <v>523587313</v>
      </c>
      <c r="G12" s="85">
        <v>424278228</v>
      </c>
      <c r="H12" s="86">
        <v>99309085</v>
      </c>
      <c r="I12" s="87">
        <f t="shared" si="1"/>
        <v>523587313</v>
      </c>
      <c r="J12" s="85">
        <v>31860493</v>
      </c>
      <c r="K12" s="86">
        <v>1912670</v>
      </c>
      <c r="L12" s="86">
        <f t="shared" si="2"/>
        <v>33773163</v>
      </c>
      <c r="M12" s="104">
        <f t="shared" si="3"/>
        <v>0.06450340212884417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31860493</v>
      </c>
      <c r="AA12" s="86">
        <f t="shared" si="11"/>
        <v>1912670</v>
      </c>
      <c r="AB12" s="86">
        <f t="shared" si="12"/>
        <v>33773163</v>
      </c>
      <c r="AC12" s="104">
        <f t="shared" si="13"/>
        <v>0.06450340212884417</v>
      </c>
      <c r="AD12" s="85">
        <v>60245918</v>
      </c>
      <c r="AE12" s="86">
        <v>6821280</v>
      </c>
      <c r="AF12" s="86">
        <f t="shared" si="14"/>
        <v>67067198</v>
      </c>
      <c r="AG12" s="86">
        <v>300856707</v>
      </c>
      <c r="AH12" s="86">
        <v>304847737</v>
      </c>
      <c r="AI12" s="87">
        <v>122296737</v>
      </c>
      <c r="AJ12" s="124">
        <f t="shared" si="15"/>
        <v>0.4064949663894314</v>
      </c>
      <c r="AK12" s="125">
        <f t="shared" si="16"/>
        <v>-1</v>
      </c>
    </row>
    <row r="13" spans="1:37" ht="12.75">
      <c r="A13" s="62" t="s">
        <v>97</v>
      </c>
      <c r="B13" s="63" t="s">
        <v>100</v>
      </c>
      <c r="C13" s="64" t="s">
        <v>101</v>
      </c>
      <c r="D13" s="85">
        <v>217576120</v>
      </c>
      <c r="E13" s="86">
        <v>33196200</v>
      </c>
      <c r="F13" s="87">
        <f t="shared" si="0"/>
        <v>250772320</v>
      </c>
      <c r="G13" s="85">
        <v>217576120</v>
      </c>
      <c r="H13" s="86">
        <v>33196200</v>
      </c>
      <c r="I13" s="87">
        <f t="shared" si="1"/>
        <v>250772320</v>
      </c>
      <c r="J13" s="85">
        <v>53163576</v>
      </c>
      <c r="K13" s="86">
        <v>3584205</v>
      </c>
      <c r="L13" s="86">
        <f t="shared" si="2"/>
        <v>56747781</v>
      </c>
      <c r="M13" s="104">
        <f t="shared" si="3"/>
        <v>0.22629204451272772</v>
      </c>
      <c r="N13" s="85">
        <v>63190503</v>
      </c>
      <c r="O13" s="86">
        <v>1512371</v>
      </c>
      <c r="P13" s="86">
        <f t="shared" si="4"/>
        <v>64702874</v>
      </c>
      <c r="Q13" s="104">
        <f t="shared" si="5"/>
        <v>0.25801441722116697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116354079</v>
      </c>
      <c r="AA13" s="86">
        <f t="shared" si="11"/>
        <v>5096576</v>
      </c>
      <c r="AB13" s="86">
        <f t="shared" si="12"/>
        <v>121450655</v>
      </c>
      <c r="AC13" s="104">
        <f t="shared" si="13"/>
        <v>0.4843064617338947</v>
      </c>
      <c r="AD13" s="85">
        <v>58854354</v>
      </c>
      <c r="AE13" s="86">
        <v>1282244</v>
      </c>
      <c r="AF13" s="86">
        <f t="shared" si="14"/>
        <v>60136598</v>
      </c>
      <c r="AG13" s="86">
        <v>247679680</v>
      </c>
      <c r="AH13" s="86">
        <v>230082560</v>
      </c>
      <c r="AI13" s="87">
        <v>119613028</v>
      </c>
      <c r="AJ13" s="124">
        <f t="shared" si="15"/>
        <v>0.4829343610263062</v>
      </c>
      <c r="AK13" s="125">
        <f t="shared" si="16"/>
        <v>0.07593173128948871</v>
      </c>
    </row>
    <row r="14" spans="1:37" ht="12.75">
      <c r="A14" s="62" t="s">
        <v>97</v>
      </c>
      <c r="B14" s="63" t="s">
        <v>102</v>
      </c>
      <c r="C14" s="64" t="s">
        <v>103</v>
      </c>
      <c r="D14" s="85">
        <v>486190600</v>
      </c>
      <c r="E14" s="86">
        <v>170043113</v>
      </c>
      <c r="F14" s="87">
        <f t="shared" si="0"/>
        <v>656233713</v>
      </c>
      <c r="G14" s="85">
        <v>486190600</v>
      </c>
      <c r="H14" s="86">
        <v>170043113</v>
      </c>
      <c r="I14" s="87">
        <f t="shared" si="1"/>
        <v>656233713</v>
      </c>
      <c r="J14" s="85">
        <v>77002405</v>
      </c>
      <c r="K14" s="86">
        <v>3249298</v>
      </c>
      <c r="L14" s="86">
        <f t="shared" si="2"/>
        <v>80251703</v>
      </c>
      <c r="M14" s="104">
        <f t="shared" si="3"/>
        <v>0.1222913443948589</v>
      </c>
      <c r="N14" s="85">
        <v>50743125</v>
      </c>
      <c r="O14" s="86">
        <v>2300000</v>
      </c>
      <c r="P14" s="86">
        <f t="shared" si="4"/>
        <v>53043125</v>
      </c>
      <c r="Q14" s="104">
        <f t="shared" si="5"/>
        <v>0.08082962510034897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127745530</v>
      </c>
      <c r="AA14" s="86">
        <f t="shared" si="11"/>
        <v>5549298</v>
      </c>
      <c r="AB14" s="86">
        <f t="shared" si="12"/>
        <v>133294828</v>
      </c>
      <c r="AC14" s="104">
        <f t="shared" si="13"/>
        <v>0.2031209694952079</v>
      </c>
      <c r="AD14" s="85">
        <v>88972132</v>
      </c>
      <c r="AE14" s="86">
        <v>12429384</v>
      </c>
      <c r="AF14" s="86">
        <f t="shared" si="14"/>
        <v>101401516</v>
      </c>
      <c r="AG14" s="86">
        <v>619492829</v>
      </c>
      <c r="AH14" s="86">
        <v>500862000</v>
      </c>
      <c r="AI14" s="87">
        <v>170747262</v>
      </c>
      <c r="AJ14" s="124">
        <f t="shared" si="15"/>
        <v>0.27562427522466126</v>
      </c>
      <c r="AK14" s="125">
        <f t="shared" si="16"/>
        <v>-0.47690007908757504</v>
      </c>
    </row>
    <row r="15" spans="1:37" ht="12.75">
      <c r="A15" s="62" t="s">
        <v>97</v>
      </c>
      <c r="B15" s="63" t="s">
        <v>104</v>
      </c>
      <c r="C15" s="64" t="s">
        <v>105</v>
      </c>
      <c r="D15" s="85">
        <v>373997947</v>
      </c>
      <c r="E15" s="86">
        <v>37284600</v>
      </c>
      <c r="F15" s="87">
        <f t="shared" si="0"/>
        <v>411282547</v>
      </c>
      <c r="G15" s="85">
        <v>373997947</v>
      </c>
      <c r="H15" s="86">
        <v>37284600</v>
      </c>
      <c r="I15" s="87">
        <f t="shared" si="1"/>
        <v>411282547</v>
      </c>
      <c r="J15" s="85">
        <v>71451192</v>
      </c>
      <c r="K15" s="86">
        <v>5843217</v>
      </c>
      <c r="L15" s="86">
        <f t="shared" si="2"/>
        <v>77294409</v>
      </c>
      <c r="M15" s="104">
        <f t="shared" si="3"/>
        <v>0.18793505721019568</v>
      </c>
      <c r="N15" s="85">
        <v>76705145</v>
      </c>
      <c r="O15" s="86">
        <v>10638223</v>
      </c>
      <c r="P15" s="86">
        <f t="shared" si="4"/>
        <v>87343368</v>
      </c>
      <c r="Q15" s="104">
        <f t="shared" si="5"/>
        <v>0.21236828218728182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148156337</v>
      </c>
      <c r="AA15" s="86">
        <f t="shared" si="11"/>
        <v>16481440</v>
      </c>
      <c r="AB15" s="86">
        <f t="shared" si="12"/>
        <v>164637777</v>
      </c>
      <c r="AC15" s="104">
        <f t="shared" si="13"/>
        <v>0.40030333939747753</v>
      </c>
      <c r="AD15" s="85">
        <v>81659361</v>
      </c>
      <c r="AE15" s="86">
        <v>13537093</v>
      </c>
      <c r="AF15" s="86">
        <f t="shared" si="14"/>
        <v>95196454</v>
      </c>
      <c r="AG15" s="86">
        <v>370957917</v>
      </c>
      <c r="AH15" s="86">
        <v>370958300</v>
      </c>
      <c r="AI15" s="87">
        <v>166984153</v>
      </c>
      <c r="AJ15" s="124">
        <f t="shared" si="15"/>
        <v>0.4501431169077866</v>
      </c>
      <c r="AK15" s="125">
        <f t="shared" si="16"/>
        <v>-0.08249347186818534</v>
      </c>
    </row>
    <row r="16" spans="1:37" ht="12.75">
      <c r="A16" s="62" t="s">
        <v>97</v>
      </c>
      <c r="B16" s="63" t="s">
        <v>106</v>
      </c>
      <c r="C16" s="64" t="s">
        <v>107</v>
      </c>
      <c r="D16" s="85">
        <v>217103168</v>
      </c>
      <c r="E16" s="86">
        <v>52797000</v>
      </c>
      <c r="F16" s="87">
        <f t="shared" si="0"/>
        <v>269900168</v>
      </c>
      <c r="G16" s="85">
        <v>217103168</v>
      </c>
      <c r="H16" s="86">
        <v>52797000</v>
      </c>
      <c r="I16" s="87">
        <f t="shared" si="1"/>
        <v>269900168</v>
      </c>
      <c r="J16" s="85">
        <v>40708494</v>
      </c>
      <c r="K16" s="86">
        <v>2576624</v>
      </c>
      <c r="L16" s="86">
        <f t="shared" si="2"/>
        <v>43285118</v>
      </c>
      <c r="M16" s="104">
        <f t="shared" si="3"/>
        <v>0.160374550044741</v>
      </c>
      <c r="N16" s="85">
        <v>35070493</v>
      </c>
      <c r="O16" s="86">
        <v>8699991</v>
      </c>
      <c r="P16" s="86">
        <f t="shared" si="4"/>
        <v>43770484</v>
      </c>
      <c r="Q16" s="104">
        <f t="shared" si="5"/>
        <v>0.1621728668208906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75778987</v>
      </c>
      <c r="AA16" s="86">
        <f t="shared" si="11"/>
        <v>11276615</v>
      </c>
      <c r="AB16" s="86">
        <f t="shared" si="12"/>
        <v>87055602</v>
      </c>
      <c r="AC16" s="104">
        <f t="shared" si="13"/>
        <v>0.3225474168656316</v>
      </c>
      <c r="AD16" s="85">
        <v>23692570</v>
      </c>
      <c r="AE16" s="86">
        <v>6839829</v>
      </c>
      <c r="AF16" s="86">
        <f t="shared" si="14"/>
        <v>30532399</v>
      </c>
      <c r="AG16" s="86">
        <v>204282947</v>
      </c>
      <c r="AH16" s="86">
        <v>234262508</v>
      </c>
      <c r="AI16" s="87">
        <v>81452926</v>
      </c>
      <c r="AJ16" s="124">
        <f t="shared" si="15"/>
        <v>0.3987260179871989</v>
      </c>
      <c r="AK16" s="125">
        <f t="shared" si="16"/>
        <v>0.43357500339229804</v>
      </c>
    </row>
    <row r="17" spans="1:37" ht="12.75">
      <c r="A17" s="62" t="s">
        <v>97</v>
      </c>
      <c r="B17" s="63" t="s">
        <v>108</v>
      </c>
      <c r="C17" s="64" t="s">
        <v>109</v>
      </c>
      <c r="D17" s="85">
        <v>686356524</v>
      </c>
      <c r="E17" s="86">
        <v>63068547</v>
      </c>
      <c r="F17" s="87">
        <f t="shared" si="0"/>
        <v>749425071</v>
      </c>
      <c r="G17" s="85">
        <v>686356524</v>
      </c>
      <c r="H17" s="86">
        <v>63068547</v>
      </c>
      <c r="I17" s="87">
        <f t="shared" si="1"/>
        <v>749425071</v>
      </c>
      <c r="J17" s="85">
        <v>134516707</v>
      </c>
      <c r="K17" s="86">
        <v>4961486</v>
      </c>
      <c r="L17" s="86">
        <f t="shared" si="2"/>
        <v>139478193</v>
      </c>
      <c r="M17" s="104">
        <f t="shared" si="3"/>
        <v>0.18611359346957315</v>
      </c>
      <c r="N17" s="85">
        <v>163269903</v>
      </c>
      <c r="O17" s="86">
        <v>9100494</v>
      </c>
      <c r="P17" s="86">
        <f t="shared" si="4"/>
        <v>172370397</v>
      </c>
      <c r="Q17" s="104">
        <f t="shared" si="5"/>
        <v>0.23000351025086002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297786610</v>
      </c>
      <c r="AA17" s="86">
        <f t="shared" si="11"/>
        <v>14061980</v>
      </c>
      <c r="AB17" s="86">
        <f t="shared" si="12"/>
        <v>311848590</v>
      </c>
      <c r="AC17" s="104">
        <f t="shared" si="13"/>
        <v>0.4161171037204332</v>
      </c>
      <c r="AD17" s="85">
        <v>142196975</v>
      </c>
      <c r="AE17" s="86">
        <v>18459686</v>
      </c>
      <c r="AF17" s="86">
        <f t="shared" si="14"/>
        <v>160656661</v>
      </c>
      <c r="AG17" s="86">
        <v>752814395</v>
      </c>
      <c r="AH17" s="86">
        <v>748270562</v>
      </c>
      <c r="AI17" s="87">
        <v>296164496</v>
      </c>
      <c r="AJ17" s="124">
        <f t="shared" si="15"/>
        <v>0.3934097142231187</v>
      </c>
      <c r="AK17" s="125">
        <f t="shared" si="16"/>
        <v>0.07291161117807632</v>
      </c>
    </row>
    <row r="18" spans="1:37" ht="12.75">
      <c r="A18" s="62" t="s">
        <v>97</v>
      </c>
      <c r="B18" s="63" t="s">
        <v>110</v>
      </c>
      <c r="C18" s="64" t="s">
        <v>111</v>
      </c>
      <c r="D18" s="85">
        <v>142357741</v>
      </c>
      <c r="E18" s="86">
        <v>19197211</v>
      </c>
      <c r="F18" s="87">
        <f t="shared" si="0"/>
        <v>161554952</v>
      </c>
      <c r="G18" s="85">
        <v>142357741</v>
      </c>
      <c r="H18" s="86">
        <v>19197211</v>
      </c>
      <c r="I18" s="87">
        <f t="shared" si="1"/>
        <v>161554952</v>
      </c>
      <c r="J18" s="85">
        <v>18624501</v>
      </c>
      <c r="K18" s="86">
        <v>2530395</v>
      </c>
      <c r="L18" s="86">
        <f t="shared" si="2"/>
        <v>21154896</v>
      </c>
      <c r="M18" s="104">
        <f t="shared" si="3"/>
        <v>0.13094551258323545</v>
      </c>
      <c r="N18" s="85">
        <v>5985510</v>
      </c>
      <c r="O18" s="86">
        <v>49033</v>
      </c>
      <c r="P18" s="86">
        <f t="shared" si="4"/>
        <v>6034543</v>
      </c>
      <c r="Q18" s="104">
        <f t="shared" si="5"/>
        <v>0.03735288163745052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24610011</v>
      </c>
      <c r="AA18" s="86">
        <f t="shared" si="11"/>
        <v>2579428</v>
      </c>
      <c r="AB18" s="86">
        <f t="shared" si="12"/>
        <v>27189439</v>
      </c>
      <c r="AC18" s="104">
        <f t="shared" si="13"/>
        <v>0.168298394220686</v>
      </c>
      <c r="AD18" s="85">
        <v>20836327</v>
      </c>
      <c r="AE18" s="86">
        <v>3783733</v>
      </c>
      <c r="AF18" s="86">
        <f t="shared" si="14"/>
        <v>24620060</v>
      </c>
      <c r="AG18" s="86">
        <v>150157010</v>
      </c>
      <c r="AH18" s="86">
        <v>172188340</v>
      </c>
      <c r="AI18" s="87">
        <v>42759596</v>
      </c>
      <c r="AJ18" s="124">
        <f t="shared" si="15"/>
        <v>0.28476589937426167</v>
      </c>
      <c r="AK18" s="125">
        <f t="shared" si="16"/>
        <v>-0.7548932455891659</v>
      </c>
    </row>
    <row r="19" spans="1:37" ht="12.75">
      <c r="A19" s="62" t="s">
        <v>112</v>
      </c>
      <c r="B19" s="63" t="s">
        <v>113</v>
      </c>
      <c r="C19" s="64" t="s">
        <v>114</v>
      </c>
      <c r="D19" s="85">
        <v>142748300</v>
      </c>
      <c r="E19" s="86">
        <v>3862500</v>
      </c>
      <c r="F19" s="87">
        <f t="shared" si="0"/>
        <v>146610800</v>
      </c>
      <c r="G19" s="85">
        <v>142748300</v>
      </c>
      <c r="H19" s="86">
        <v>3862500</v>
      </c>
      <c r="I19" s="87">
        <f t="shared" si="1"/>
        <v>146610800</v>
      </c>
      <c r="J19" s="85">
        <v>17204492</v>
      </c>
      <c r="K19" s="86">
        <v>4501</v>
      </c>
      <c r="L19" s="86">
        <f t="shared" si="2"/>
        <v>17208993</v>
      </c>
      <c r="M19" s="104">
        <f t="shared" si="3"/>
        <v>0.11737875381622637</v>
      </c>
      <c r="N19" s="85">
        <v>36766638</v>
      </c>
      <c r="O19" s="86">
        <v>368510</v>
      </c>
      <c r="P19" s="86">
        <f t="shared" si="4"/>
        <v>37135148</v>
      </c>
      <c r="Q19" s="104">
        <f t="shared" si="5"/>
        <v>0.2532906716285567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53971130</v>
      </c>
      <c r="AA19" s="86">
        <f t="shared" si="11"/>
        <v>373011</v>
      </c>
      <c r="AB19" s="86">
        <f t="shared" si="12"/>
        <v>54344141</v>
      </c>
      <c r="AC19" s="104">
        <f t="shared" si="13"/>
        <v>0.37066942544478304</v>
      </c>
      <c r="AD19" s="85">
        <v>31860706</v>
      </c>
      <c r="AE19" s="86">
        <v>162302</v>
      </c>
      <c r="AF19" s="86">
        <f t="shared" si="14"/>
        <v>32023008</v>
      </c>
      <c r="AG19" s="86">
        <v>150860300</v>
      </c>
      <c r="AH19" s="86">
        <v>178486620</v>
      </c>
      <c r="AI19" s="87">
        <v>52909837</v>
      </c>
      <c r="AJ19" s="124">
        <f t="shared" si="15"/>
        <v>0.3507207462798364</v>
      </c>
      <c r="AK19" s="125">
        <f t="shared" si="16"/>
        <v>0.15963959413181916</v>
      </c>
    </row>
    <row r="20" spans="1:37" ht="16.5">
      <c r="A20" s="65"/>
      <c r="B20" s="66" t="s">
        <v>115</v>
      </c>
      <c r="C20" s="67"/>
      <c r="D20" s="88">
        <f>SUM(D12:D19)</f>
        <v>2690608628</v>
      </c>
      <c r="E20" s="89">
        <f>SUM(E12:E19)</f>
        <v>478758256</v>
      </c>
      <c r="F20" s="90">
        <f t="shared" si="0"/>
        <v>3169366884</v>
      </c>
      <c r="G20" s="88">
        <f>SUM(G12:G19)</f>
        <v>2690608628</v>
      </c>
      <c r="H20" s="89">
        <f>SUM(H12:H19)</f>
        <v>478758256</v>
      </c>
      <c r="I20" s="90">
        <f t="shared" si="1"/>
        <v>3169366884</v>
      </c>
      <c r="J20" s="88">
        <f>SUM(J12:J19)</f>
        <v>444531860</v>
      </c>
      <c r="K20" s="89">
        <f>SUM(K12:K19)</f>
        <v>24662396</v>
      </c>
      <c r="L20" s="89">
        <f t="shared" si="2"/>
        <v>469194256</v>
      </c>
      <c r="M20" s="105">
        <f t="shared" si="3"/>
        <v>0.14804037310058546</v>
      </c>
      <c r="N20" s="88">
        <f>SUM(N12:N19)</f>
        <v>431731317</v>
      </c>
      <c r="O20" s="89">
        <f>SUM(O12:O19)</f>
        <v>32668622</v>
      </c>
      <c r="P20" s="89">
        <f t="shared" si="4"/>
        <v>464399939</v>
      </c>
      <c r="Q20" s="105">
        <f t="shared" si="5"/>
        <v>0.1465276681423166</v>
      </c>
      <c r="R20" s="88">
        <f>SUM(R12:R19)</f>
        <v>0</v>
      </c>
      <c r="S20" s="89">
        <f>SUM(S12:S19)</f>
        <v>0</v>
      </c>
      <c r="T20" s="89">
        <f t="shared" si="6"/>
        <v>0</v>
      </c>
      <c r="U20" s="105">
        <f t="shared" si="7"/>
        <v>0</v>
      </c>
      <c r="V20" s="88">
        <f>SUM(V12:V19)</f>
        <v>0</v>
      </c>
      <c r="W20" s="89">
        <f>SUM(W12:W19)</f>
        <v>0</v>
      </c>
      <c r="X20" s="89">
        <f t="shared" si="8"/>
        <v>0</v>
      </c>
      <c r="Y20" s="105">
        <f t="shared" si="9"/>
        <v>0</v>
      </c>
      <c r="Z20" s="88">
        <f t="shared" si="10"/>
        <v>876263177</v>
      </c>
      <c r="AA20" s="89">
        <f t="shared" si="11"/>
        <v>57331018</v>
      </c>
      <c r="AB20" s="89">
        <f t="shared" si="12"/>
        <v>933594195</v>
      </c>
      <c r="AC20" s="105">
        <f t="shared" si="13"/>
        <v>0.2945680412429021</v>
      </c>
      <c r="AD20" s="88">
        <f>SUM(AD12:AD19)</f>
        <v>508318343</v>
      </c>
      <c r="AE20" s="89">
        <f>SUM(AE12:AE19)</f>
        <v>63315551</v>
      </c>
      <c r="AF20" s="89">
        <f t="shared" si="14"/>
        <v>571633894</v>
      </c>
      <c r="AG20" s="89">
        <f>SUM(AG12:AG19)</f>
        <v>2797101785</v>
      </c>
      <c r="AH20" s="89">
        <f>SUM(AH12:AH19)</f>
        <v>2739958627</v>
      </c>
      <c r="AI20" s="90">
        <f>SUM(AI12:AI19)</f>
        <v>1052928035</v>
      </c>
      <c r="AJ20" s="126">
        <f t="shared" si="15"/>
        <v>0.37643536629468777</v>
      </c>
      <c r="AK20" s="127">
        <f t="shared" si="16"/>
        <v>-0.18759201671830883</v>
      </c>
    </row>
    <row r="21" spans="1:37" ht="12.75">
      <c r="A21" s="62" t="s">
        <v>97</v>
      </c>
      <c r="B21" s="63" t="s">
        <v>116</v>
      </c>
      <c r="C21" s="64" t="s">
        <v>117</v>
      </c>
      <c r="D21" s="85">
        <v>266338432</v>
      </c>
      <c r="E21" s="86">
        <v>158211413</v>
      </c>
      <c r="F21" s="87">
        <f t="shared" si="0"/>
        <v>424549845</v>
      </c>
      <c r="G21" s="85">
        <v>266338432</v>
      </c>
      <c r="H21" s="86">
        <v>158211413</v>
      </c>
      <c r="I21" s="87">
        <f t="shared" si="1"/>
        <v>424549845</v>
      </c>
      <c r="J21" s="85">
        <v>46620332</v>
      </c>
      <c r="K21" s="86">
        <v>28559834</v>
      </c>
      <c r="L21" s="86">
        <f t="shared" si="2"/>
        <v>75180166</v>
      </c>
      <c r="M21" s="104">
        <f t="shared" si="3"/>
        <v>0.17708207148208946</v>
      </c>
      <c r="N21" s="85">
        <v>65281628</v>
      </c>
      <c r="O21" s="86">
        <v>35555165</v>
      </c>
      <c r="P21" s="86">
        <f t="shared" si="4"/>
        <v>100836793</v>
      </c>
      <c r="Q21" s="104">
        <f t="shared" si="5"/>
        <v>0.23751461503890078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111901960</v>
      </c>
      <c r="AA21" s="86">
        <f t="shared" si="11"/>
        <v>64114999</v>
      </c>
      <c r="AB21" s="86">
        <f t="shared" si="12"/>
        <v>176016959</v>
      </c>
      <c r="AC21" s="104">
        <f t="shared" si="13"/>
        <v>0.41459668652099024</v>
      </c>
      <c r="AD21" s="85">
        <v>23598679</v>
      </c>
      <c r="AE21" s="86">
        <v>66316115</v>
      </c>
      <c r="AF21" s="86">
        <f t="shared" si="14"/>
        <v>89914794</v>
      </c>
      <c r="AG21" s="86">
        <v>383034208</v>
      </c>
      <c r="AH21" s="86">
        <v>390465872</v>
      </c>
      <c r="AI21" s="87">
        <v>169425679</v>
      </c>
      <c r="AJ21" s="124">
        <f t="shared" si="15"/>
        <v>0.4423251904435648</v>
      </c>
      <c r="AK21" s="125">
        <f t="shared" si="16"/>
        <v>0.12147054465809037</v>
      </c>
    </row>
    <row r="22" spans="1:37" ht="12.75">
      <c r="A22" s="62" t="s">
        <v>97</v>
      </c>
      <c r="B22" s="63" t="s">
        <v>118</v>
      </c>
      <c r="C22" s="64" t="s">
        <v>119</v>
      </c>
      <c r="D22" s="85">
        <v>393904054</v>
      </c>
      <c r="E22" s="86">
        <v>72225650</v>
      </c>
      <c r="F22" s="87">
        <f t="shared" si="0"/>
        <v>466129704</v>
      </c>
      <c r="G22" s="85">
        <v>393904054</v>
      </c>
      <c r="H22" s="86">
        <v>72225650</v>
      </c>
      <c r="I22" s="87">
        <f t="shared" si="1"/>
        <v>466129704</v>
      </c>
      <c r="J22" s="85">
        <v>86578792</v>
      </c>
      <c r="K22" s="86">
        <v>2530757</v>
      </c>
      <c r="L22" s="86">
        <f t="shared" si="2"/>
        <v>89109549</v>
      </c>
      <c r="M22" s="104">
        <f t="shared" si="3"/>
        <v>0.19116899917624644</v>
      </c>
      <c r="N22" s="85">
        <v>61340004</v>
      </c>
      <c r="O22" s="86">
        <v>192907</v>
      </c>
      <c r="P22" s="86">
        <f t="shared" si="4"/>
        <v>61532911</v>
      </c>
      <c r="Q22" s="104">
        <f t="shared" si="5"/>
        <v>0.13200813093859387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147918796</v>
      </c>
      <c r="AA22" s="86">
        <f t="shared" si="11"/>
        <v>2723664</v>
      </c>
      <c r="AB22" s="86">
        <f t="shared" si="12"/>
        <v>150642460</v>
      </c>
      <c r="AC22" s="104">
        <f t="shared" si="13"/>
        <v>0.3231771301148403</v>
      </c>
      <c r="AD22" s="85">
        <v>74389920</v>
      </c>
      <c r="AE22" s="86">
        <v>13248054</v>
      </c>
      <c r="AF22" s="86">
        <f t="shared" si="14"/>
        <v>87637974</v>
      </c>
      <c r="AG22" s="86">
        <v>409159320</v>
      </c>
      <c r="AH22" s="86">
        <v>542180831</v>
      </c>
      <c r="AI22" s="87">
        <v>149088129</v>
      </c>
      <c r="AJ22" s="124">
        <f t="shared" si="15"/>
        <v>0.364376715163179</v>
      </c>
      <c r="AK22" s="125">
        <f t="shared" si="16"/>
        <v>-0.2978738759980919</v>
      </c>
    </row>
    <row r="23" spans="1:37" ht="12.75">
      <c r="A23" s="62" t="s">
        <v>97</v>
      </c>
      <c r="B23" s="63" t="s">
        <v>120</v>
      </c>
      <c r="C23" s="64" t="s">
        <v>121</v>
      </c>
      <c r="D23" s="85">
        <v>127315122</v>
      </c>
      <c r="E23" s="86">
        <v>20674850</v>
      </c>
      <c r="F23" s="87">
        <f t="shared" si="0"/>
        <v>147989972</v>
      </c>
      <c r="G23" s="85">
        <v>127315122</v>
      </c>
      <c r="H23" s="86">
        <v>20674850</v>
      </c>
      <c r="I23" s="87">
        <f t="shared" si="1"/>
        <v>147989972</v>
      </c>
      <c r="J23" s="85">
        <v>17305913</v>
      </c>
      <c r="K23" s="86">
        <v>939520</v>
      </c>
      <c r="L23" s="86">
        <f t="shared" si="2"/>
        <v>18245433</v>
      </c>
      <c r="M23" s="104">
        <f t="shared" si="3"/>
        <v>0.12328830631848488</v>
      </c>
      <c r="N23" s="85">
        <v>22236707</v>
      </c>
      <c r="O23" s="86">
        <v>6515105</v>
      </c>
      <c r="P23" s="86">
        <f t="shared" si="4"/>
        <v>28751812</v>
      </c>
      <c r="Q23" s="104">
        <f t="shared" si="5"/>
        <v>0.19428216392932354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39542620</v>
      </c>
      <c r="AA23" s="86">
        <f t="shared" si="11"/>
        <v>7454625</v>
      </c>
      <c r="AB23" s="86">
        <f t="shared" si="12"/>
        <v>46997245</v>
      </c>
      <c r="AC23" s="104">
        <f t="shared" si="13"/>
        <v>0.31757047024780843</v>
      </c>
      <c r="AD23" s="85">
        <v>23297651</v>
      </c>
      <c r="AE23" s="86">
        <v>7772866</v>
      </c>
      <c r="AF23" s="86">
        <f t="shared" si="14"/>
        <v>31070517</v>
      </c>
      <c r="AG23" s="86">
        <v>149627360</v>
      </c>
      <c r="AH23" s="86">
        <v>156590611</v>
      </c>
      <c r="AI23" s="87">
        <v>47459156</v>
      </c>
      <c r="AJ23" s="124">
        <f t="shared" si="15"/>
        <v>0.3171823388449813</v>
      </c>
      <c r="AK23" s="125">
        <f t="shared" si="16"/>
        <v>-0.07462717791274598</v>
      </c>
    </row>
    <row r="24" spans="1:37" ht="12.75">
      <c r="A24" s="62" t="s">
        <v>97</v>
      </c>
      <c r="B24" s="63" t="s">
        <v>122</v>
      </c>
      <c r="C24" s="64" t="s">
        <v>123</v>
      </c>
      <c r="D24" s="85">
        <v>232163807</v>
      </c>
      <c r="E24" s="86">
        <v>41129650</v>
      </c>
      <c r="F24" s="87">
        <f t="shared" si="0"/>
        <v>273293457</v>
      </c>
      <c r="G24" s="85">
        <v>232163807</v>
      </c>
      <c r="H24" s="86">
        <v>41129650</v>
      </c>
      <c r="I24" s="87">
        <f t="shared" si="1"/>
        <v>273293457</v>
      </c>
      <c r="J24" s="85">
        <v>65938380</v>
      </c>
      <c r="K24" s="86">
        <v>4181637</v>
      </c>
      <c r="L24" s="86">
        <f t="shared" si="2"/>
        <v>70120017</v>
      </c>
      <c r="M24" s="104">
        <f t="shared" si="3"/>
        <v>0.2565740789030306</v>
      </c>
      <c r="N24" s="85">
        <v>70253849</v>
      </c>
      <c r="O24" s="86">
        <v>2598926</v>
      </c>
      <c r="P24" s="86">
        <f t="shared" si="4"/>
        <v>72852775</v>
      </c>
      <c r="Q24" s="104">
        <f t="shared" si="5"/>
        <v>0.26657343282096946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136192229</v>
      </c>
      <c r="AA24" s="86">
        <f t="shared" si="11"/>
        <v>6780563</v>
      </c>
      <c r="AB24" s="86">
        <f t="shared" si="12"/>
        <v>142972792</v>
      </c>
      <c r="AC24" s="104">
        <f t="shared" si="13"/>
        <v>0.5231475117240001</v>
      </c>
      <c r="AD24" s="85">
        <v>51360701</v>
      </c>
      <c r="AE24" s="86">
        <v>16000778</v>
      </c>
      <c r="AF24" s="86">
        <f t="shared" si="14"/>
        <v>67361479</v>
      </c>
      <c r="AG24" s="86">
        <v>277092279</v>
      </c>
      <c r="AH24" s="86">
        <v>285128776</v>
      </c>
      <c r="AI24" s="87">
        <v>127087810</v>
      </c>
      <c r="AJ24" s="124">
        <f t="shared" si="15"/>
        <v>0.4586479654310397</v>
      </c>
      <c r="AK24" s="125">
        <f t="shared" si="16"/>
        <v>0.08151982529956037</v>
      </c>
    </row>
    <row r="25" spans="1:37" ht="12.75">
      <c r="A25" s="62" t="s">
        <v>97</v>
      </c>
      <c r="B25" s="63" t="s">
        <v>124</v>
      </c>
      <c r="C25" s="64" t="s">
        <v>125</v>
      </c>
      <c r="D25" s="85">
        <v>158959332</v>
      </c>
      <c r="E25" s="86">
        <v>31517283</v>
      </c>
      <c r="F25" s="87">
        <f t="shared" si="0"/>
        <v>190476615</v>
      </c>
      <c r="G25" s="85">
        <v>158959332</v>
      </c>
      <c r="H25" s="86">
        <v>31517283</v>
      </c>
      <c r="I25" s="87">
        <f t="shared" si="1"/>
        <v>190476615</v>
      </c>
      <c r="J25" s="85">
        <v>29944342</v>
      </c>
      <c r="K25" s="86">
        <v>3814696</v>
      </c>
      <c r="L25" s="86">
        <f t="shared" si="2"/>
        <v>33759038</v>
      </c>
      <c r="M25" s="104">
        <f t="shared" si="3"/>
        <v>0.17723455448848668</v>
      </c>
      <c r="N25" s="85">
        <v>34340137</v>
      </c>
      <c r="O25" s="86">
        <v>3717131</v>
      </c>
      <c r="P25" s="86">
        <f t="shared" si="4"/>
        <v>38057268</v>
      </c>
      <c r="Q25" s="104">
        <f t="shared" si="5"/>
        <v>0.19980021169527817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64284479</v>
      </c>
      <c r="AA25" s="86">
        <f t="shared" si="11"/>
        <v>7531827</v>
      </c>
      <c r="AB25" s="86">
        <f t="shared" si="12"/>
        <v>71816306</v>
      </c>
      <c r="AC25" s="104">
        <f t="shared" si="13"/>
        <v>0.37703476618376486</v>
      </c>
      <c r="AD25" s="85">
        <v>23653920</v>
      </c>
      <c r="AE25" s="86">
        <v>5398636</v>
      </c>
      <c r="AF25" s="86">
        <f t="shared" si="14"/>
        <v>29052556</v>
      </c>
      <c r="AG25" s="86">
        <v>188288694</v>
      </c>
      <c r="AH25" s="86">
        <v>158892841</v>
      </c>
      <c r="AI25" s="87">
        <v>52928152</v>
      </c>
      <c r="AJ25" s="124">
        <f t="shared" si="15"/>
        <v>0.28110106281793</v>
      </c>
      <c r="AK25" s="125">
        <f t="shared" si="16"/>
        <v>0.30994560340921473</v>
      </c>
    </row>
    <row r="26" spans="1:37" ht="12.75">
      <c r="A26" s="62" t="s">
        <v>97</v>
      </c>
      <c r="B26" s="63" t="s">
        <v>126</v>
      </c>
      <c r="C26" s="64" t="s">
        <v>127</v>
      </c>
      <c r="D26" s="85">
        <v>437561128</v>
      </c>
      <c r="E26" s="86">
        <v>50499000</v>
      </c>
      <c r="F26" s="87">
        <f t="shared" si="0"/>
        <v>488060128</v>
      </c>
      <c r="G26" s="85">
        <v>437561128</v>
      </c>
      <c r="H26" s="86">
        <v>50499000</v>
      </c>
      <c r="I26" s="87">
        <f t="shared" si="1"/>
        <v>488060128</v>
      </c>
      <c r="J26" s="85">
        <v>28504966</v>
      </c>
      <c r="K26" s="86">
        <v>8418828</v>
      </c>
      <c r="L26" s="86">
        <f t="shared" si="2"/>
        <v>36923794</v>
      </c>
      <c r="M26" s="104">
        <f t="shared" si="3"/>
        <v>0.0756541907066008</v>
      </c>
      <c r="N26" s="85">
        <v>38993570</v>
      </c>
      <c r="O26" s="86">
        <v>15413917</v>
      </c>
      <c r="P26" s="86">
        <f t="shared" si="4"/>
        <v>54407487</v>
      </c>
      <c r="Q26" s="104">
        <f t="shared" si="5"/>
        <v>0.11147701661873924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67498536</v>
      </c>
      <c r="AA26" s="86">
        <f t="shared" si="11"/>
        <v>23832745</v>
      </c>
      <c r="AB26" s="86">
        <f t="shared" si="12"/>
        <v>91331281</v>
      </c>
      <c r="AC26" s="104">
        <f t="shared" si="13"/>
        <v>0.18713120732534005</v>
      </c>
      <c r="AD26" s="85">
        <v>0</v>
      </c>
      <c r="AE26" s="86">
        <v>0</v>
      </c>
      <c r="AF26" s="86">
        <f t="shared" si="14"/>
        <v>0</v>
      </c>
      <c r="AG26" s="86">
        <v>0</v>
      </c>
      <c r="AH26" s="86">
        <v>0</v>
      </c>
      <c r="AI26" s="87">
        <v>0</v>
      </c>
      <c r="AJ26" s="124">
        <f t="shared" si="15"/>
        <v>0</v>
      </c>
      <c r="AK26" s="125">
        <f t="shared" si="16"/>
        <v>0</v>
      </c>
    </row>
    <row r="27" spans="1:37" ht="12.75">
      <c r="A27" s="62" t="s">
        <v>112</v>
      </c>
      <c r="B27" s="63" t="s">
        <v>128</v>
      </c>
      <c r="C27" s="64" t="s">
        <v>129</v>
      </c>
      <c r="D27" s="85">
        <v>1362327030</v>
      </c>
      <c r="E27" s="86">
        <v>509932547</v>
      </c>
      <c r="F27" s="87">
        <f t="shared" si="0"/>
        <v>1872259577</v>
      </c>
      <c r="G27" s="85">
        <v>1362327030</v>
      </c>
      <c r="H27" s="86">
        <v>509932547</v>
      </c>
      <c r="I27" s="87">
        <f t="shared" si="1"/>
        <v>1872259577</v>
      </c>
      <c r="J27" s="85">
        <v>149027186</v>
      </c>
      <c r="K27" s="86">
        <v>87602735</v>
      </c>
      <c r="L27" s="86">
        <f t="shared" si="2"/>
        <v>236629921</v>
      </c>
      <c r="M27" s="104">
        <f t="shared" si="3"/>
        <v>0.12638734708953234</v>
      </c>
      <c r="N27" s="85">
        <v>193859481</v>
      </c>
      <c r="O27" s="86">
        <v>6728714</v>
      </c>
      <c r="P27" s="86">
        <f t="shared" si="4"/>
        <v>200588195</v>
      </c>
      <c r="Q27" s="104">
        <f t="shared" si="5"/>
        <v>0.10713695764420171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342886667</v>
      </c>
      <c r="AA27" s="86">
        <f t="shared" si="11"/>
        <v>94331449</v>
      </c>
      <c r="AB27" s="86">
        <f t="shared" si="12"/>
        <v>437218116</v>
      </c>
      <c r="AC27" s="104">
        <f t="shared" si="13"/>
        <v>0.23352430473373403</v>
      </c>
      <c r="AD27" s="85">
        <v>387999579</v>
      </c>
      <c r="AE27" s="86">
        <v>52097729</v>
      </c>
      <c r="AF27" s="86">
        <f t="shared" si="14"/>
        <v>440097308</v>
      </c>
      <c r="AG27" s="86">
        <v>1954316338</v>
      </c>
      <c r="AH27" s="86">
        <v>1886869374</v>
      </c>
      <c r="AI27" s="87">
        <v>916874787</v>
      </c>
      <c r="AJ27" s="124">
        <f t="shared" si="15"/>
        <v>0.469153723566732</v>
      </c>
      <c r="AK27" s="125">
        <f t="shared" si="16"/>
        <v>-0.5442185367786889</v>
      </c>
    </row>
    <row r="28" spans="1:37" ht="16.5">
      <c r="A28" s="65"/>
      <c r="B28" s="66" t="s">
        <v>130</v>
      </c>
      <c r="C28" s="67"/>
      <c r="D28" s="88">
        <f>SUM(D21:D27)</f>
        <v>2978568905</v>
      </c>
      <c r="E28" s="89">
        <f>SUM(E21:E27)</f>
        <v>884190393</v>
      </c>
      <c r="F28" s="90">
        <f t="shared" si="0"/>
        <v>3862759298</v>
      </c>
      <c r="G28" s="88">
        <f>SUM(G21:G27)</f>
        <v>2978568905</v>
      </c>
      <c r="H28" s="89">
        <f>SUM(H21:H27)</f>
        <v>884190393</v>
      </c>
      <c r="I28" s="90">
        <f t="shared" si="1"/>
        <v>3862759298</v>
      </c>
      <c r="J28" s="88">
        <f>SUM(J21:J27)</f>
        <v>423919911</v>
      </c>
      <c r="K28" s="89">
        <f>SUM(K21:K27)</f>
        <v>136048007</v>
      </c>
      <c r="L28" s="89">
        <f t="shared" si="2"/>
        <v>559967918</v>
      </c>
      <c r="M28" s="105">
        <f t="shared" si="3"/>
        <v>0.14496578088361126</v>
      </c>
      <c r="N28" s="88">
        <f>SUM(N21:N27)</f>
        <v>486305376</v>
      </c>
      <c r="O28" s="89">
        <f>SUM(O21:O27)</f>
        <v>70721865</v>
      </c>
      <c r="P28" s="89">
        <f t="shared" si="4"/>
        <v>557027241</v>
      </c>
      <c r="Q28" s="105">
        <f t="shared" si="5"/>
        <v>0.14420449166698246</v>
      </c>
      <c r="R28" s="88">
        <f>SUM(R21:R27)</f>
        <v>0</v>
      </c>
      <c r="S28" s="89">
        <f>SUM(S21:S27)</f>
        <v>0</v>
      </c>
      <c r="T28" s="89">
        <f t="shared" si="6"/>
        <v>0</v>
      </c>
      <c r="U28" s="105">
        <f t="shared" si="7"/>
        <v>0</v>
      </c>
      <c r="V28" s="88">
        <f>SUM(V21:V27)</f>
        <v>0</v>
      </c>
      <c r="W28" s="89">
        <f>SUM(W21:W27)</f>
        <v>0</v>
      </c>
      <c r="X28" s="89">
        <f t="shared" si="8"/>
        <v>0</v>
      </c>
      <c r="Y28" s="105">
        <f t="shared" si="9"/>
        <v>0</v>
      </c>
      <c r="Z28" s="88">
        <f t="shared" si="10"/>
        <v>910225287</v>
      </c>
      <c r="AA28" s="89">
        <f t="shared" si="11"/>
        <v>206769872</v>
      </c>
      <c r="AB28" s="89">
        <f t="shared" si="12"/>
        <v>1116995159</v>
      </c>
      <c r="AC28" s="105">
        <f t="shared" si="13"/>
        <v>0.2891702725505937</v>
      </c>
      <c r="AD28" s="88">
        <f>SUM(AD21:AD27)</f>
        <v>584300450</v>
      </c>
      <c r="AE28" s="89">
        <f>SUM(AE21:AE27)</f>
        <v>160834178</v>
      </c>
      <c r="AF28" s="89">
        <f t="shared" si="14"/>
        <v>745134628</v>
      </c>
      <c r="AG28" s="89">
        <f>SUM(AG21:AG27)</f>
        <v>3361518199</v>
      </c>
      <c r="AH28" s="89">
        <f>SUM(AH21:AH27)</f>
        <v>3420128305</v>
      </c>
      <c r="AI28" s="90">
        <f>SUM(AI21:AI27)</f>
        <v>1462863713</v>
      </c>
      <c r="AJ28" s="126">
        <f t="shared" si="15"/>
        <v>0.43517947141716484</v>
      </c>
      <c r="AK28" s="127">
        <f t="shared" si="16"/>
        <v>-0.25244751744378735</v>
      </c>
    </row>
    <row r="29" spans="1:37" ht="12.75">
      <c r="A29" s="62" t="s">
        <v>97</v>
      </c>
      <c r="B29" s="63" t="s">
        <v>131</v>
      </c>
      <c r="C29" s="64" t="s">
        <v>132</v>
      </c>
      <c r="D29" s="85">
        <v>279183888</v>
      </c>
      <c r="E29" s="86">
        <v>32976700</v>
      </c>
      <c r="F29" s="87">
        <f t="shared" si="0"/>
        <v>312160588</v>
      </c>
      <c r="G29" s="85">
        <v>279183888</v>
      </c>
      <c r="H29" s="86">
        <v>32976700</v>
      </c>
      <c r="I29" s="87">
        <f t="shared" si="1"/>
        <v>312160588</v>
      </c>
      <c r="J29" s="85">
        <v>52912680</v>
      </c>
      <c r="K29" s="86">
        <v>4811825</v>
      </c>
      <c r="L29" s="86">
        <f t="shared" si="2"/>
        <v>57724505</v>
      </c>
      <c r="M29" s="104">
        <f t="shared" si="3"/>
        <v>0.18491926021102958</v>
      </c>
      <c r="N29" s="85">
        <v>31600052</v>
      </c>
      <c r="O29" s="86">
        <v>3015063</v>
      </c>
      <c r="P29" s="86">
        <f t="shared" si="4"/>
        <v>34615115</v>
      </c>
      <c r="Q29" s="104">
        <f t="shared" si="5"/>
        <v>0.1108888063729557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84512732</v>
      </c>
      <c r="AA29" s="86">
        <f t="shared" si="11"/>
        <v>7826888</v>
      </c>
      <c r="AB29" s="86">
        <f t="shared" si="12"/>
        <v>92339620</v>
      </c>
      <c r="AC29" s="104">
        <f t="shared" si="13"/>
        <v>0.2958080665839853</v>
      </c>
      <c r="AD29" s="85">
        <v>33958683</v>
      </c>
      <c r="AE29" s="86">
        <v>4495379</v>
      </c>
      <c r="AF29" s="86">
        <f t="shared" si="14"/>
        <v>38454062</v>
      </c>
      <c r="AG29" s="86">
        <v>282061506</v>
      </c>
      <c r="AH29" s="86">
        <v>282061506</v>
      </c>
      <c r="AI29" s="87">
        <v>81994632</v>
      </c>
      <c r="AJ29" s="124">
        <f t="shared" si="15"/>
        <v>0.290697703358359</v>
      </c>
      <c r="AK29" s="125">
        <f t="shared" si="16"/>
        <v>-0.09983202814828773</v>
      </c>
    </row>
    <row r="30" spans="1:37" ht="12.75">
      <c r="A30" s="62" t="s">
        <v>97</v>
      </c>
      <c r="B30" s="63" t="s">
        <v>133</v>
      </c>
      <c r="C30" s="64" t="s">
        <v>134</v>
      </c>
      <c r="D30" s="85">
        <v>254374644</v>
      </c>
      <c r="E30" s="86">
        <v>38100710</v>
      </c>
      <c r="F30" s="87">
        <f t="shared" si="0"/>
        <v>292475354</v>
      </c>
      <c r="G30" s="85">
        <v>254374644</v>
      </c>
      <c r="H30" s="86">
        <v>38100710</v>
      </c>
      <c r="I30" s="87">
        <f t="shared" si="1"/>
        <v>292475354</v>
      </c>
      <c r="J30" s="85">
        <v>0</v>
      </c>
      <c r="K30" s="86">
        <v>7928160</v>
      </c>
      <c r="L30" s="86">
        <f t="shared" si="2"/>
        <v>7928160</v>
      </c>
      <c r="M30" s="104">
        <f t="shared" si="3"/>
        <v>0.02710710455281644</v>
      </c>
      <c r="N30" s="85">
        <v>0</v>
      </c>
      <c r="O30" s="86">
        <v>1068035</v>
      </c>
      <c r="P30" s="86">
        <f t="shared" si="4"/>
        <v>1068035</v>
      </c>
      <c r="Q30" s="104">
        <f t="shared" si="5"/>
        <v>0.0036517094018116824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0</v>
      </c>
      <c r="AA30" s="86">
        <f t="shared" si="11"/>
        <v>8996195</v>
      </c>
      <c r="AB30" s="86">
        <f t="shared" si="12"/>
        <v>8996195</v>
      </c>
      <c r="AC30" s="104">
        <f t="shared" si="13"/>
        <v>0.030758813954628123</v>
      </c>
      <c r="AD30" s="85">
        <v>44585397</v>
      </c>
      <c r="AE30" s="86">
        <v>4585045</v>
      </c>
      <c r="AF30" s="86">
        <f t="shared" si="14"/>
        <v>49170442</v>
      </c>
      <c r="AG30" s="86">
        <v>338724923</v>
      </c>
      <c r="AH30" s="86">
        <v>283923831</v>
      </c>
      <c r="AI30" s="87">
        <v>127733923</v>
      </c>
      <c r="AJ30" s="124">
        <f t="shared" si="15"/>
        <v>0.3771022275795159</v>
      </c>
      <c r="AK30" s="125">
        <f t="shared" si="16"/>
        <v>-0.9782789221215461</v>
      </c>
    </row>
    <row r="31" spans="1:37" ht="12.75">
      <c r="A31" s="62" t="s">
        <v>97</v>
      </c>
      <c r="B31" s="63" t="s">
        <v>135</v>
      </c>
      <c r="C31" s="64" t="s">
        <v>136</v>
      </c>
      <c r="D31" s="85">
        <v>189298477</v>
      </c>
      <c r="E31" s="86">
        <v>41470100</v>
      </c>
      <c r="F31" s="87">
        <f t="shared" si="0"/>
        <v>230768577</v>
      </c>
      <c r="G31" s="85">
        <v>189298477</v>
      </c>
      <c r="H31" s="86">
        <v>41470100</v>
      </c>
      <c r="I31" s="87">
        <f t="shared" si="1"/>
        <v>230768577</v>
      </c>
      <c r="J31" s="85">
        <v>41330328</v>
      </c>
      <c r="K31" s="86">
        <v>1310495</v>
      </c>
      <c r="L31" s="86">
        <f t="shared" si="2"/>
        <v>42640823</v>
      </c>
      <c r="M31" s="104">
        <f t="shared" si="3"/>
        <v>0.18477742314110643</v>
      </c>
      <c r="N31" s="85">
        <v>44354583</v>
      </c>
      <c r="O31" s="86">
        <v>4064219</v>
      </c>
      <c r="P31" s="86">
        <f t="shared" si="4"/>
        <v>48418802</v>
      </c>
      <c r="Q31" s="104">
        <f t="shared" si="5"/>
        <v>0.20981540307370358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85684911</v>
      </c>
      <c r="AA31" s="86">
        <f t="shared" si="11"/>
        <v>5374714</v>
      </c>
      <c r="AB31" s="86">
        <f t="shared" si="12"/>
        <v>91059625</v>
      </c>
      <c r="AC31" s="104">
        <f t="shared" si="13"/>
        <v>0.39459282621481</v>
      </c>
      <c r="AD31" s="85">
        <v>34972723</v>
      </c>
      <c r="AE31" s="86">
        <v>19627557</v>
      </c>
      <c r="AF31" s="86">
        <f t="shared" si="14"/>
        <v>54600280</v>
      </c>
      <c r="AG31" s="86">
        <v>245019281</v>
      </c>
      <c r="AH31" s="86">
        <v>253160350</v>
      </c>
      <c r="AI31" s="87">
        <v>92600440</v>
      </c>
      <c r="AJ31" s="124">
        <f t="shared" si="15"/>
        <v>0.3779312371747593</v>
      </c>
      <c r="AK31" s="125">
        <f t="shared" si="16"/>
        <v>-0.11321330220284587</v>
      </c>
    </row>
    <row r="32" spans="1:37" ht="12.75">
      <c r="A32" s="62" t="s">
        <v>97</v>
      </c>
      <c r="B32" s="63" t="s">
        <v>137</v>
      </c>
      <c r="C32" s="64" t="s">
        <v>138</v>
      </c>
      <c r="D32" s="85">
        <v>190972430</v>
      </c>
      <c r="E32" s="86">
        <v>95615000</v>
      </c>
      <c r="F32" s="87">
        <f t="shared" si="0"/>
        <v>286587430</v>
      </c>
      <c r="G32" s="85">
        <v>190972430</v>
      </c>
      <c r="H32" s="86">
        <v>95615000</v>
      </c>
      <c r="I32" s="87">
        <f t="shared" si="1"/>
        <v>286587430</v>
      </c>
      <c r="J32" s="85">
        <v>33239243</v>
      </c>
      <c r="K32" s="86">
        <v>15110849</v>
      </c>
      <c r="L32" s="86">
        <f t="shared" si="2"/>
        <v>48350092</v>
      </c>
      <c r="M32" s="104">
        <f t="shared" si="3"/>
        <v>0.16870974417824258</v>
      </c>
      <c r="N32" s="85">
        <v>34333150</v>
      </c>
      <c r="O32" s="86">
        <v>18271829</v>
      </c>
      <c r="P32" s="86">
        <f t="shared" si="4"/>
        <v>52604979</v>
      </c>
      <c r="Q32" s="104">
        <f t="shared" si="5"/>
        <v>0.18355647698854063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67572393</v>
      </c>
      <c r="AA32" s="86">
        <f t="shared" si="11"/>
        <v>33382678</v>
      </c>
      <c r="AB32" s="86">
        <f t="shared" si="12"/>
        <v>100955071</v>
      </c>
      <c r="AC32" s="104">
        <f t="shared" si="13"/>
        <v>0.3522662211667832</v>
      </c>
      <c r="AD32" s="85">
        <v>31555696</v>
      </c>
      <c r="AE32" s="86">
        <v>22473544</v>
      </c>
      <c r="AF32" s="86">
        <f t="shared" si="14"/>
        <v>54029240</v>
      </c>
      <c r="AG32" s="86">
        <v>253149899</v>
      </c>
      <c r="AH32" s="86">
        <v>297700270</v>
      </c>
      <c r="AI32" s="87">
        <v>89792083</v>
      </c>
      <c r="AJ32" s="124">
        <f t="shared" si="15"/>
        <v>0.3546992645649841</v>
      </c>
      <c r="AK32" s="125">
        <f t="shared" si="16"/>
        <v>-0.02636092974841031</v>
      </c>
    </row>
    <row r="33" spans="1:37" ht="12.75">
      <c r="A33" s="62" t="s">
        <v>97</v>
      </c>
      <c r="B33" s="63" t="s">
        <v>139</v>
      </c>
      <c r="C33" s="64" t="s">
        <v>140</v>
      </c>
      <c r="D33" s="85">
        <v>93202061</v>
      </c>
      <c r="E33" s="86">
        <v>19182050</v>
      </c>
      <c r="F33" s="87">
        <f t="shared" si="0"/>
        <v>112384111</v>
      </c>
      <c r="G33" s="85">
        <v>93202061</v>
      </c>
      <c r="H33" s="86">
        <v>19182050</v>
      </c>
      <c r="I33" s="87">
        <f t="shared" si="1"/>
        <v>112384111</v>
      </c>
      <c r="J33" s="85">
        <v>21845123</v>
      </c>
      <c r="K33" s="86">
        <v>758190</v>
      </c>
      <c r="L33" s="86">
        <f t="shared" si="2"/>
        <v>22603313</v>
      </c>
      <c r="M33" s="104">
        <f t="shared" si="3"/>
        <v>0.20112552209448897</v>
      </c>
      <c r="N33" s="85">
        <v>6945292</v>
      </c>
      <c r="O33" s="86">
        <v>283396</v>
      </c>
      <c r="P33" s="86">
        <f t="shared" si="4"/>
        <v>7228688</v>
      </c>
      <c r="Q33" s="104">
        <f t="shared" si="5"/>
        <v>0.06432126335011895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28790415</v>
      </c>
      <c r="AA33" s="86">
        <f t="shared" si="11"/>
        <v>1041586</v>
      </c>
      <c r="AB33" s="86">
        <f t="shared" si="12"/>
        <v>29832001</v>
      </c>
      <c r="AC33" s="104">
        <f t="shared" si="13"/>
        <v>0.2654467854446079</v>
      </c>
      <c r="AD33" s="85">
        <v>18699881</v>
      </c>
      <c r="AE33" s="86">
        <v>5548804</v>
      </c>
      <c r="AF33" s="86">
        <f t="shared" si="14"/>
        <v>24248685</v>
      </c>
      <c r="AG33" s="86">
        <v>114952935</v>
      </c>
      <c r="AH33" s="86">
        <v>114952935</v>
      </c>
      <c r="AI33" s="87">
        <v>46887513</v>
      </c>
      <c r="AJ33" s="124">
        <f t="shared" si="15"/>
        <v>0.40788443548657544</v>
      </c>
      <c r="AK33" s="125">
        <f t="shared" si="16"/>
        <v>-0.7018936078389406</v>
      </c>
    </row>
    <row r="34" spans="1:37" ht="12.75">
      <c r="A34" s="62" t="s">
        <v>97</v>
      </c>
      <c r="B34" s="63" t="s">
        <v>141</v>
      </c>
      <c r="C34" s="64" t="s">
        <v>142</v>
      </c>
      <c r="D34" s="85">
        <v>0</v>
      </c>
      <c r="E34" s="86">
        <v>0</v>
      </c>
      <c r="F34" s="87">
        <f t="shared" si="0"/>
        <v>0</v>
      </c>
      <c r="G34" s="85">
        <v>0</v>
      </c>
      <c r="H34" s="86">
        <v>0</v>
      </c>
      <c r="I34" s="87">
        <f t="shared" si="1"/>
        <v>0</v>
      </c>
      <c r="J34" s="85">
        <v>39243002</v>
      </c>
      <c r="K34" s="86">
        <v>17504964</v>
      </c>
      <c r="L34" s="86">
        <f t="shared" si="2"/>
        <v>56747966</v>
      </c>
      <c r="M34" s="104">
        <f t="shared" si="3"/>
        <v>0</v>
      </c>
      <c r="N34" s="85">
        <v>153055603</v>
      </c>
      <c r="O34" s="86">
        <v>27971460</v>
      </c>
      <c r="P34" s="86">
        <f t="shared" si="4"/>
        <v>181027063</v>
      </c>
      <c r="Q34" s="104">
        <f t="shared" si="5"/>
        <v>0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192298605</v>
      </c>
      <c r="AA34" s="86">
        <f t="shared" si="11"/>
        <v>45476424</v>
      </c>
      <c r="AB34" s="86">
        <f t="shared" si="12"/>
        <v>237775029</v>
      </c>
      <c r="AC34" s="104">
        <f t="shared" si="13"/>
        <v>0</v>
      </c>
      <c r="AD34" s="85">
        <v>0</v>
      </c>
      <c r="AE34" s="86">
        <v>0</v>
      </c>
      <c r="AF34" s="86">
        <f t="shared" si="14"/>
        <v>0</v>
      </c>
      <c r="AG34" s="86">
        <v>0</v>
      </c>
      <c r="AH34" s="86">
        <v>0</v>
      </c>
      <c r="AI34" s="87">
        <v>0</v>
      </c>
      <c r="AJ34" s="124">
        <f t="shared" si="15"/>
        <v>0</v>
      </c>
      <c r="AK34" s="125">
        <f t="shared" si="16"/>
        <v>0</v>
      </c>
    </row>
    <row r="35" spans="1:37" ht="12.75">
      <c r="A35" s="62" t="s">
        <v>112</v>
      </c>
      <c r="B35" s="63" t="s">
        <v>143</v>
      </c>
      <c r="C35" s="64" t="s">
        <v>144</v>
      </c>
      <c r="D35" s="85">
        <v>1214242857</v>
      </c>
      <c r="E35" s="86">
        <v>634699790</v>
      </c>
      <c r="F35" s="87">
        <f t="shared" si="0"/>
        <v>1848942647</v>
      </c>
      <c r="G35" s="85">
        <v>1214242857</v>
      </c>
      <c r="H35" s="86">
        <v>634699790</v>
      </c>
      <c r="I35" s="87">
        <f t="shared" si="1"/>
        <v>1848942647</v>
      </c>
      <c r="J35" s="85">
        <v>226150290</v>
      </c>
      <c r="K35" s="86">
        <v>155437009</v>
      </c>
      <c r="L35" s="86">
        <f t="shared" si="2"/>
        <v>381587299</v>
      </c>
      <c r="M35" s="104">
        <f t="shared" si="3"/>
        <v>0.20638136051388295</v>
      </c>
      <c r="N35" s="85">
        <v>156739518</v>
      </c>
      <c r="O35" s="86">
        <v>203889635</v>
      </c>
      <c r="P35" s="86">
        <f t="shared" si="4"/>
        <v>360629153</v>
      </c>
      <c r="Q35" s="104">
        <f t="shared" si="5"/>
        <v>0.1950461543981034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382889808</v>
      </c>
      <c r="AA35" s="86">
        <f t="shared" si="11"/>
        <v>359326644</v>
      </c>
      <c r="AB35" s="86">
        <f t="shared" si="12"/>
        <v>742216452</v>
      </c>
      <c r="AC35" s="104">
        <f t="shared" si="13"/>
        <v>0.40142751491198636</v>
      </c>
      <c r="AD35" s="85">
        <v>312861678</v>
      </c>
      <c r="AE35" s="86">
        <v>148612204</v>
      </c>
      <c r="AF35" s="86">
        <f t="shared" si="14"/>
        <v>461473882</v>
      </c>
      <c r="AG35" s="86">
        <v>1729767163</v>
      </c>
      <c r="AH35" s="86">
        <v>2146577160</v>
      </c>
      <c r="AI35" s="87">
        <v>768115846</v>
      </c>
      <c r="AJ35" s="124">
        <f t="shared" si="15"/>
        <v>0.4440573635747761</v>
      </c>
      <c r="AK35" s="125">
        <f t="shared" si="16"/>
        <v>-0.21852748970959102</v>
      </c>
    </row>
    <row r="36" spans="1:37" ht="16.5">
      <c r="A36" s="65"/>
      <c r="B36" s="66" t="s">
        <v>145</v>
      </c>
      <c r="C36" s="67"/>
      <c r="D36" s="88">
        <f>SUM(D29:D35)</f>
        <v>2221274357</v>
      </c>
      <c r="E36" s="89">
        <f>SUM(E29:E35)</f>
        <v>862044350</v>
      </c>
      <c r="F36" s="90">
        <f t="shared" si="0"/>
        <v>3083318707</v>
      </c>
      <c r="G36" s="88">
        <f>SUM(G29:G35)</f>
        <v>2221274357</v>
      </c>
      <c r="H36" s="89">
        <f>SUM(H29:H35)</f>
        <v>862044350</v>
      </c>
      <c r="I36" s="90">
        <f t="shared" si="1"/>
        <v>3083318707</v>
      </c>
      <c r="J36" s="88">
        <f>SUM(J29:J35)</f>
        <v>414720666</v>
      </c>
      <c r="K36" s="89">
        <f>SUM(K29:K35)</f>
        <v>202861492</v>
      </c>
      <c r="L36" s="89">
        <f t="shared" si="2"/>
        <v>617582158</v>
      </c>
      <c r="M36" s="105">
        <f t="shared" si="3"/>
        <v>0.20029786625622414</v>
      </c>
      <c r="N36" s="88">
        <f>SUM(N29:N35)</f>
        <v>427028198</v>
      </c>
      <c r="O36" s="89">
        <f>SUM(O29:O35)</f>
        <v>258563637</v>
      </c>
      <c r="P36" s="89">
        <f t="shared" si="4"/>
        <v>685591835</v>
      </c>
      <c r="Q36" s="105">
        <f t="shared" si="5"/>
        <v>0.22235516342942876</v>
      </c>
      <c r="R36" s="88">
        <f>SUM(R29:R35)</f>
        <v>0</v>
      </c>
      <c r="S36" s="89">
        <f>SUM(S29:S35)</f>
        <v>0</v>
      </c>
      <c r="T36" s="89">
        <f t="shared" si="6"/>
        <v>0</v>
      </c>
      <c r="U36" s="105">
        <f t="shared" si="7"/>
        <v>0</v>
      </c>
      <c r="V36" s="88">
        <f>SUM(V29:V35)</f>
        <v>0</v>
      </c>
      <c r="W36" s="89">
        <f>SUM(W29:W35)</f>
        <v>0</v>
      </c>
      <c r="X36" s="89">
        <f t="shared" si="8"/>
        <v>0</v>
      </c>
      <c r="Y36" s="105">
        <f t="shared" si="9"/>
        <v>0</v>
      </c>
      <c r="Z36" s="88">
        <f t="shared" si="10"/>
        <v>841748864</v>
      </c>
      <c r="AA36" s="89">
        <f t="shared" si="11"/>
        <v>461425129</v>
      </c>
      <c r="AB36" s="89">
        <f t="shared" si="12"/>
        <v>1303173993</v>
      </c>
      <c r="AC36" s="105">
        <f t="shared" si="13"/>
        <v>0.42265302968565294</v>
      </c>
      <c r="AD36" s="88">
        <f>SUM(AD29:AD35)</f>
        <v>476634058</v>
      </c>
      <c r="AE36" s="89">
        <f>SUM(AE29:AE35)</f>
        <v>205342533</v>
      </c>
      <c r="AF36" s="89">
        <f t="shared" si="14"/>
        <v>681976591</v>
      </c>
      <c r="AG36" s="89">
        <f>SUM(AG29:AG35)</f>
        <v>2963675707</v>
      </c>
      <c r="AH36" s="89">
        <f>SUM(AH29:AH35)</f>
        <v>3378376052</v>
      </c>
      <c r="AI36" s="90">
        <f>SUM(AI29:AI35)</f>
        <v>1207124437</v>
      </c>
      <c r="AJ36" s="126">
        <f t="shared" si="15"/>
        <v>0.4073065194511175</v>
      </c>
      <c r="AK36" s="127">
        <f t="shared" si="16"/>
        <v>0.005301126237630571</v>
      </c>
    </row>
    <row r="37" spans="1:37" ht="12.75">
      <c r="A37" s="62" t="s">
        <v>97</v>
      </c>
      <c r="B37" s="63" t="s">
        <v>146</v>
      </c>
      <c r="C37" s="64" t="s">
        <v>147</v>
      </c>
      <c r="D37" s="85">
        <v>278678476</v>
      </c>
      <c r="E37" s="86">
        <v>53371856</v>
      </c>
      <c r="F37" s="87">
        <f t="shared" si="0"/>
        <v>332050332</v>
      </c>
      <c r="G37" s="85">
        <v>278678476</v>
      </c>
      <c r="H37" s="86">
        <v>53371856</v>
      </c>
      <c r="I37" s="87">
        <f t="shared" si="1"/>
        <v>332050332</v>
      </c>
      <c r="J37" s="85">
        <v>50145298</v>
      </c>
      <c r="K37" s="86">
        <v>7168622</v>
      </c>
      <c r="L37" s="86">
        <f t="shared" si="2"/>
        <v>57313920</v>
      </c>
      <c r="M37" s="104">
        <f t="shared" si="3"/>
        <v>0.1726061216526656</v>
      </c>
      <c r="N37" s="85">
        <v>51061955</v>
      </c>
      <c r="O37" s="86">
        <v>13873744</v>
      </c>
      <c r="P37" s="86">
        <f t="shared" si="4"/>
        <v>64935699</v>
      </c>
      <c r="Q37" s="104">
        <f t="shared" si="5"/>
        <v>0.1955598074812345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101207253</v>
      </c>
      <c r="AA37" s="86">
        <f t="shared" si="11"/>
        <v>21042366</v>
      </c>
      <c r="AB37" s="86">
        <f t="shared" si="12"/>
        <v>122249619</v>
      </c>
      <c r="AC37" s="104">
        <f t="shared" si="13"/>
        <v>0.3681659291339001</v>
      </c>
      <c r="AD37" s="85">
        <v>46943110</v>
      </c>
      <c r="AE37" s="86">
        <v>9326834</v>
      </c>
      <c r="AF37" s="86">
        <f t="shared" si="14"/>
        <v>56269944</v>
      </c>
      <c r="AG37" s="86">
        <v>321737419</v>
      </c>
      <c r="AH37" s="86">
        <v>326450260</v>
      </c>
      <c r="AI37" s="87">
        <v>110015153</v>
      </c>
      <c r="AJ37" s="124">
        <f t="shared" si="15"/>
        <v>0.34194080794811127</v>
      </c>
      <c r="AK37" s="125">
        <f t="shared" si="16"/>
        <v>0.15400326326964175</v>
      </c>
    </row>
    <row r="38" spans="1:37" ht="12.75">
      <c r="A38" s="62" t="s">
        <v>97</v>
      </c>
      <c r="B38" s="63" t="s">
        <v>148</v>
      </c>
      <c r="C38" s="64" t="s">
        <v>149</v>
      </c>
      <c r="D38" s="85">
        <v>206066141</v>
      </c>
      <c r="E38" s="86">
        <v>75578000</v>
      </c>
      <c r="F38" s="87">
        <f t="shared" si="0"/>
        <v>281644141</v>
      </c>
      <c r="G38" s="85">
        <v>206066141</v>
      </c>
      <c r="H38" s="86">
        <v>75578000</v>
      </c>
      <c r="I38" s="87">
        <f t="shared" si="1"/>
        <v>281644141</v>
      </c>
      <c r="J38" s="85">
        <v>35771127</v>
      </c>
      <c r="K38" s="86">
        <v>4239495</v>
      </c>
      <c r="L38" s="86">
        <f t="shared" si="2"/>
        <v>40010622</v>
      </c>
      <c r="M38" s="104">
        <f t="shared" si="3"/>
        <v>0.14206090656790904</v>
      </c>
      <c r="N38" s="85">
        <v>47595936</v>
      </c>
      <c r="O38" s="86">
        <v>13299762</v>
      </c>
      <c r="P38" s="86">
        <f t="shared" si="4"/>
        <v>60895698</v>
      </c>
      <c r="Q38" s="104">
        <f t="shared" si="5"/>
        <v>0.21621503569641096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83367063</v>
      </c>
      <c r="AA38" s="86">
        <f t="shared" si="11"/>
        <v>17539257</v>
      </c>
      <c r="AB38" s="86">
        <f t="shared" si="12"/>
        <v>100906320</v>
      </c>
      <c r="AC38" s="104">
        <f t="shared" si="13"/>
        <v>0.35827594226431997</v>
      </c>
      <c r="AD38" s="85">
        <v>45914987</v>
      </c>
      <c r="AE38" s="86">
        <v>12081549</v>
      </c>
      <c r="AF38" s="86">
        <f t="shared" si="14"/>
        <v>57996536</v>
      </c>
      <c r="AG38" s="86">
        <v>260412175</v>
      </c>
      <c r="AH38" s="86">
        <v>267699744</v>
      </c>
      <c r="AI38" s="87">
        <v>88400342</v>
      </c>
      <c r="AJ38" s="124">
        <f t="shared" si="15"/>
        <v>0.33946316834072754</v>
      </c>
      <c r="AK38" s="125">
        <f t="shared" si="16"/>
        <v>0.049988537246431486</v>
      </c>
    </row>
    <row r="39" spans="1:37" ht="12.75">
      <c r="A39" s="62" t="s">
        <v>97</v>
      </c>
      <c r="B39" s="63" t="s">
        <v>150</v>
      </c>
      <c r="C39" s="64" t="s">
        <v>151</v>
      </c>
      <c r="D39" s="85">
        <v>0</v>
      </c>
      <c r="E39" s="86">
        <v>0</v>
      </c>
      <c r="F39" s="87">
        <f t="shared" si="0"/>
        <v>0</v>
      </c>
      <c r="G39" s="85">
        <v>240999446</v>
      </c>
      <c r="H39" s="86">
        <v>0</v>
      </c>
      <c r="I39" s="87">
        <f t="shared" si="1"/>
        <v>240999446</v>
      </c>
      <c r="J39" s="85">
        <v>12757058</v>
      </c>
      <c r="K39" s="86">
        <v>5210771</v>
      </c>
      <c r="L39" s="86">
        <f t="shared" si="2"/>
        <v>17967829</v>
      </c>
      <c r="M39" s="104">
        <f t="shared" si="3"/>
        <v>0</v>
      </c>
      <c r="N39" s="85">
        <v>7100561</v>
      </c>
      <c r="O39" s="86">
        <v>4786641</v>
      </c>
      <c r="P39" s="86">
        <f t="shared" si="4"/>
        <v>11887202</v>
      </c>
      <c r="Q39" s="104">
        <f t="shared" si="5"/>
        <v>0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19857619</v>
      </c>
      <c r="AA39" s="86">
        <f t="shared" si="11"/>
        <v>9997412</v>
      </c>
      <c r="AB39" s="86">
        <f t="shared" si="12"/>
        <v>29855031</v>
      </c>
      <c r="AC39" s="104">
        <f t="shared" si="13"/>
        <v>0</v>
      </c>
      <c r="AD39" s="85">
        <v>0</v>
      </c>
      <c r="AE39" s="86">
        <v>0</v>
      </c>
      <c r="AF39" s="86">
        <f t="shared" si="14"/>
        <v>0</v>
      </c>
      <c r="AG39" s="86">
        <v>0</v>
      </c>
      <c r="AH39" s="86">
        <v>0</v>
      </c>
      <c r="AI39" s="87">
        <v>0</v>
      </c>
      <c r="AJ39" s="124">
        <f t="shared" si="15"/>
        <v>0</v>
      </c>
      <c r="AK39" s="125">
        <f t="shared" si="16"/>
        <v>0</v>
      </c>
    </row>
    <row r="40" spans="1:37" ht="12.75">
      <c r="A40" s="62" t="s">
        <v>112</v>
      </c>
      <c r="B40" s="63" t="s">
        <v>152</v>
      </c>
      <c r="C40" s="64" t="s">
        <v>153</v>
      </c>
      <c r="D40" s="85">
        <v>494426410</v>
      </c>
      <c r="E40" s="86">
        <v>278735760</v>
      </c>
      <c r="F40" s="87">
        <f t="shared" si="0"/>
        <v>773162170</v>
      </c>
      <c r="G40" s="85">
        <v>494426410</v>
      </c>
      <c r="H40" s="86">
        <v>278735760</v>
      </c>
      <c r="I40" s="87">
        <f t="shared" si="1"/>
        <v>773162170</v>
      </c>
      <c r="J40" s="85">
        <v>90121418</v>
      </c>
      <c r="K40" s="86">
        <v>36165850</v>
      </c>
      <c r="L40" s="86">
        <f t="shared" si="2"/>
        <v>126287268</v>
      </c>
      <c r="M40" s="104">
        <f t="shared" si="3"/>
        <v>0.16333865377815884</v>
      </c>
      <c r="N40" s="85">
        <v>102331235</v>
      </c>
      <c r="O40" s="86">
        <v>81168011</v>
      </c>
      <c r="P40" s="86">
        <f t="shared" si="4"/>
        <v>183499246</v>
      </c>
      <c r="Q40" s="104">
        <f t="shared" si="5"/>
        <v>0.2373360377939857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192452653</v>
      </c>
      <c r="AA40" s="86">
        <f t="shared" si="11"/>
        <v>117333861</v>
      </c>
      <c r="AB40" s="86">
        <f t="shared" si="12"/>
        <v>309786514</v>
      </c>
      <c r="AC40" s="104">
        <f t="shared" si="13"/>
        <v>0.4006746915721446</v>
      </c>
      <c r="AD40" s="85">
        <v>102573615</v>
      </c>
      <c r="AE40" s="86">
        <v>67138504</v>
      </c>
      <c r="AF40" s="86">
        <f t="shared" si="14"/>
        <v>169712119</v>
      </c>
      <c r="AG40" s="86">
        <v>696315548</v>
      </c>
      <c r="AH40" s="86">
        <v>708950118</v>
      </c>
      <c r="AI40" s="87">
        <v>256385511</v>
      </c>
      <c r="AJ40" s="124">
        <f t="shared" si="15"/>
        <v>0.36820305353859484</v>
      </c>
      <c r="AK40" s="125">
        <f t="shared" si="16"/>
        <v>0.08123831745922638</v>
      </c>
    </row>
    <row r="41" spans="1:37" ht="16.5">
      <c r="A41" s="65"/>
      <c r="B41" s="66" t="s">
        <v>154</v>
      </c>
      <c r="C41" s="67"/>
      <c r="D41" s="88">
        <f>SUM(D37:D40)</f>
        <v>979171027</v>
      </c>
      <c r="E41" s="89">
        <f>SUM(E37:E40)</f>
        <v>407685616</v>
      </c>
      <c r="F41" s="90">
        <f t="shared" si="0"/>
        <v>1386856643</v>
      </c>
      <c r="G41" s="88">
        <f>SUM(G37:G40)</f>
        <v>1220170473</v>
      </c>
      <c r="H41" s="89">
        <f>SUM(H37:H40)</f>
        <v>407685616</v>
      </c>
      <c r="I41" s="90">
        <f t="shared" si="1"/>
        <v>1627856089</v>
      </c>
      <c r="J41" s="88">
        <f>SUM(J37:J40)</f>
        <v>188794901</v>
      </c>
      <c r="K41" s="89">
        <f>SUM(K37:K40)</f>
        <v>52784738</v>
      </c>
      <c r="L41" s="89">
        <f t="shared" si="2"/>
        <v>241579639</v>
      </c>
      <c r="M41" s="105">
        <f t="shared" si="3"/>
        <v>0.17419222110615798</v>
      </c>
      <c r="N41" s="88">
        <f>SUM(N37:N40)</f>
        <v>208089687</v>
      </c>
      <c r="O41" s="89">
        <f>SUM(O37:O40)</f>
        <v>113128158</v>
      </c>
      <c r="P41" s="89">
        <f t="shared" si="4"/>
        <v>321217845</v>
      </c>
      <c r="Q41" s="105">
        <f t="shared" si="5"/>
        <v>0.23161575251581357</v>
      </c>
      <c r="R41" s="88">
        <f>SUM(R37:R40)</f>
        <v>0</v>
      </c>
      <c r="S41" s="89">
        <f>SUM(S37:S40)</f>
        <v>0</v>
      </c>
      <c r="T41" s="89">
        <f t="shared" si="6"/>
        <v>0</v>
      </c>
      <c r="U41" s="105">
        <f t="shared" si="7"/>
        <v>0</v>
      </c>
      <c r="V41" s="88">
        <f>SUM(V37:V40)</f>
        <v>0</v>
      </c>
      <c r="W41" s="89">
        <f>SUM(W37:W40)</f>
        <v>0</v>
      </c>
      <c r="X41" s="89">
        <f t="shared" si="8"/>
        <v>0</v>
      </c>
      <c r="Y41" s="105">
        <f t="shared" si="9"/>
        <v>0</v>
      </c>
      <c r="Z41" s="88">
        <f t="shared" si="10"/>
        <v>396884588</v>
      </c>
      <c r="AA41" s="89">
        <f t="shared" si="11"/>
        <v>165912896</v>
      </c>
      <c r="AB41" s="89">
        <f t="shared" si="12"/>
        <v>562797484</v>
      </c>
      <c r="AC41" s="105">
        <f t="shared" si="13"/>
        <v>0.4058079736219715</v>
      </c>
      <c r="AD41" s="88">
        <f>SUM(AD37:AD40)</f>
        <v>195431712</v>
      </c>
      <c r="AE41" s="89">
        <f>SUM(AE37:AE40)</f>
        <v>88546887</v>
      </c>
      <c r="AF41" s="89">
        <f t="shared" si="14"/>
        <v>283978599</v>
      </c>
      <c r="AG41" s="89">
        <f>SUM(AG37:AG40)</f>
        <v>1278465142</v>
      </c>
      <c r="AH41" s="89">
        <f>SUM(AH37:AH40)</f>
        <v>1303100122</v>
      </c>
      <c r="AI41" s="90">
        <f>SUM(AI37:AI40)</f>
        <v>454801006</v>
      </c>
      <c r="AJ41" s="126">
        <f t="shared" si="15"/>
        <v>0.3557398563785011</v>
      </c>
      <c r="AK41" s="127">
        <f t="shared" si="16"/>
        <v>0.1311339873185302</v>
      </c>
    </row>
    <row r="42" spans="1:37" ht="12.75">
      <c r="A42" s="62" t="s">
        <v>97</v>
      </c>
      <c r="B42" s="63" t="s">
        <v>155</v>
      </c>
      <c r="C42" s="64" t="s">
        <v>156</v>
      </c>
      <c r="D42" s="85">
        <v>248742332</v>
      </c>
      <c r="E42" s="86">
        <v>114777000</v>
      </c>
      <c r="F42" s="87">
        <f t="shared" si="0"/>
        <v>363519332</v>
      </c>
      <c r="G42" s="85">
        <v>248742332</v>
      </c>
      <c r="H42" s="86">
        <v>114777000</v>
      </c>
      <c r="I42" s="87">
        <f t="shared" si="1"/>
        <v>363519332</v>
      </c>
      <c r="J42" s="85">
        <v>43470234</v>
      </c>
      <c r="K42" s="86">
        <v>20213028</v>
      </c>
      <c r="L42" s="86">
        <f t="shared" si="2"/>
        <v>63683262</v>
      </c>
      <c r="M42" s="104">
        <f t="shared" si="3"/>
        <v>0.1751853516280119</v>
      </c>
      <c r="N42" s="85">
        <v>51486111</v>
      </c>
      <c r="O42" s="86">
        <v>31725916</v>
      </c>
      <c r="P42" s="86">
        <f t="shared" si="4"/>
        <v>83212027</v>
      </c>
      <c r="Q42" s="104">
        <f t="shared" si="5"/>
        <v>0.22890674491006163</v>
      </c>
      <c r="R42" s="85">
        <v>0</v>
      </c>
      <c r="S42" s="86">
        <v>0</v>
      </c>
      <c r="T42" s="86">
        <f t="shared" si="6"/>
        <v>0</v>
      </c>
      <c r="U42" s="104">
        <f t="shared" si="7"/>
        <v>0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f t="shared" si="10"/>
        <v>94956345</v>
      </c>
      <c r="AA42" s="86">
        <f t="shared" si="11"/>
        <v>51938944</v>
      </c>
      <c r="AB42" s="86">
        <f t="shared" si="12"/>
        <v>146895289</v>
      </c>
      <c r="AC42" s="104">
        <f t="shared" si="13"/>
        <v>0.40409209653807354</v>
      </c>
      <c r="AD42" s="85">
        <v>40484424</v>
      </c>
      <c r="AE42" s="86">
        <v>15685768</v>
      </c>
      <c r="AF42" s="86">
        <f t="shared" si="14"/>
        <v>56170192</v>
      </c>
      <c r="AG42" s="86">
        <v>310689408</v>
      </c>
      <c r="AH42" s="86">
        <v>533766262</v>
      </c>
      <c r="AI42" s="87">
        <v>118876903</v>
      </c>
      <c r="AJ42" s="124">
        <f t="shared" si="15"/>
        <v>0.38262296666386514</v>
      </c>
      <c r="AK42" s="125">
        <f t="shared" si="16"/>
        <v>0.4814267859365693</v>
      </c>
    </row>
    <row r="43" spans="1:37" ht="12.75">
      <c r="A43" s="62" t="s">
        <v>97</v>
      </c>
      <c r="B43" s="63" t="s">
        <v>157</v>
      </c>
      <c r="C43" s="64" t="s">
        <v>158</v>
      </c>
      <c r="D43" s="85">
        <v>223048471</v>
      </c>
      <c r="E43" s="86">
        <v>79331600</v>
      </c>
      <c r="F43" s="87">
        <f t="shared" si="0"/>
        <v>302380071</v>
      </c>
      <c r="G43" s="85">
        <v>223048471</v>
      </c>
      <c r="H43" s="86">
        <v>79331600</v>
      </c>
      <c r="I43" s="87">
        <f t="shared" si="1"/>
        <v>302380071</v>
      </c>
      <c r="J43" s="85">
        <v>28231298</v>
      </c>
      <c r="K43" s="86">
        <v>4401732</v>
      </c>
      <c r="L43" s="86">
        <f t="shared" si="2"/>
        <v>32633030</v>
      </c>
      <c r="M43" s="104">
        <f t="shared" si="3"/>
        <v>0.1079205712601344</v>
      </c>
      <c r="N43" s="85">
        <v>31208319</v>
      </c>
      <c r="O43" s="86">
        <v>10816960</v>
      </c>
      <c r="P43" s="86">
        <f t="shared" si="4"/>
        <v>42025279</v>
      </c>
      <c r="Q43" s="104">
        <f t="shared" si="5"/>
        <v>0.1389816427419253</v>
      </c>
      <c r="R43" s="85">
        <v>0</v>
      </c>
      <c r="S43" s="86">
        <v>0</v>
      </c>
      <c r="T43" s="86">
        <f t="shared" si="6"/>
        <v>0</v>
      </c>
      <c r="U43" s="104">
        <f t="shared" si="7"/>
        <v>0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f t="shared" si="10"/>
        <v>59439617</v>
      </c>
      <c r="AA43" s="86">
        <f t="shared" si="11"/>
        <v>15218692</v>
      </c>
      <c r="AB43" s="86">
        <f t="shared" si="12"/>
        <v>74658309</v>
      </c>
      <c r="AC43" s="104">
        <f t="shared" si="13"/>
        <v>0.24690221400205967</v>
      </c>
      <c r="AD43" s="85">
        <v>30196617</v>
      </c>
      <c r="AE43" s="86">
        <v>5181254</v>
      </c>
      <c r="AF43" s="86">
        <f t="shared" si="14"/>
        <v>35377871</v>
      </c>
      <c r="AG43" s="86">
        <v>163670301</v>
      </c>
      <c r="AH43" s="86">
        <v>165175428</v>
      </c>
      <c r="AI43" s="87">
        <v>71194792</v>
      </c>
      <c r="AJ43" s="124">
        <f t="shared" si="15"/>
        <v>0.4349890698862954</v>
      </c>
      <c r="AK43" s="125">
        <f t="shared" si="16"/>
        <v>0.18789734407703618</v>
      </c>
    </row>
    <row r="44" spans="1:37" ht="12.75">
      <c r="A44" s="62" t="s">
        <v>97</v>
      </c>
      <c r="B44" s="63" t="s">
        <v>159</v>
      </c>
      <c r="C44" s="64" t="s">
        <v>160</v>
      </c>
      <c r="D44" s="85">
        <v>285314941</v>
      </c>
      <c r="E44" s="86">
        <v>59146893</v>
      </c>
      <c r="F44" s="87">
        <f t="shared" si="0"/>
        <v>344461834</v>
      </c>
      <c r="G44" s="85">
        <v>285314941</v>
      </c>
      <c r="H44" s="86">
        <v>59146893</v>
      </c>
      <c r="I44" s="87">
        <f t="shared" si="1"/>
        <v>344461834</v>
      </c>
      <c r="J44" s="85">
        <v>52341094</v>
      </c>
      <c r="K44" s="86">
        <v>6409639</v>
      </c>
      <c r="L44" s="86">
        <f t="shared" si="2"/>
        <v>58750733</v>
      </c>
      <c r="M44" s="104">
        <f t="shared" si="3"/>
        <v>0.1705580334336837</v>
      </c>
      <c r="N44" s="85">
        <v>59831019</v>
      </c>
      <c r="O44" s="86">
        <v>15088478</v>
      </c>
      <c r="P44" s="86">
        <f t="shared" si="4"/>
        <v>74919497</v>
      </c>
      <c r="Q44" s="104">
        <f t="shared" si="5"/>
        <v>0.2174972365733848</v>
      </c>
      <c r="R44" s="85">
        <v>0</v>
      </c>
      <c r="S44" s="86">
        <v>0</v>
      </c>
      <c r="T44" s="86">
        <f t="shared" si="6"/>
        <v>0</v>
      </c>
      <c r="U44" s="104">
        <f t="shared" si="7"/>
        <v>0</v>
      </c>
      <c r="V44" s="85">
        <v>0</v>
      </c>
      <c r="W44" s="86">
        <v>0</v>
      </c>
      <c r="X44" s="86">
        <f t="shared" si="8"/>
        <v>0</v>
      </c>
      <c r="Y44" s="104">
        <f t="shared" si="9"/>
        <v>0</v>
      </c>
      <c r="Z44" s="85">
        <f t="shared" si="10"/>
        <v>112172113</v>
      </c>
      <c r="AA44" s="86">
        <f t="shared" si="11"/>
        <v>21498117</v>
      </c>
      <c r="AB44" s="86">
        <f t="shared" si="12"/>
        <v>133670230</v>
      </c>
      <c r="AC44" s="104">
        <f t="shared" si="13"/>
        <v>0.38805527000706846</v>
      </c>
      <c r="AD44" s="85">
        <v>47918880</v>
      </c>
      <c r="AE44" s="86">
        <v>15607914</v>
      </c>
      <c r="AF44" s="86">
        <f t="shared" si="14"/>
        <v>63526794</v>
      </c>
      <c r="AG44" s="86">
        <v>453886607</v>
      </c>
      <c r="AH44" s="86">
        <v>400252210</v>
      </c>
      <c r="AI44" s="87">
        <v>124028925</v>
      </c>
      <c r="AJ44" s="124">
        <f t="shared" si="15"/>
        <v>0.27325971528391013</v>
      </c>
      <c r="AK44" s="125">
        <f t="shared" si="16"/>
        <v>0.17933697393890213</v>
      </c>
    </row>
    <row r="45" spans="1:37" ht="12.75">
      <c r="A45" s="62" t="s">
        <v>97</v>
      </c>
      <c r="B45" s="63" t="s">
        <v>161</v>
      </c>
      <c r="C45" s="64" t="s">
        <v>162</v>
      </c>
      <c r="D45" s="85">
        <v>234414625</v>
      </c>
      <c r="E45" s="86">
        <v>49340772</v>
      </c>
      <c r="F45" s="87">
        <f t="shared" si="0"/>
        <v>283755397</v>
      </c>
      <c r="G45" s="85">
        <v>234414625</v>
      </c>
      <c r="H45" s="86">
        <v>49340772</v>
      </c>
      <c r="I45" s="87">
        <f t="shared" si="1"/>
        <v>283755397</v>
      </c>
      <c r="J45" s="85">
        <v>39924474</v>
      </c>
      <c r="K45" s="86">
        <v>16027926</v>
      </c>
      <c r="L45" s="86">
        <f t="shared" si="2"/>
        <v>55952400</v>
      </c>
      <c r="M45" s="104">
        <f t="shared" si="3"/>
        <v>0.1971853243728788</v>
      </c>
      <c r="N45" s="85">
        <v>44062489</v>
      </c>
      <c r="O45" s="86">
        <v>9673101</v>
      </c>
      <c r="P45" s="86">
        <f t="shared" si="4"/>
        <v>53735590</v>
      </c>
      <c r="Q45" s="104">
        <f t="shared" si="5"/>
        <v>0.18937292671124067</v>
      </c>
      <c r="R45" s="85">
        <v>0</v>
      </c>
      <c r="S45" s="86">
        <v>0</v>
      </c>
      <c r="T45" s="86">
        <f t="shared" si="6"/>
        <v>0</v>
      </c>
      <c r="U45" s="104">
        <f t="shared" si="7"/>
        <v>0</v>
      </c>
      <c r="V45" s="85">
        <v>0</v>
      </c>
      <c r="W45" s="86">
        <v>0</v>
      </c>
      <c r="X45" s="86">
        <f t="shared" si="8"/>
        <v>0</v>
      </c>
      <c r="Y45" s="104">
        <f t="shared" si="9"/>
        <v>0</v>
      </c>
      <c r="Z45" s="85">
        <f t="shared" si="10"/>
        <v>83986963</v>
      </c>
      <c r="AA45" s="86">
        <f t="shared" si="11"/>
        <v>25701027</v>
      </c>
      <c r="AB45" s="86">
        <f t="shared" si="12"/>
        <v>109687990</v>
      </c>
      <c r="AC45" s="104">
        <f t="shared" si="13"/>
        <v>0.38655825108411945</v>
      </c>
      <c r="AD45" s="85">
        <v>45028403</v>
      </c>
      <c r="AE45" s="86">
        <v>10231688</v>
      </c>
      <c r="AF45" s="86">
        <f t="shared" si="14"/>
        <v>55260091</v>
      </c>
      <c r="AG45" s="86">
        <v>257588853</v>
      </c>
      <c r="AH45" s="86">
        <v>322340416</v>
      </c>
      <c r="AI45" s="87">
        <v>103790032</v>
      </c>
      <c r="AJ45" s="124">
        <f t="shared" si="15"/>
        <v>0.40292905066043366</v>
      </c>
      <c r="AK45" s="125">
        <f t="shared" si="16"/>
        <v>-0.027587739585879456</v>
      </c>
    </row>
    <row r="46" spans="1:37" ht="12.75">
      <c r="A46" s="62" t="s">
        <v>97</v>
      </c>
      <c r="B46" s="63" t="s">
        <v>163</v>
      </c>
      <c r="C46" s="64" t="s">
        <v>164</v>
      </c>
      <c r="D46" s="85">
        <v>1150512436</v>
      </c>
      <c r="E46" s="86">
        <v>266002141</v>
      </c>
      <c r="F46" s="87">
        <f t="shared" si="0"/>
        <v>1416514577</v>
      </c>
      <c r="G46" s="85">
        <v>1150512436</v>
      </c>
      <c r="H46" s="86">
        <v>266002141</v>
      </c>
      <c r="I46" s="87">
        <f t="shared" si="1"/>
        <v>1416514577</v>
      </c>
      <c r="J46" s="85">
        <v>237897879</v>
      </c>
      <c r="K46" s="86">
        <v>58953019</v>
      </c>
      <c r="L46" s="86">
        <f t="shared" si="2"/>
        <v>296850898</v>
      </c>
      <c r="M46" s="104">
        <f t="shared" si="3"/>
        <v>0.20956430863471445</v>
      </c>
      <c r="N46" s="85">
        <v>226571698</v>
      </c>
      <c r="O46" s="86">
        <v>47407425</v>
      </c>
      <c r="P46" s="86">
        <f t="shared" si="4"/>
        <v>273979123</v>
      </c>
      <c r="Q46" s="104">
        <f t="shared" si="5"/>
        <v>0.19341779283362787</v>
      </c>
      <c r="R46" s="85">
        <v>0</v>
      </c>
      <c r="S46" s="86">
        <v>0</v>
      </c>
      <c r="T46" s="86">
        <f t="shared" si="6"/>
        <v>0</v>
      </c>
      <c r="U46" s="104">
        <f t="shared" si="7"/>
        <v>0</v>
      </c>
      <c r="V46" s="85">
        <v>0</v>
      </c>
      <c r="W46" s="86">
        <v>0</v>
      </c>
      <c r="X46" s="86">
        <f t="shared" si="8"/>
        <v>0</v>
      </c>
      <c r="Y46" s="104">
        <f t="shared" si="9"/>
        <v>0</v>
      </c>
      <c r="Z46" s="85">
        <f t="shared" si="10"/>
        <v>464469577</v>
      </c>
      <c r="AA46" s="86">
        <f t="shared" si="11"/>
        <v>106360444</v>
      </c>
      <c r="AB46" s="86">
        <f t="shared" si="12"/>
        <v>570830021</v>
      </c>
      <c r="AC46" s="104">
        <f t="shared" si="13"/>
        <v>0.40298210146834235</v>
      </c>
      <c r="AD46" s="85">
        <v>264965921</v>
      </c>
      <c r="AE46" s="86">
        <v>46781656</v>
      </c>
      <c r="AF46" s="86">
        <f t="shared" si="14"/>
        <v>311747577</v>
      </c>
      <c r="AG46" s="86">
        <v>1386466362</v>
      </c>
      <c r="AH46" s="86">
        <v>1457057002</v>
      </c>
      <c r="AI46" s="87">
        <v>550203583</v>
      </c>
      <c r="AJ46" s="124">
        <f t="shared" si="15"/>
        <v>0.39683875359682186</v>
      </c>
      <c r="AK46" s="125">
        <f t="shared" si="16"/>
        <v>-0.12115075396399955</v>
      </c>
    </row>
    <row r="47" spans="1:37" ht="12.75">
      <c r="A47" s="62" t="s">
        <v>112</v>
      </c>
      <c r="B47" s="63" t="s">
        <v>165</v>
      </c>
      <c r="C47" s="64" t="s">
        <v>166</v>
      </c>
      <c r="D47" s="85">
        <v>1134760924</v>
      </c>
      <c r="E47" s="86">
        <v>1221592700</v>
      </c>
      <c r="F47" s="87">
        <f t="shared" si="0"/>
        <v>2356353624</v>
      </c>
      <c r="G47" s="85">
        <v>1134760924</v>
      </c>
      <c r="H47" s="86">
        <v>1221592700</v>
      </c>
      <c r="I47" s="87">
        <f t="shared" si="1"/>
        <v>2356353624</v>
      </c>
      <c r="J47" s="85">
        <v>192000145</v>
      </c>
      <c r="K47" s="86">
        <v>196423393</v>
      </c>
      <c r="L47" s="86">
        <f t="shared" si="2"/>
        <v>388423538</v>
      </c>
      <c r="M47" s="104">
        <f t="shared" si="3"/>
        <v>0.16484093645530007</v>
      </c>
      <c r="N47" s="85">
        <v>215725597</v>
      </c>
      <c r="O47" s="86">
        <v>351555595</v>
      </c>
      <c r="P47" s="86">
        <f t="shared" si="4"/>
        <v>567281192</v>
      </c>
      <c r="Q47" s="104">
        <f t="shared" si="5"/>
        <v>0.24074535596954186</v>
      </c>
      <c r="R47" s="85">
        <v>0</v>
      </c>
      <c r="S47" s="86">
        <v>0</v>
      </c>
      <c r="T47" s="86">
        <f t="shared" si="6"/>
        <v>0</v>
      </c>
      <c r="U47" s="104">
        <f t="shared" si="7"/>
        <v>0</v>
      </c>
      <c r="V47" s="85">
        <v>0</v>
      </c>
      <c r="W47" s="86">
        <v>0</v>
      </c>
      <c r="X47" s="86">
        <f t="shared" si="8"/>
        <v>0</v>
      </c>
      <c r="Y47" s="104">
        <f t="shared" si="9"/>
        <v>0</v>
      </c>
      <c r="Z47" s="85">
        <f t="shared" si="10"/>
        <v>407725742</v>
      </c>
      <c r="AA47" s="86">
        <f t="shared" si="11"/>
        <v>547978988</v>
      </c>
      <c r="AB47" s="86">
        <f t="shared" si="12"/>
        <v>955704730</v>
      </c>
      <c r="AC47" s="104">
        <f t="shared" si="13"/>
        <v>0.4055862924248419</v>
      </c>
      <c r="AD47" s="85">
        <v>195638357</v>
      </c>
      <c r="AE47" s="86">
        <v>205281962</v>
      </c>
      <c r="AF47" s="86">
        <f t="shared" si="14"/>
        <v>400920319</v>
      </c>
      <c r="AG47" s="86">
        <v>2402226090</v>
      </c>
      <c r="AH47" s="86">
        <v>2402226090</v>
      </c>
      <c r="AI47" s="87">
        <v>681657456</v>
      </c>
      <c r="AJ47" s="124">
        <f t="shared" si="15"/>
        <v>0.28376074127144296</v>
      </c>
      <c r="AK47" s="125">
        <f t="shared" si="16"/>
        <v>0.4149474723928872</v>
      </c>
    </row>
    <row r="48" spans="1:37" ht="16.5">
      <c r="A48" s="65"/>
      <c r="B48" s="66" t="s">
        <v>167</v>
      </c>
      <c r="C48" s="67"/>
      <c r="D48" s="88">
        <f>SUM(D42:D47)</f>
        <v>3276793729</v>
      </c>
      <c r="E48" s="89">
        <f>SUM(E42:E47)</f>
        <v>1790191106</v>
      </c>
      <c r="F48" s="90">
        <f t="shared" si="0"/>
        <v>5066984835</v>
      </c>
      <c r="G48" s="88">
        <f>SUM(G42:G47)</f>
        <v>3276793729</v>
      </c>
      <c r="H48" s="89">
        <f>SUM(H42:H47)</f>
        <v>1790191106</v>
      </c>
      <c r="I48" s="90">
        <f t="shared" si="1"/>
        <v>5066984835</v>
      </c>
      <c r="J48" s="88">
        <f>SUM(J42:J47)</f>
        <v>593865124</v>
      </c>
      <c r="K48" s="89">
        <f>SUM(K42:K47)</f>
        <v>302428737</v>
      </c>
      <c r="L48" s="89">
        <f t="shared" si="2"/>
        <v>896293861</v>
      </c>
      <c r="M48" s="105">
        <f t="shared" si="3"/>
        <v>0.1768889961558371</v>
      </c>
      <c r="N48" s="88">
        <f>SUM(N42:N47)</f>
        <v>628885233</v>
      </c>
      <c r="O48" s="89">
        <f>SUM(O42:O47)</f>
        <v>466267475</v>
      </c>
      <c r="P48" s="89">
        <f t="shared" si="4"/>
        <v>1095152708</v>
      </c>
      <c r="Q48" s="105">
        <f t="shared" si="5"/>
        <v>0.2161349882942762</v>
      </c>
      <c r="R48" s="88">
        <f>SUM(R42:R47)</f>
        <v>0</v>
      </c>
      <c r="S48" s="89">
        <f>SUM(S42:S47)</f>
        <v>0</v>
      </c>
      <c r="T48" s="89">
        <f t="shared" si="6"/>
        <v>0</v>
      </c>
      <c r="U48" s="105">
        <f t="shared" si="7"/>
        <v>0</v>
      </c>
      <c r="V48" s="88">
        <f>SUM(V42:V47)</f>
        <v>0</v>
      </c>
      <c r="W48" s="89">
        <f>SUM(W42:W47)</f>
        <v>0</v>
      </c>
      <c r="X48" s="89">
        <f t="shared" si="8"/>
        <v>0</v>
      </c>
      <c r="Y48" s="105">
        <f t="shared" si="9"/>
        <v>0</v>
      </c>
      <c r="Z48" s="88">
        <f t="shared" si="10"/>
        <v>1222750357</v>
      </c>
      <c r="AA48" s="89">
        <f t="shared" si="11"/>
        <v>768696212</v>
      </c>
      <c r="AB48" s="89">
        <f t="shared" si="12"/>
        <v>1991446569</v>
      </c>
      <c r="AC48" s="105">
        <f t="shared" si="13"/>
        <v>0.39302398445011333</v>
      </c>
      <c r="AD48" s="88">
        <f>SUM(AD42:AD47)</f>
        <v>624232602</v>
      </c>
      <c r="AE48" s="89">
        <f>SUM(AE42:AE47)</f>
        <v>298770242</v>
      </c>
      <c r="AF48" s="89">
        <f t="shared" si="14"/>
        <v>923002844</v>
      </c>
      <c r="AG48" s="89">
        <f>SUM(AG42:AG47)</f>
        <v>4974527621</v>
      </c>
      <c r="AH48" s="89">
        <f>SUM(AH42:AH47)</f>
        <v>5280817408</v>
      </c>
      <c r="AI48" s="90">
        <f>SUM(AI42:AI47)</f>
        <v>1649751691</v>
      </c>
      <c r="AJ48" s="126">
        <f t="shared" si="15"/>
        <v>0.33163986948942903</v>
      </c>
      <c r="AK48" s="127">
        <f t="shared" si="16"/>
        <v>0.1865106539151682</v>
      </c>
    </row>
    <row r="49" spans="1:37" ht="12.75">
      <c r="A49" s="62" t="s">
        <v>97</v>
      </c>
      <c r="B49" s="63" t="s">
        <v>168</v>
      </c>
      <c r="C49" s="64" t="s">
        <v>169</v>
      </c>
      <c r="D49" s="85">
        <v>289350033</v>
      </c>
      <c r="E49" s="86">
        <v>154046400</v>
      </c>
      <c r="F49" s="87">
        <f t="shared" si="0"/>
        <v>443396433</v>
      </c>
      <c r="G49" s="85">
        <v>289350033</v>
      </c>
      <c r="H49" s="86">
        <v>154046400</v>
      </c>
      <c r="I49" s="87">
        <f t="shared" si="1"/>
        <v>443396433</v>
      </c>
      <c r="J49" s="85">
        <v>61503399</v>
      </c>
      <c r="K49" s="86">
        <v>17334802</v>
      </c>
      <c r="L49" s="86">
        <f t="shared" si="2"/>
        <v>78838201</v>
      </c>
      <c r="M49" s="104">
        <f t="shared" si="3"/>
        <v>0.17780522154087786</v>
      </c>
      <c r="N49" s="85">
        <v>65566529</v>
      </c>
      <c r="O49" s="86">
        <v>24976660</v>
      </c>
      <c r="P49" s="86">
        <f t="shared" si="4"/>
        <v>90543189</v>
      </c>
      <c r="Q49" s="104">
        <f t="shared" si="5"/>
        <v>0.204203692815905</v>
      </c>
      <c r="R49" s="85">
        <v>0</v>
      </c>
      <c r="S49" s="86">
        <v>0</v>
      </c>
      <c r="T49" s="86">
        <f t="shared" si="6"/>
        <v>0</v>
      </c>
      <c r="U49" s="104">
        <f t="shared" si="7"/>
        <v>0</v>
      </c>
      <c r="V49" s="85">
        <v>0</v>
      </c>
      <c r="W49" s="86">
        <v>0</v>
      </c>
      <c r="X49" s="86">
        <f t="shared" si="8"/>
        <v>0</v>
      </c>
      <c r="Y49" s="104">
        <f t="shared" si="9"/>
        <v>0</v>
      </c>
      <c r="Z49" s="85">
        <f t="shared" si="10"/>
        <v>127069928</v>
      </c>
      <c r="AA49" s="86">
        <f t="shared" si="11"/>
        <v>42311462</v>
      </c>
      <c r="AB49" s="86">
        <f t="shared" si="12"/>
        <v>169381390</v>
      </c>
      <c r="AC49" s="104">
        <f t="shared" si="13"/>
        <v>0.38200891435678286</v>
      </c>
      <c r="AD49" s="85">
        <v>56122493</v>
      </c>
      <c r="AE49" s="86">
        <v>30735002</v>
      </c>
      <c r="AF49" s="86">
        <f t="shared" si="14"/>
        <v>86857495</v>
      </c>
      <c r="AG49" s="86">
        <v>433585409</v>
      </c>
      <c r="AH49" s="86">
        <v>422663013</v>
      </c>
      <c r="AI49" s="87">
        <v>177938138</v>
      </c>
      <c r="AJ49" s="124">
        <f t="shared" si="15"/>
        <v>0.41038774439017156</v>
      </c>
      <c r="AK49" s="125">
        <f t="shared" si="16"/>
        <v>0.0424338049353139</v>
      </c>
    </row>
    <row r="50" spans="1:37" ht="12.75">
      <c r="A50" s="62" t="s">
        <v>97</v>
      </c>
      <c r="B50" s="63" t="s">
        <v>170</v>
      </c>
      <c r="C50" s="64" t="s">
        <v>171</v>
      </c>
      <c r="D50" s="85">
        <v>231936092</v>
      </c>
      <c r="E50" s="86">
        <v>130516578</v>
      </c>
      <c r="F50" s="87">
        <f t="shared" si="0"/>
        <v>362452670</v>
      </c>
      <c r="G50" s="85">
        <v>231936092</v>
      </c>
      <c r="H50" s="86">
        <v>130516578</v>
      </c>
      <c r="I50" s="87">
        <f t="shared" si="1"/>
        <v>362452670</v>
      </c>
      <c r="J50" s="85">
        <v>32675206</v>
      </c>
      <c r="K50" s="86">
        <v>23726009</v>
      </c>
      <c r="L50" s="86">
        <f t="shared" si="2"/>
        <v>56401215</v>
      </c>
      <c r="M50" s="104">
        <f t="shared" si="3"/>
        <v>0.15560987590462502</v>
      </c>
      <c r="N50" s="85">
        <v>42206145</v>
      </c>
      <c r="O50" s="86">
        <v>44081030</v>
      </c>
      <c r="P50" s="86">
        <f t="shared" si="4"/>
        <v>86287175</v>
      </c>
      <c r="Q50" s="104">
        <f t="shared" si="5"/>
        <v>0.23806466924357322</v>
      </c>
      <c r="R50" s="85">
        <v>0</v>
      </c>
      <c r="S50" s="86">
        <v>0</v>
      </c>
      <c r="T50" s="86">
        <f t="shared" si="6"/>
        <v>0</v>
      </c>
      <c r="U50" s="104">
        <f t="shared" si="7"/>
        <v>0</v>
      </c>
      <c r="V50" s="85">
        <v>0</v>
      </c>
      <c r="W50" s="86">
        <v>0</v>
      </c>
      <c r="X50" s="86">
        <f t="shared" si="8"/>
        <v>0</v>
      </c>
      <c r="Y50" s="104">
        <f t="shared" si="9"/>
        <v>0</v>
      </c>
      <c r="Z50" s="85">
        <f t="shared" si="10"/>
        <v>74881351</v>
      </c>
      <c r="AA50" s="86">
        <f t="shared" si="11"/>
        <v>67807039</v>
      </c>
      <c r="AB50" s="86">
        <f t="shared" si="12"/>
        <v>142688390</v>
      </c>
      <c r="AC50" s="104">
        <f t="shared" si="13"/>
        <v>0.3936745451481983</v>
      </c>
      <c r="AD50" s="85">
        <v>42658787</v>
      </c>
      <c r="AE50" s="86">
        <v>5789722</v>
      </c>
      <c r="AF50" s="86">
        <f t="shared" si="14"/>
        <v>48448509</v>
      </c>
      <c r="AG50" s="86">
        <v>345622232</v>
      </c>
      <c r="AH50" s="86">
        <v>368565930</v>
      </c>
      <c r="AI50" s="87">
        <v>86310173</v>
      </c>
      <c r="AJ50" s="124">
        <f t="shared" si="15"/>
        <v>0.2497240194895796</v>
      </c>
      <c r="AK50" s="125">
        <f t="shared" si="16"/>
        <v>0.7810078531002884</v>
      </c>
    </row>
    <row r="51" spans="1:37" ht="12.75">
      <c r="A51" s="62" t="s">
        <v>97</v>
      </c>
      <c r="B51" s="63" t="s">
        <v>172</v>
      </c>
      <c r="C51" s="64" t="s">
        <v>173</v>
      </c>
      <c r="D51" s="85">
        <v>275600033</v>
      </c>
      <c r="E51" s="86">
        <v>52383091</v>
      </c>
      <c r="F51" s="87">
        <f t="shared" si="0"/>
        <v>327983124</v>
      </c>
      <c r="G51" s="85">
        <v>275600033</v>
      </c>
      <c r="H51" s="86">
        <v>52383091</v>
      </c>
      <c r="I51" s="87">
        <f t="shared" si="1"/>
        <v>327983124</v>
      </c>
      <c r="J51" s="85">
        <v>45317213</v>
      </c>
      <c r="K51" s="86">
        <v>17599848</v>
      </c>
      <c r="L51" s="86">
        <f t="shared" si="2"/>
        <v>62917061</v>
      </c>
      <c r="M51" s="104">
        <f t="shared" si="3"/>
        <v>0.19183017782341752</v>
      </c>
      <c r="N51" s="85">
        <v>55934497</v>
      </c>
      <c r="O51" s="86">
        <v>20257363</v>
      </c>
      <c r="P51" s="86">
        <f t="shared" si="4"/>
        <v>76191860</v>
      </c>
      <c r="Q51" s="104">
        <f t="shared" si="5"/>
        <v>0.23230420843238264</v>
      </c>
      <c r="R51" s="85">
        <v>0</v>
      </c>
      <c r="S51" s="86">
        <v>0</v>
      </c>
      <c r="T51" s="86">
        <f t="shared" si="6"/>
        <v>0</v>
      </c>
      <c r="U51" s="104">
        <f t="shared" si="7"/>
        <v>0</v>
      </c>
      <c r="V51" s="85">
        <v>0</v>
      </c>
      <c r="W51" s="86">
        <v>0</v>
      </c>
      <c r="X51" s="86">
        <f t="shared" si="8"/>
        <v>0</v>
      </c>
      <c r="Y51" s="104">
        <f t="shared" si="9"/>
        <v>0</v>
      </c>
      <c r="Z51" s="85">
        <f t="shared" si="10"/>
        <v>101251710</v>
      </c>
      <c r="AA51" s="86">
        <f t="shared" si="11"/>
        <v>37857211</v>
      </c>
      <c r="AB51" s="86">
        <f t="shared" si="12"/>
        <v>139108921</v>
      </c>
      <c r="AC51" s="104">
        <f t="shared" si="13"/>
        <v>0.4241343862558002</v>
      </c>
      <c r="AD51" s="85">
        <v>69058361</v>
      </c>
      <c r="AE51" s="86">
        <v>25879171</v>
      </c>
      <c r="AF51" s="86">
        <f t="shared" si="14"/>
        <v>94937532</v>
      </c>
      <c r="AG51" s="86">
        <v>437928099</v>
      </c>
      <c r="AH51" s="86">
        <v>349558207</v>
      </c>
      <c r="AI51" s="87">
        <v>189730872</v>
      </c>
      <c r="AJ51" s="124">
        <f t="shared" si="15"/>
        <v>0.4332466275474139</v>
      </c>
      <c r="AK51" s="125">
        <f t="shared" si="16"/>
        <v>-0.19745269973944546</v>
      </c>
    </row>
    <row r="52" spans="1:37" ht="12.75">
      <c r="A52" s="62" t="s">
        <v>97</v>
      </c>
      <c r="B52" s="63" t="s">
        <v>174</v>
      </c>
      <c r="C52" s="64" t="s">
        <v>175</v>
      </c>
      <c r="D52" s="85">
        <v>121864236</v>
      </c>
      <c r="E52" s="86">
        <v>108142000</v>
      </c>
      <c r="F52" s="87">
        <f t="shared" si="0"/>
        <v>230006236</v>
      </c>
      <c r="G52" s="85">
        <v>121864236</v>
      </c>
      <c r="H52" s="86">
        <v>108142000</v>
      </c>
      <c r="I52" s="87">
        <f t="shared" si="1"/>
        <v>230006236</v>
      </c>
      <c r="J52" s="85">
        <v>20962489</v>
      </c>
      <c r="K52" s="86">
        <v>23007192</v>
      </c>
      <c r="L52" s="86">
        <f t="shared" si="2"/>
        <v>43969681</v>
      </c>
      <c r="M52" s="104">
        <f t="shared" si="3"/>
        <v>0.19116734295847526</v>
      </c>
      <c r="N52" s="85">
        <v>31032378</v>
      </c>
      <c r="O52" s="86">
        <v>26026561</v>
      </c>
      <c r="P52" s="86">
        <f t="shared" si="4"/>
        <v>57058939</v>
      </c>
      <c r="Q52" s="104">
        <f t="shared" si="5"/>
        <v>0.2480756173932606</v>
      </c>
      <c r="R52" s="85">
        <v>0</v>
      </c>
      <c r="S52" s="86">
        <v>0</v>
      </c>
      <c r="T52" s="86">
        <f t="shared" si="6"/>
        <v>0</v>
      </c>
      <c r="U52" s="104">
        <f t="shared" si="7"/>
        <v>0</v>
      </c>
      <c r="V52" s="85">
        <v>0</v>
      </c>
      <c r="W52" s="86">
        <v>0</v>
      </c>
      <c r="X52" s="86">
        <f t="shared" si="8"/>
        <v>0</v>
      </c>
      <c r="Y52" s="104">
        <f t="shared" si="9"/>
        <v>0</v>
      </c>
      <c r="Z52" s="85">
        <f t="shared" si="10"/>
        <v>51994867</v>
      </c>
      <c r="AA52" s="86">
        <f t="shared" si="11"/>
        <v>49033753</v>
      </c>
      <c r="AB52" s="86">
        <f t="shared" si="12"/>
        <v>101028620</v>
      </c>
      <c r="AC52" s="104">
        <f t="shared" si="13"/>
        <v>0.4392429603517359</v>
      </c>
      <c r="AD52" s="85">
        <v>29090019</v>
      </c>
      <c r="AE52" s="86">
        <v>19129490</v>
      </c>
      <c r="AF52" s="86">
        <f t="shared" si="14"/>
        <v>48219509</v>
      </c>
      <c r="AG52" s="86">
        <v>220910222</v>
      </c>
      <c r="AH52" s="86">
        <v>226512648</v>
      </c>
      <c r="AI52" s="87">
        <v>83776869</v>
      </c>
      <c r="AJ52" s="124">
        <f t="shared" si="15"/>
        <v>0.37923491381037133</v>
      </c>
      <c r="AK52" s="125">
        <f t="shared" si="16"/>
        <v>0.18331646637048915</v>
      </c>
    </row>
    <row r="53" spans="1:37" ht="12.75">
      <c r="A53" s="62" t="s">
        <v>112</v>
      </c>
      <c r="B53" s="63" t="s">
        <v>176</v>
      </c>
      <c r="C53" s="64" t="s">
        <v>177</v>
      </c>
      <c r="D53" s="85">
        <v>678643025</v>
      </c>
      <c r="E53" s="86">
        <v>1496782752</v>
      </c>
      <c r="F53" s="87">
        <f t="shared" si="0"/>
        <v>2175425777</v>
      </c>
      <c r="G53" s="85">
        <v>678643025</v>
      </c>
      <c r="H53" s="86">
        <v>1496782752</v>
      </c>
      <c r="I53" s="87">
        <f t="shared" si="1"/>
        <v>2175425777</v>
      </c>
      <c r="J53" s="85">
        <v>107953798</v>
      </c>
      <c r="K53" s="86">
        <v>102121516</v>
      </c>
      <c r="L53" s="86">
        <f t="shared" si="2"/>
        <v>210075314</v>
      </c>
      <c r="M53" s="104">
        <f t="shared" si="3"/>
        <v>0.09656744726528999</v>
      </c>
      <c r="N53" s="85">
        <v>160024442</v>
      </c>
      <c r="O53" s="86">
        <v>153382461</v>
      </c>
      <c r="P53" s="86">
        <f t="shared" si="4"/>
        <v>313406903</v>
      </c>
      <c r="Q53" s="104">
        <f t="shared" si="5"/>
        <v>0.14406692534102486</v>
      </c>
      <c r="R53" s="85">
        <v>0</v>
      </c>
      <c r="S53" s="86">
        <v>0</v>
      </c>
      <c r="T53" s="86">
        <f t="shared" si="6"/>
        <v>0</v>
      </c>
      <c r="U53" s="104">
        <f t="shared" si="7"/>
        <v>0</v>
      </c>
      <c r="V53" s="85">
        <v>0</v>
      </c>
      <c r="W53" s="86">
        <v>0</v>
      </c>
      <c r="X53" s="86">
        <f t="shared" si="8"/>
        <v>0</v>
      </c>
      <c r="Y53" s="104">
        <f t="shared" si="9"/>
        <v>0</v>
      </c>
      <c r="Z53" s="85">
        <f t="shared" si="10"/>
        <v>267978240</v>
      </c>
      <c r="AA53" s="86">
        <f t="shared" si="11"/>
        <v>255503977</v>
      </c>
      <c r="AB53" s="86">
        <f t="shared" si="12"/>
        <v>523482217</v>
      </c>
      <c r="AC53" s="104">
        <f t="shared" si="13"/>
        <v>0.24063437260631484</v>
      </c>
      <c r="AD53" s="85">
        <v>119643141</v>
      </c>
      <c r="AE53" s="86">
        <v>208554785</v>
      </c>
      <c r="AF53" s="86">
        <f t="shared" si="14"/>
        <v>328197926</v>
      </c>
      <c r="AG53" s="86">
        <v>1218233080</v>
      </c>
      <c r="AH53" s="86">
        <v>1232281772</v>
      </c>
      <c r="AI53" s="87">
        <v>581995942</v>
      </c>
      <c r="AJ53" s="124">
        <f t="shared" si="15"/>
        <v>0.47773775934569107</v>
      </c>
      <c r="AK53" s="125">
        <f t="shared" si="16"/>
        <v>-0.045067387171727535</v>
      </c>
    </row>
    <row r="54" spans="1:37" ht="16.5">
      <c r="A54" s="65"/>
      <c r="B54" s="66" t="s">
        <v>178</v>
      </c>
      <c r="C54" s="67"/>
      <c r="D54" s="88">
        <f>SUM(D49:D53)</f>
        <v>1597393419</v>
      </c>
      <c r="E54" s="89">
        <f>SUM(E49:E53)</f>
        <v>1941870821</v>
      </c>
      <c r="F54" s="90">
        <f t="shared" si="0"/>
        <v>3539264240</v>
      </c>
      <c r="G54" s="88">
        <f>SUM(G49:G53)</f>
        <v>1597393419</v>
      </c>
      <c r="H54" s="89">
        <f>SUM(H49:H53)</f>
        <v>1941870821</v>
      </c>
      <c r="I54" s="90">
        <f t="shared" si="1"/>
        <v>3539264240</v>
      </c>
      <c r="J54" s="88">
        <f>SUM(J49:J53)</f>
        <v>268412105</v>
      </c>
      <c r="K54" s="89">
        <f>SUM(K49:K53)</f>
        <v>183789367</v>
      </c>
      <c r="L54" s="89">
        <f t="shared" si="2"/>
        <v>452201472</v>
      </c>
      <c r="M54" s="105">
        <f t="shared" si="3"/>
        <v>0.1277670841553215</v>
      </c>
      <c r="N54" s="88">
        <f>SUM(N49:N53)</f>
        <v>354763991</v>
      </c>
      <c r="O54" s="89">
        <f>SUM(O49:O53)</f>
        <v>268724075</v>
      </c>
      <c r="P54" s="89">
        <f t="shared" si="4"/>
        <v>623488066</v>
      </c>
      <c r="Q54" s="105">
        <f t="shared" si="5"/>
        <v>0.17616318639153092</v>
      </c>
      <c r="R54" s="88">
        <f>SUM(R49:R53)</f>
        <v>0</v>
      </c>
      <c r="S54" s="89">
        <f>SUM(S49:S53)</f>
        <v>0</v>
      </c>
      <c r="T54" s="89">
        <f t="shared" si="6"/>
        <v>0</v>
      </c>
      <c r="U54" s="105">
        <f t="shared" si="7"/>
        <v>0</v>
      </c>
      <c r="V54" s="88">
        <f>SUM(V49:V53)</f>
        <v>0</v>
      </c>
      <c r="W54" s="89">
        <f>SUM(W49:W53)</f>
        <v>0</v>
      </c>
      <c r="X54" s="89">
        <f t="shared" si="8"/>
        <v>0</v>
      </c>
      <c r="Y54" s="105">
        <f t="shared" si="9"/>
        <v>0</v>
      </c>
      <c r="Z54" s="88">
        <f t="shared" si="10"/>
        <v>623176096</v>
      </c>
      <c r="AA54" s="89">
        <f t="shared" si="11"/>
        <v>452513442</v>
      </c>
      <c r="AB54" s="89">
        <f t="shared" si="12"/>
        <v>1075689538</v>
      </c>
      <c r="AC54" s="105">
        <f t="shared" si="13"/>
        <v>0.3039302705468524</v>
      </c>
      <c r="AD54" s="88">
        <f>SUM(AD49:AD53)</f>
        <v>316572801</v>
      </c>
      <c r="AE54" s="89">
        <f>SUM(AE49:AE53)</f>
        <v>290088170</v>
      </c>
      <c r="AF54" s="89">
        <f t="shared" si="14"/>
        <v>606660971</v>
      </c>
      <c r="AG54" s="89">
        <f>SUM(AG49:AG53)</f>
        <v>2656279042</v>
      </c>
      <c r="AH54" s="89">
        <f>SUM(AH49:AH53)</f>
        <v>2599581570</v>
      </c>
      <c r="AI54" s="90">
        <f>SUM(AI49:AI53)</f>
        <v>1119751994</v>
      </c>
      <c r="AJ54" s="126">
        <f t="shared" si="15"/>
        <v>0.4215490828692839</v>
      </c>
      <c r="AK54" s="127">
        <f t="shared" si="16"/>
        <v>0.02773723019013863</v>
      </c>
    </row>
    <row r="55" spans="1:37" ht="16.5">
      <c r="A55" s="68"/>
      <c r="B55" s="69" t="s">
        <v>179</v>
      </c>
      <c r="C55" s="70"/>
      <c r="D55" s="91">
        <f>SUM(D9:D10,D12:D19,D21:D27,D29:D35,D37:D40,D42:D47,D49:D53)</f>
        <v>29153253920</v>
      </c>
      <c r="E55" s="92">
        <f>SUM(E9:E10,E12:E19,E21:E27,E29:E35,E37:E40,E42:E47,E49:E53)</f>
        <v>9339274417</v>
      </c>
      <c r="F55" s="93">
        <f t="shared" si="0"/>
        <v>38492528337</v>
      </c>
      <c r="G55" s="91">
        <f>SUM(G9:G10,G12:G19,G21:G27,G29:G35,G37:G40,G42:G47,G49:G53)</f>
        <v>29392353410</v>
      </c>
      <c r="H55" s="92">
        <f>SUM(H9:H10,H12:H19,H21:H27,H29:H35,H37:H40,H42:H47,H49:H53)</f>
        <v>9474295182</v>
      </c>
      <c r="I55" s="93">
        <f t="shared" si="1"/>
        <v>38866648592</v>
      </c>
      <c r="J55" s="91">
        <f>SUM(J9:J10,J12:J19,J21:J27,J29:J35,J37:J40,J42:J47,J49:J53)</f>
        <v>6207352807</v>
      </c>
      <c r="K55" s="92">
        <f>SUM(K9:K10,K12:K19,K21:K27,K29:K35,K37:K40,K42:K47,K49:K53)</f>
        <v>1251910907</v>
      </c>
      <c r="L55" s="92">
        <f t="shared" si="2"/>
        <v>7459263714</v>
      </c>
      <c r="M55" s="106">
        <f t="shared" si="3"/>
        <v>0.193784717093524</v>
      </c>
      <c r="N55" s="91">
        <f>SUM(N9:N10,N12:N19,N21:N27,N29:N35,N37:N40,N42:N47,N49:N53)</f>
        <v>5972356546</v>
      </c>
      <c r="O55" s="92">
        <f>SUM(O9:O10,O12:O19,O21:O27,O29:O35,O37:O40,O42:O47,O49:O53)</f>
        <v>1882012328</v>
      </c>
      <c r="P55" s="92">
        <f t="shared" si="4"/>
        <v>7854368874</v>
      </c>
      <c r="Q55" s="106">
        <f t="shared" si="5"/>
        <v>0.20404918079777526</v>
      </c>
      <c r="R55" s="91">
        <f>SUM(R9:R10,R12:R19,R21:R27,R29:R35,R37:R40,R42:R47,R49:R53)</f>
        <v>0</v>
      </c>
      <c r="S55" s="92">
        <f>SUM(S9:S10,S12:S19,S21:S27,S29:S35,S37:S40,S42:S47,S49:S53)</f>
        <v>0</v>
      </c>
      <c r="T55" s="92">
        <f t="shared" si="6"/>
        <v>0</v>
      </c>
      <c r="U55" s="106">
        <f t="shared" si="7"/>
        <v>0</v>
      </c>
      <c r="V55" s="91">
        <f>SUM(V9:V10,V12:V19,V21:V27,V29:V35,V37:V40,V42:V47,V49:V53)</f>
        <v>0</v>
      </c>
      <c r="W55" s="92">
        <f>SUM(W9:W10,W12:W19,W21:W27,W29:W35,W37:W40,W42:W47,W49:W53)</f>
        <v>0</v>
      </c>
      <c r="X55" s="92">
        <f t="shared" si="8"/>
        <v>0</v>
      </c>
      <c r="Y55" s="106">
        <f t="shared" si="9"/>
        <v>0</v>
      </c>
      <c r="Z55" s="91">
        <f t="shared" si="10"/>
        <v>12179709353</v>
      </c>
      <c r="AA55" s="92">
        <f t="shared" si="11"/>
        <v>3133923235</v>
      </c>
      <c r="AB55" s="92">
        <f t="shared" si="12"/>
        <v>15313632588</v>
      </c>
      <c r="AC55" s="106">
        <f t="shared" si="13"/>
        <v>0.39783389789129925</v>
      </c>
      <c r="AD55" s="91">
        <f>SUM(AD9:AD10,AD12:AD19,AD21:AD27,AD29:AD35,AD37:AD40,AD42:AD47,AD49:AD53)</f>
        <v>6088152681</v>
      </c>
      <c r="AE55" s="92">
        <f>SUM(AE9:AE10,AE12:AE19,AE21:AE27,AE29:AE35,AE37:AE40,AE42:AE47,AE49:AE53)</f>
        <v>1746976985</v>
      </c>
      <c r="AF55" s="92">
        <f t="shared" si="14"/>
        <v>7835129666</v>
      </c>
      <c r="AG55" s="92">
        <f>SUM(AG9:AG10,AG12:AG19,AG21:AG27,AG29:AG35,AG37:AG40,AG42:AG47,AG49:AG53)</f>
        <v>35457956387</v>
      </c>
      <c r="AH55" s="92">
        <f>SUM(AH9:AH10,AH12:AH19,AH21:AH27,AH29:AH35,AH37:AH40,AH42:AH47,AH49:AH53)</f>
        <v>36688244075</v>
      </c>
      <c r="AI55" s="93">
        <f>SUM(AI9:AI10,AI12:AI19,AI21:AI27,AI29:AI35,AI37:AI40,AI42:AI47,AI49:AI53)</f>
        <v>14737638704</v>
      </c>
      <c r="AJ55" s="128">
        <f t="shared" si="15"/>
        <v>0.4156370024021825</v>
      </c>
      <c r="AK55" s="129">
        <f t="shared" si="16"/>
        <v>0.0024555060120430294</v>
      </c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50</v>
      </c>
      <c r="C9" s="64" t="s">
        <v>51</v>
      </c>
      <c r="D9" s="85">
        <v>6598468274</v>
      </c>
      <c r="E9" s="86">
        <v>1806094176</v>
      </c>
      <c r="F9" s="87">
        <f>$D9+$E9</f>
        <v>8404562450</v>
      </c>
      <c r="G9" s="85">
        <v>6598468500</v>
      </c>
      <c r="H9" s="86">
        <v>1806094176</v>
      </c>
      <c r="I9" s="87">
        <f>$G9+$H9</f>
        <v>8404562676</v>
      </c>
      <c r="J9" s="85">
        <v>1534539561</v>
      </c>
      <c r="K9" s="86">
        <v>162708098</v>
      </c>
      <c r="L9" s="86">
        <f>$J9+$K9</f>
        <v>1697247659</v>
      </c>
      <c r="M9" s="104">
        <f>IF($F9=0,0,$L9/$F9)</f>
        <v>0.20194360730819486</v>
      </c>
      <c r="N9" s="85">
        <v>1443719639</v>
      </c>
      <c r="O9" s="86">
        <v>443577236</v>
      </c>
      <c r="P9" s="86">
        <f>$N9+$O9</f>
        <v>1887296875</v>
      </c>
      <c r="Q9" s="104">
        <f>IF($F9=0,0,$P9/$F9)</f>
        <v>0.22455623195470456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2978259200</v>
      </c>
      <c r="AA9" s="86">
        <f>$K9+$O9</f>
        <v>606285334</v>
      </c>
      <c r="AB9" s="86">
        <f>$Z9+$AA9</f>
        <v>3584544534</v>
      </c>
      <c r="AC9" s="104">
        <f>IF($F9=0,0,$AB9/$F9)</f>
        <v>0.4264998392628994</v>
      </c>
      <c r="AD9" s="85">
        <v>1431669374</v>
      </c>
      <c r="AE9" s="86">
        <v>461320624</v>
      </c>
      <c r="AF9" s="86">
        <f>$AD9+$AE9</f>
        <v>1892989998</v>
      </c>
      <c r="AG9" s="86">
        <v>8000816272</v>
      </c>
      <c r="AH9" s="86">
        <v>7789389025</v>
      </c>
      <c r="AI9" s="87">
        <v>3501500288</v>
      </c>
      <c r="AJ9" s="124">
        <f>IF($AG9=0,0,$AI9/$AG9)</f>
        <v>0.4376428815462243</v>
      </c>
      <c r="AK9" s="125">
        <f>IF($AF9=0,0,(($P9/$AF9)-1))</f>
        <v>-0.0030074765350133204</v>
      </c>
    </row>
    <row r="10" spans="1:37" ht="16.5">
      <c r="A10" s="65"/>
      <c r="B10" s="66" t="s">
        <v>96</v>
      </c>
      <c r="C10" s="67"/>
      <c r="D10" s="88">
        <f>D9</f>
        <v>6598468274</v>
      </c>
      <c r="E10" s="89">
        <f>E9</f>
        <v>1806094176</v>
      </c>
      <c r="F10" s="90">
        <f aca="true" t="shared" si="0" ref="F10:F37">$D10+$E10</f>
        <v>8404562450</v>
      </c>
      <c r="G10" s="88">
        <f>G9</f>
        <v>6598468500</v>
      </c>
      <c r="H10" s="89">
        <f>H9</f>
        <v>1806094176</v>
      </c>
      <c r="I10" s="90">
        <f aca="true" t="shared" si="1" ref="I10:I37">$G10+$H10</f>
        <v>8404562676</v>
      </c>
      <c r="J10" s="88">
        <f>J9</f>
        <v>1534539561</v>
      </c>
      <c r="K10" s="89">
        <f>K9</f>
        <v>162708098</v>
      </c>
      <c r="L10" s="89">
        <f aca="true" t="shared" si="2" ref="L10:L37">$J10+$K10</f>
        <v>1697247659</v>
      </c>
      <c r="M10" s="105">
        <f aca="true" t="shared" si="3" ref="M10:M37">IF($F10=0,0,$L10/$F10)</f>
        <v>0.20194360730819486</v>
      </c>
      <c r="N10" s="88">
        <f>N9</f>
        <v>1443719639</v>
      </c>
      <c r="O10" s="89">
        <f>O9</f>
        <v>443577236</v>
      </c>
      <c r="P10" s="89">
        <f aca="true" t="shared" si="4" ref="P10:P37">$N10+$O10</f>
        <v>1887296875</v>
      </c>
      <c r="Q10" s="105">
        <f aca="true" t="shared" si="5" ref="Q10:Q37">IF($F10=0,0,$P10/$F10)</f>
        <v>0.22455623195470456</v>
      </c>
      <c r="R10" s="88">
        <f>R9</f>
        <v>0</v>
      </c>
      <c r="S10" s="89">
        <f>S9</f>
        <v>0</v>
      </c>
      <c r="T10" s="89">
        <f aca="true" t="shared" si="6" ref="T10:T37">$R10+$S10</f>
        <v>0</v>
      </c>
      <c r="U10" s="105">
        <f aca="true" t="shared" si="7" ref="U10:U37">IF($I10=0,0,$T10/$I10)</f>
        <v>0</v>
      </c>
      <c r="V10" s="88">
        <f>V9</f>
        <v>0</v>
      </c>
      <c r="W10" s="89">
        <f>W9</f>
        <v>0</v>
      </c>
      <c r="X10" s="89">
        <f aca="true" t="shared" si="8" ref="X10:X37">$V10+$W10</f>
        <v>0</v>
      </c>
      <c r="Y10" s="105">
        <f aca="true" t="shared" si="9" ref="Y10:Y37">IF($I10=0,0,$X10/$I10)</f>
        <v>0</v>
      </c>
      <c r="Z10" s="88">
        <f aca="true" t="shared" si="10" ref="Z10:Z37">$J10+$N10</f>
        <v>2978259200</v>
      </c>
      <c r="AA10" s="89">
        <f aca="true" t="shared" si="11" ref="AA10:AA37">$K10+$O10</f>
        <v>606285334</v>
      </c>
      <c r="AB10" s="89">
        <f aca="true" t="shared" si="12" ref="AB10:AB37">$Z10+$AA10</f>
        <v>3584544534</v>
      </c>
      <c r="AC10" s="105">
        <f aca="true" t="shared" si="13" ref="AC10:AC37">IF($F10=0,0,$AB10/$F10)</f>
        <v>0.4264998392628994</v>
      </c>
      <c r="AD10" s="88">
        <f>AD9</f>
        <v>1431669374</v>
      </c>
      <c r="AE10" s="89">
        <f>AE9</f>
        <v>461320624</v>
      </c>
      <c r="AF10" s="89">
        <f aca="true" t="shared" si="14" ref="AF10:AF37">$AD10+$AE10</f>
        <v>1892989998</v>
      </c>
      <c r="AG10" s="89">
        <f>AG9</f>
        <v>8000816272</v>
      </c>
      <c r="AH10" s="89">
        <f>AH9</f>
        <v>7789389025</v>
      </c>
      <c r="AI10" s="90">
        <f>AI9</f>
        <v>3501500288</v>
      </c>
      <c r="AJ10" s="126">
        <f aca="true" t="shared" si="15" ref="AJ10:AJ37">IF($AG10=0,0,$AI10/$AG10)</f>
        <v>0.4376428815462243</v>
      </c>
      <c r="AK10" s="127">
        <f aca="true" t="shared" si="16" ref="AK10:AK37">IF($AF10=0,0,(($P10/$AF10)-1))</f>
        <v>-0.0030074765350133204</v>
      </c>
    </row>
    <row r="11" spans="1:37" ht="12.75">
      <c r="A11" s="62" t="s">
        <v>97</v>
      </c>
      <c r="B11" s="63" t="s">
        <v>180</v>
      </c>
      <c r="C11" s="64" t="s">
        <v>181</v>
      </c>
      <c r="D11" s="85">
        <v>147888412</v>
      </c>
      <c r="E11" s="86">
        <v>71635000</v>
      </c>
      <c r="F11" s="87">
        <f t="shared" si="0"/>
        <v>219523412</v>
      </c>
      <c r="G11" s="85">
        <v>147888412</v>
      </c>
      <c r="H11" s="86">
        <v>71635000</v>
      </c>
      <c r="I11" s="87">
        <f t="shared" si="1"/>
        <v>219523412</v>
      </c>
      <c r="J11" s="85">
        <v>19213100</v>
      </c>
      <c r="K11" s="86">
        <v>5253624</v>
      </c>
      <c r="L11" s="86">
        <f t="shared" si="2"/>
        <v>24466724</v>
      </c>
      <c r="M11" s="104">
        <f t="shared" si="3"/>
        <v>0.11145382525304408</v>
      </c>
      <c r="N11" s="85">
        <v>29089175</v>
      </c>
      <c r="O11" s="86">
        <v>13917846</v>
      </c>
      <c r="P11" s="86">
        <f t="shared" si="4"/>
        <v>43007021</v>
      </c>
      <c r="Q11" s="104">
        <f t="shared" si="5"/>
        <v>0.19591086257350993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48302275</v>
      </c>
      <c r="AA11" s="86">
        <f t="shared" si="11"/>
        <v>19171470</v>
      </c>
      <c r="AB11" s="86">
        <f t="shared" si="12"/>
        <v>67473745</v>
      </c>
      <c r="AC11" s="104">
        <f t="shared" si="13"/>
        <v>0.307364687826554</v>
      </c>
      <c r="AD11" s="85">
        <v>21780899</v>
      </c>
      <c r="AE11" s="86">
        <v>7287343</v>
      </c>
      <c r="AF11" s="86">
        <f t="shared" si="14"/>
        <v>29068242</v>
      </c>
      <c r="AG11" s="86">
        <v>199443363</v>
      </c>
      <c r="AH11" s="86">
        <v>137763201</v>
      </c>
      <c r="AI11" s="87">
        <v>53408659</v>
      </c>
      <c r="AJ11" s="124">
        <f t="shared" si="15"/>
        <v>0.2677886002152902</v>
      </c>
      <c r="AK11" s="125">
        <f t="shared" si="16"/>
        <v>0.4795191604638491</v>
      </c>
    </row>
    <row r="12" spans="1:37" ht="12.75">
      <c r="A12" s="62" t="s">
        <v>97</v>
      </c>
      <c r="B12" s="63" t="s">
        <v>182</v>
      </c>
      <c r="C12" s="64" t="s">
        <v>183</v>
      </c>
      <c r="D12" s="85">
        <v>307530083</v>
      </c>
      <c r="E12" s="86">
        <v>66379000</v>
      </c>
      <c r="F12" s="87">
        <f t="shared" si="0"/>
        <v>373909083</v>
      </c>
      <c r="G12" s="85">
        <v>307530083</v>
      </c>
      <c r="H12" s="86">
        <v>66379000</v>
      </c>
      <c r="I12" s="87">
        <f t="shared" si="1"/>
        <v>373909083</v>
      </c>
      <c r="J12" s="85">
        <v>37829693</v>
      </c>
      <c r="K12" s="86">
        <v>2834552</v>
      </c>
      <c r="L12" s="86">
        <f t="shared" si="2"/>
        <v>40664245</v>
      </c>
      <c r="M12" s="104">
        <f t="shared" si="3"/>
        <v>0.10875436529580107</v>
      </c>
      <c r="N12" s="85">
        <v>41779872</v>
      </c>
      <c r="O12" s="86">
        <v>2057534</v>
      </c>
      <c r="P12" s="86">
        <f t="shared" si="4"/>
        <v>43837406</v>
      </c>
      <c r="Q12" s="104">
        <f t="shared" si="5"/>
        <v>0.11724081599804304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79609565</v>
      </c>
      <c r="AA12" s="86">
        <f t="shared" si="11"/>
        <v>4892086</v>
      </c>
      <c r="AB12" s="86">
        <f t="shared" si="12"/>
        <v>84501651</v>
      </c>
      <c r="AC12" s="104">
        <f t="shared" si="13"/>
        <v>0.2259951812938441</v>
      </c>
      <c r="AD12" s="85">
        <v>28297202</v>
      </c>
      <c r="AE12" s="86">
        <v>2116884</v>
      </c>
      <c r="AF12" s="86">
        <f t="shared" si="14"/>
        <v>30414086</v>
      </c>
      <c r="AG12" s="86">
        <v>375671292</v>
      </c>
      <c r="AH12" s="86">
        <v>394453392</v>
      </c>
      <c r="AI12" s="87">
        <v>72024431</v>
      </c>
      <c r="AJ12" s="124">
        <f t="shared" si="15"/>
        <v>0.19172194557789102</v>
      </c>
      <c r="AK12" s="125">
        <f t="shared" si="16"/>
        <v>0.4413520761399834</v>
      </c>
    </row>
    <row r="13" spans="1:37" ht="12.75">
      <c r="A13" s="62" t="s">
        <v>97</v>
      </c>
      <c r="B13" s="63" t="s">
        <v>184</v>
      </c>
      <c r="C13" s="64" t="s">
        <v>185</v>
      </c>
      <c r="D13" s="85">
        <v>167231705</v>
      </c>
      <c r="E13" s="86">
        <v>95104900</v>
      </c>
      <c r="F13" s="87">
        <f t="shared" si="0"/>
        <v>262336605</v>
      </c>
      <c r="G13" s="85">
        <v>167231705</v>
      </c>
      <c r="H13" s="86">
        <v>95104900</v>
      </c>
      <c r="I13" s="87">
        <f t="shared" si="1"/>
        <v>262336605</v>
      </c>
      <c r="J13" s="85">
        <v>23011791</v>
      </c>
      <c r="K13" s="86">
        <v>16004027</v>
      </c>
      <c r="L13" s="86">
        <f t="shared" si="2"/>
        <v>39015818</v>
      </c>
      <c r="M13" s="104">
        <f t="shared" si="3"/>
        <v>0.14872426209830686</v>
      </c>
      <c r="N13" s="85">
        <v>22771324</v>
      </c>
      <c r="O13" s="86">
        <v>4495394</v>
      </c>
      <c r="P13" s="86">
        <f t="shared" si="4"/>
        <v>27266718</v>
      </c>
      <c r="Q13" s="104">
        <f t="shared" si="5"/>
        <v>0.1039379083220201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45783115</v>
      </c>
      <c r="AA13" s="86">
        <f t="shared" si="11"/>
        <v>20499421</v>
      </c>
      <c r="AB13" s="86">
        <f t="shared" si="12"/>
        <v>66282536</v>
      </c>
      <c r="AC13" s="104">
        <f t="shared" si="13"/>
        <v>0.25266217042032696</v>
      </c>
      <c r="AD13" s="85">
        <v>22291470</v>
      </c>
      <c r="AE13" s="86">
        <v>25856738</v>
      </c>
      <c r="AF13" s="86">
        <f t="shared" si="14"/>
        <v>48148208</v>
      </c>
      <c r="AG13" s="86">
        <v>255924108</v>
      </c>
      <c r="AH13" s="86">
        <v>250210070</v>
      </c>
      <c r="AI13" s="87">
        <v>88309074</v>
      </c>
      <c r="AJ13" s="124">
        <f t="shared" si="15"/>
        <v>0.34505961431347454</v>
      </c>
      <c r="AK13" s="125">
        <f t="shared" si="16"/>
        <v>-0.43369194550293544</v>
      </c>
    </row>
    <row r="14" spans="1:37" ht="12.75">
      <c r="A14" s="62" t="s">
        <v>112</v>
      </c>
      <c r="B14" s="63" t="s">
        <v>186</v>
      </c>
      <c r="C14" s="64" t="s">
        <v>187</v>
      </c>
      <c r="D14" s="85">
        <v>54418112</v>
      </c>
      <c r="E14" s="86">
        <v>0</v>
      </c>
      <c r="F14" s="87">
        <f t="shared" si="0"/>
        <v>54418112</v>
      </c>
      <c r="G14" s="85">
        <v>54418112</v>
      </c>
      <c r="H14" s="86">
        <v>0</v>
      </c>
      <c r="I14" s="87">
        <f t="shared" si="1"/>
        <v>54418112</v>
      </c>
      <c r="J14" s="85">
        <v>11784062</v>
      </c>
      <c r="K14" s="86">
        <v>0</v>
      </c>
      <c r="L14" s="86">
        <f t="shared" si="2"/>
        <v>11784062</v>
      </c>
      <c r="M14" s="104">
        <f t="shared" si="3"/>
        <v>0.21654668945515787</v>
      </c>
      <c r="N14" s="85">
        <v>12461062</v>
      </c>
      <c r="O14" s="86">
        <v>0</v>
      </c>
      <c r="P14" s="86">
        <f t="shared" si="4"/>
        <v>12461062</v>
      </c>
      <c r="Q14" s="104">
        <f t="shared" si="5"/>
        <v>0.22898740037140575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24245124</v>
      </c>
      <c r="AA14" s="86">
        <f t="shared" si="11"/>
        <v>0</v>
      </c>
      <c r="AB14" s="86">
        <f t="shared" si="12"/>
        <v>24245124</v>
      </c>
      <c r="AC14" s="104">
        <f t="shared" si="13"/>
        <v>0.4455340898265636</v>
      </c>
      <c r="AD14" s="85">
        <v>12853834</v>
      </c>
      <c r="AE14" s="86">
        <v>0</v>
      </c>
      <c r="AF14" s="86">
        <f t="shared" si="14"/>
        <v>12853834</v>
      </c>
      <c r="AG14" s="86">
        <v>56552065</v>
      </c>
      <c r="AH14" s="86">
        <v>55725011</v>
      </c>
      <c r="AI14" s="87">
        <v>23791605</v>
      </c>
      <c r="AJ14" s="124">
        <f t="shared" si="15"/>
        <v>0.4207026746061351</v>
      </c>
      <c r="AK14" s="125">
        <f t="shared" si="16"/>
        <v>-0.030556797294877147</v>
      </c>
    </row>
    <row r="15" spans="1:37" ht="16.5">
      <c r="A15" s="65"/>
      <c r="B15" s="66" t="s">
        <v>188</v>
      </c>
      <c r="C15" s="67"/>
      <c r="D15" s="88">
        <f>SUM(D11:D14)</f>
        <v>677068312</v>
      </c>
      <c r="E15" s="89">
        <f>SUM(E11:E14)</f>
        <v>233118900</v>
      </c>
      <c r="F15" s="90">
        <f t="shared" si="0"/>
        <v>910187212</v>
      </c>
      <c r="G15" s="88">
        <f>SUM(G11:G14)</f>
        <v>677068312</v>
      </c>
      <c r="H15" s="89">
        <f>SUM(H11:H14)</f>
        <v>233118900</v>
      </c>
      <c r="I15" s="90">
        <f t="shared" si="1"/>
        <v>910187212</v>
      </c>
      <c r="J15" s="88">
        <f>SUM(J11:J14)</f>
        <v>91838646</v>
      </c>
      <c r="K15" s="89">
        <f>SUM(K11:K14)</f>
        <v>24092203</v>
      </c>
      <c r="L15" s="89">
        <f t="shared" si="2"/>
        <v>115930849</v>
      </c>
      <c r="M15" s="105">
        <f t="shared" si="3"/>
        <v>0.12737033378579263</v>
      </c>
      <c r="N15" s="88">
        <f>SUM(N11:N14)</f>
        <v>106101433</v>
      </c>
      <c r="O15" s="89">
        <f>SUM(O11:O14)</f>
        <v>20470774</v>
      </c>
      <c r="P15" s="89">
        <f t="shared" si="4"/>
        <v>126572207</v>
      </c>
      <c r="Q15" s="105">
        <f t="shared" si="5"/>
        <v>0.13906172854469856</v>
      </c>
      <c r="R15" s="88">
        <f>SUM(R11:R14)</f>
        <v>0</v>
      </c>
      <c r="S15" s="89">
        <f>SUM(S11:S14)</f>
        <v>0</v>
      </c>
      <c r="T15" s="89">
        <f t="shared" si="6"/>
        <v>0</v>
      </c>
      <c r="U15" s="105">
        <f t="shared" si="7"/>
        <v>0</v>
      </c>
      <c r="V15" s="88">
        <f>SUM(V11:V14)</f>
        <v>0</v>
      </c>
      <c r="W15" s="89">
        <f>SUM(W11:W14)</f>
        <v>0</v>
      </c>
      <c r="X15" s="89">
        <f t="shared" si="8"/>
        <v>0</v>
      </c>
      <c r="Y15" s="105">
        <f t="shared" si="9"/>
        <v>0</v>
      </c>
      <c r="Z15" s="88">
        <f t="shared" si="10"/>
        <v>197940079</v>
      </c>
      <c r="AA15" s="89">
        <f t="shared" si="11"/>
        <v>44562977</v>
      </c>
      <c r="AB15" s="89">
        <f t="shared" si="12"/>
        <v>242503056</v>
      </c>
      <c r="AC15" s="105">
        <f t="shared" si="13"/>
        <v>0.2664320623304912</v>
      </c>
      <c r="AD15" s="88">
        <f>SUM(AD11:AD14)</f>
        <v>85223405</v>
      </c>
      <c r="AE15" s="89">
        <f>SUM(AE11:AE14)</f>
        <v>35260965</v>
      </c>
      <c r="AF15" s="89">
        <f t="shared" si="14"/>
        <v>120484370</v>
      </c>
      <c r="AG15" s="89">
        <f>SUM(AG11:AG14)</f>
        <v>887590828</v>
      </c>
      <c r="AH15" s="89">
        <f>SUM(AH11:AH14)</f>
        <v>838151674</v>
      </c>
      <c r="AI15" s="90">
        <f>SUM(AI11:AI14)</f>
        <v>237533769</v>
      </c>
      <c r="AJ15" s="126">
        <f t="shared" si="15"/>
        <v>0.2676162951517115</v>
      </c>
      <c r="AK15" s="127">
        <f t="shared" si="16"/>
        <v>0.05052802284644886</v>
      </c>
    </row>
    <row r="16" spans="1:37" ht="12.75">
      <c r="A16" s="62" t="s">
        <v>97</v>
      </c>
      <c r="B16" s="63" t="s">
        <v>189</v>
      </c>
      <c r="C16" s="64" t="s">
        <v>190</v>
      </c>
      <c r="D16" s="85">
        <v>228102500</v>
      </c>
      <c r="E16" s="86">
        <v>22500000</v>
      </c>
      <c r="F16" s="87">
        <f t="shared" si="0"/>
        <v>250602500</v>
      </c>
      <c r="G16" s="85">
        <v>228102500</v>
      </c>
      <c r="H16" s="86">
        <v>22500000</v>
      </c>
      <c r="I16" s="87">
        <f t="shared" si="1"/>
        <v>250602500</v>
      </c>
      <c r="J16" s="85">
        <v>30903287</v>
      </c>
      <c r="K16" s="86">
        <v>8340492</v>
      </c>
      <c r="L16" s="86">
        <f t="shared" si="2"/>
        <v>39243779</v>
      </c>
      <c r="M16" s="104">
        <f t="shared" si="3"/>
        <v>0.15659771550563142</v>
      </c>
      <c r="N16" s="85">
        <v>29037163</v>
      </c>
      <c r="O16" s="86">
        <v>3498581</v>
      </c>
      <c r="P16" s="86">
        <f t="shared" si="4"/>
        <v>32535744</v>
      </c>
      <c r="Q16" s="104">
        <f t="shared" si="5"/>
        <v>0.12983008549395955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59940450</v>
      </c>
      <c r="AA16" s="86">
        <f t="shared" si="11"/>
        <v>11839073</v>
      </c>
      <c r="AB16" s="86">
        <f t="shared" si="12"/>
        <v>71779523</v>
      </c>
      <c r="AC16" s="104">
        <f t="shared" si="13"/>
        <v>0.286427800999591</v>
      </c>
      <c r="AD16" s="85">
        <v>49600495</v>
      </c>
      <c r="AE16" s="86">
        <v>7252436</v>
      </c>
      <c r="AF16" s="86">
        <f t="shared" si="14"/>
        <v>56852931</v>
      </c>
      <c r="AG16" s="86">
        <v>289659750</v>
      </c>
      <c r="AH16" s="86">
        <v>295118534</v>
      </c>
      <c r="AI16" s="87">
        <v>129411179</v>
      </c>
      <c r="AJ16" s="124">
        <f t="shared" si="15"/>
        <v>0.4467696288490203</v>
      </c>
      <c r="AK16" s="125">
        <f t="shared" si="16"/>
        <v>-0.42772090325475043</v>
      </c>
    </row>
    <row r="17" spans="1:37" ht="12.75">
      <c r="A17" s="62" t="s">
        <v>97</v>
      </c>
      <c r="B17" s="63" t="s">
        <v>191</v>
      </c>
      <c r="C17" s="64" t="s">
        <v>192</v>
      </c>
      <c r="D17" s="85">
        <v>83101806</v>
      </c>
      <c r="E17" s="86">
        <v>75608100</v>
      </c>
      <c r="F17" s="87">
        <f t="shared" si="0"/>
        <v>158709906</v>
      </c>
      <c r="G17" s="85">
        <v>83101806</v>
      </c>
      <c r="H17" s="86">
        <v>75608100</v>
      </c>
      <c r="I17" s="87">
        <f t="shared" si="1"/>
        <v>158709906</v>
      </c>
      <c r="J17" s="85">
        <v>18139088</v>
      </c>
      <c r="K17" s="86">
        <v>19923295</v>
      </c>
      <c r="L17" s="86">
        <f t="shared" si="2"/>
        <v>38062383</v>
      </c>
      <c r="M17" s="104">
        <f t="shared" si="3"/>
        <v>0.23982361252233367</v>
      </c>
      <c r="N17" s="85">
        <v>17980747</v>
      </c>
      <c r="O17" s="86">
        <v>27095735</v>
      </c>
      <c r="P17" s="86">
        <f t="shared" si="4"/>
        <v>45076482</v>
      </c>
      <c r="Q17" s="104">
        <f t="shared" si="5"/>
        <v>0.28401807509104066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36119835</v>
      </c>
      <c r="AA17" s="86">
        <f t="shared" si="11"/>
        <v>47019030</v>
      </c>
      <c r="AB17" s="86">
        <f t="shared" si="12"/>
        <v>83138865</v>
      </c>
      <c r="AC17" s="104">
        <f t="shared" si="13"/>
        <v>0.5238416876133744</v>
      </c>
      <c r="AD17" s="85">
        <v>23521554</v>
      </c>
      <c r="AE17" s="86">
        <v>2921991</v>
      </c>
      <c r="AF17" s="86">
        <f t="shared" si="14"/>
        <v>26443545</v>
      </c>
      <c r="AG17" s="86">
        <v>138138803</v>
      </c>
      <c r="AH17" s="86">
        <v>138138803</v>
      </c>
      <c r="AI17" s="87">
        <v>55135944</v>
      </c>
      <c r="AJ17" s="124">
        <f t="shared" si="15"/>
        <v>0.3991343692184737</v>
      </c>
      <c r="AK17" s="125">
        <f t="shared" si="16"/>
        <v>0.7046308276745799</v>
      </c>
    </row>
    <row r="18" spans="1:37" ht="12.75">
      <c r="A18" s="62" t="s">
        <v>97</v>
      </c>
      <c r="B18" s="63" t="s">
        <v>193</v>
      </c>
      <c r="C18" s="64" t="s">
        <v>194</v>
      </c>
      <c r="D18" s="85">
        <v>158209089</v>
      </c>
      <c r="E18" s="86">
        <v>44905999</v>
      </c>
      <c r="F18" s="87">
        <f t="shared" si="0"/>
        <v>203115088</v>
      </c>
      <c r="G18" s="85">
        <v>158209089</v>
      </c>
      <c r="H18" s="86">
        <v>44905999</v>
      </c>
      <c r="I18" s="87">
        <f t="shared" si="1"/>
        <v>203115088</v>
      </c>
      <c r="J18" s="85">
        <v>44089425</v>
      </c>
      <c r="K18" s="86">
        <v>4606769</v>
      </c>
      <c r="L18" s="86">
        <f t="shared" si="2"/>
        <v>48696194</v>
      </c>
      <c r="M18" s="104">
        <f t="shared" si="3"/>
        <v>0.23974680797716022</v>
      </c>
      <c r="N18" s="85">
        <v>26913759</v>
      </c>
      <c r="O18" s="86">
        <v>2537375</v>
      </c>
      <c r="P18" s="86">
        <f t="shared" si="4"/>
        <v>29451134</v>
      </c>
      <c r="Q18" s="104">
        <f t="shared" si="5"/>
        <v>0.1449972736638846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71003184</v>
      </c>
      <c r="AA18" s="86">
        <f t="shared" si="11"/>
        <v>7144144</v>
      </c>
      <c r="AB18" s="86">
        <f t="shared" si="12"/>
        <v>78147328</v>
      </c>
      <c r="AC18" s="104">
        <f t="shared" si="13"/>
        <v>0.3847440816410448</v>
      </c>
      <c r="AD18" s="85">
        <v>32213305</v>
      </c>
      <c r="AE18" s="86">
        <v>1691996</v>
      </c>
      <c r="AF18" s="86">
        <f t="shared" si="14"/>
        <v>33905301</v>
      </c>
      <c r="AG18" s="86">
        <v>173131846</v>
      </c>
      <c r="AH18" s="86">
        <v>154613498</v>
      </c>
      <c r="AI18" s="87">
        <v>74834139</v>
      </c>
      <c r="AJ18" s="124">
        <f t="shared" si="15"/>
        <v>0.4322378622359286</v>
      </c>
      <c r="AK18" s="125">
        <f t="shared" si="16"/>
        <v>-0.131370814257039</v>
      </c>
    </row>
    <row r="19" spans="1:37" ht="12.75">
      <c r="A19" s="62" t="s">
        <v>97</v>
      </c>
      <c r="B19" s="63" t="s">
        <v>73</v>
      </c>
      <c r="C19" s="64" t="s">
        <v>74</v>
      </c>
      <c r="D19" s="85">
        <v>2036734910</v>
      </c>
      <c r="E19" s="86">
        <v>133363002</v>
      </c>
      <c r="F19" s="87">
        <f t="shared" si="0"/>
        <v>2170097912</v>
      </c>
      <c r="G19" s="85">
        <v>2036734910</v>
      </c>
      <c r="H19" s="86">
        <v>133363002</v>
      </c>
      <c r="I19" s="87">
        <f t="shared" si="1"/>
        <v>2170097912</v>
      </c>
      <c r="J19" s="85">
        <v>384419729</v>
      </c>
      <c r="K19" s="86">
        <v>18090816</v>
      </c>
      <c r="L19" s="86">
        <f t="shared" si="2"/>
        <v>402510545</v>
      </c>
      <c r="M19" s="104">
        <f t="shared" si="3"/>
        <v>0.18548036140408028</v>
      </c>
      <c r="N19" s="85">
        <v>367641986</v>
      </c>
      <c r="O19" s="86">
        <v>57002420</v>
      </c>
      <c r="P19" s="86">
        <f t="shared" si="4"/>
        <v>424644406</v>
      </c>
      <c r="Q19" s="104">
        <f t="shared" si="5"/>
        <v>0.19567983714091514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752061715</v>
      </c>
      <c r="AA19" s="86">
        <f t="shared" si="11"/>
        <v>75093236</v>
      </c>
      <c r="AB19" s="86">
        <f t="shared" si="12"/>
        <v>827154951</v>
      </c>
      <c r="AC19" s="104">
        <f t="shared" si="13"/>
        <v>0.38116019854499544</v>
      </c>
      <c r="AD19" s="85">
        <v>308161748</v>
      </c>
      <c r="AE19" s="86">
        <v>10954532</v>
      </c>
      <c r="AF19" s="86">
        <f t="shared" si="14"/>
        <v>319116280</v>
      </c>
      <c r="AG19" s="86">
        <v>2214520901</v>
      </c>
      <c r="AH19" s="86">
        <v>2191521714</v>
      </c>
      <c r="AI19" s="87">
        <v>609475030</v>
      </c>
      <c r="AJ19" s="124">
        <f t="shared" si="15"/>
        <v>0.27521755596200626</v>
      </c>
      <c r="AK19" s="125">
        <f t="shared" si="16"/>
        <v>0.3306886317426363</v>
      </c>
    </row>
    <row r="20" spans="1:37" ht="12.75">
      <c r="A20" s="62" t="s">
        <v>97</v>
      </c>
      <c r="B20" s="63" t="s">
        <v>195</v>
      </c>
      <c r="C20" s="64" t="s">
        <v>196</v>
      </c>
      <c r="D20" s="85">
        <v>388422242</v>
      </c>
      <c r="E20" s="86">
        <v>34300000</v>
      </c>
      <c r="F20" s="87">
        <f t="shared" si="0"/>
        <v>422722242</v>
      </c>
      <c r="G20" s="85">
        <v>388422242</v>
      </c>
      <c r="H20" s="86">
        <v>34300000</v>
      </c>
      <c r="I20" s="87">
        <f t="shared" si="1"/>
        <v>422722242</v>
      </c>
      <c r="J20" s="85">
        <v>72695133</v>
      </c>
      <c r="K20" s="86">
        <v>10598045</v>
      </c>
      <c r="L20" s="86">
        <f t="shared" si="2"/>
        <v>83293178</v>
      </c>
      <c r="M20" s="104">
        <f t="shared" si="3"/>
        <v>0.19703997027911296</v>
      </c>
      <c r="N20" s="85">
        <v>103478440</v>
      </c>
      <c r="O20" s="86">
        <v>6789645</v>
      </c>
      <c r="P20" s="86">
        <f t="shared" si="4"/>
        <v>110268085</v>
      </c>
      <c r="Q20" s="104">
        <f t="shared" si="5"/>
        <v>0.26085233764444316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176173573</v>
      </c>
      <c r="AA20" s="86">
        <f t="shared" si="11"/>
        <v>17387690</v>
      </c>
      <c r="AB20" s="86">
        <f t="shared" si="12"/>
        <v>193561263</v>
      </c>
      <c r="AC20" s="104">
        <f t="shared" si="13"/>
        <v>0.4578923079235561</v>
      </c>
      <c r="AD20" s="85">
        <v>86961582</v>
      </c>
      <c r="AE20" s="86">
        <v>8597268</v>
      </c>
      <c r="AF20" s="86">
        <f t="shared" si="14"/>
        <v>95558850</v>
      </c>
      <c r="AG20" s="86">
        <v>521383489</v>
      </c>
      <c r="AH20" s="86">
        <v>504997000</v>
      </c>
      <c r="AI20" s="87">
        <v>175586309</v>
      </c>
      <c r="AJ20" s="124">
        <f t="shared" si="15"/>
        <v>0.3367699835235864</v>
      </c>
      <c r="AK20" s="125">
        <f t="shared" si="16"/>
        <v>0.15392854769600084</v>
      </c>
    </row>
    <row r="21" spans="1:37" ht="12.75">
      <c r="A21" s="62" t="s">
        <v>112</v>
      </c>
      <c r="B21" s="63" t="s">
        <v>197</v>
      </c>
      <c r="C21" s="64" t="s">
        <v>198</v>
      </c>
      <c r="D21" s="85">
        <v>117700000</v>
      </c>
      <c r="E21" s="86">
        <v>700000</v>
      </c>
      <c r="F21" s="87">
        <f t="shared" si="0"/>
        <v>118400000</v>
      </c>
      <c r="G21" s="85">
        <v>117700000</v>
      </c>
      <c r="H21" s="86">
        <v>700000</v>
      </c>
      <c r="I21" s="87">
        <f t="shared" si="1"/>
        <v>118400000</v>
      </c>
      <c r="J21" s="85">
        <v>27597286</v>
      </c>
      <c r="K21" s="86">
        <v>31253</v>
      </c>
      <c r="L21" s="86">
        <f t="shared" si="2"/>
        <v>27628539</v>
      </c>
      <c r="M21" s="104">
        <f t="shared" si="3"/>
        <v>0.23334914695945946</v>
      </c>
      <c r="N21" s="85">
        <v>26288214</v>
      </c>
      <c r="O21" s="86">
        <v>107365</v>
      </c>
      <c r="P21" s="86">
        <f t="shared" si="4"/>
        <v>26395579</v>
      </c>
      <c r="Q21" s="104">
        <f t="shared" si="5"/>
        <v>0.22293563344594594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53885500</v>
      </c>
      <c r="AA21" s="86">
        <f t="shared" si="11"/>
        <v>138618</v>
      </c>
      <c r="AB21" s="86">
        <f t="shared" si="12"/>
        <v>54024118</v>
      </c>
      <c r="AC21" s="104">
        <f t="shared" si="13"/>
        <v>0.45628478040540543</v>
      </c>
      <c r="AD21" s="85">
        <v>29042555</v>
      </c>
      <c r="AE21" s="86">
        <v>279873</v>
      </c>
      <c r="AF21" s="86">
        <f t="shared" si="14"/>
        <v>29322428</v>
      </c>
      <c r="AG21" s="86">
        <v>121098323</v>
      </c>
      <c r="AH21" s="86">
        <v>126744160</v>
      </c>
      <c r="AI21" s="87">
        <v>56013260</v>
      </c>
      <c r="AJ21" s="124">
        <f t="shared" si="15"/>
        <v>0.4625436472807307</v>
      </c>
      <c r="AK21" s="125">
        <f t="shared" si="16"/>
        <v>-0.09981605206772104</v>
      </c>
    </row>
    <row r="22" spans="1:37" ht="16.5">
      <c r="A22" s="65"/>
      <c r="B22" s="66" t="s">
        <v>199</v>
      </c>
      <c r="C22" s="67"/>
      <c r="D22" s="88">
        <f>SUM(D16:D21)</f>
        <v>3012270547</v>
      </c>
      <c r="E22" s="89">
        <f>SUM(E16:E21)</f>
        <v>311377101</v>
      </c>
      <c r="F22" s="90">
        <f t="shared" si="0"/>
        <v>3323647648</v>
      </c>
      <c r="G22" s="88">
        <f>SUM(G16:G21)</f>
        <v>3012270547</v>
      </c>
      <c r="H22" s="89">
        <f>SUM(H16:H21)</f>
        <v>311377101</v>
      </c>
      <c r="I22" s="90">
        <f t="shared" si="1"/>
        <v>3323647648</v>
      </c>
      <c r="J22" s="88">
        <f>SUM(J16:J21)</f>
        <v>577843948</v>
      </c>
      <c r="K22" s="89">
        <f>SUM(K16:K21)</f>
        <v>61590670</v>
      </c>
      <c r="L22" s="89">
        <f t="shared" si="2"/>
        <v>639434618</v>
      </c>
      <c r="M22" s="105">
        <f t="shared" si="3"/>
        <v>0.19238941239297097</v>
      </c>
      <c r="N22" s="88">
        <f>SUM(N16:N21)</f>
        <v>571340309</v>
      </c>
      <c r="O22" s="89">
        <f>SUM(O16:O21)</f>
        <v>97031121</v>
      </c>
      <c r="P22" s="89">
        <f t="shared" si="4"/>
        <v>668371430</v>
      </c>
      <c r="Q22" s="105">
        <f t="shared" si="5"/>
        <v>0.2010957540587046</v>
      </c>
      <c r="R22" s="88">
        <f>SUM(R16:R21)</f>
        <v>0</v>
      </c>
      <c r="S22" s="89">
        <f>SUM(S16:S21)</f>
        <v>0</v>
      </c>
      <c r="T22" s="89">
        <f t="shared" si="6"/>
        <v>0</v>
      </c>
      <c r="U22" s="105">
        <f t="shared" si="7"/>
        <v>0</v>
      </c>
      <c r="V22" s="88">
        <f>SUM(V16:V21)</f>
        <v>0</v>
      </c>
      <c r="W22" s="89">
        <f>SUM(W16:W21)</f>
        <v>0</v>
      </c>
      <c r="X22" s="89">
        <f t="shared" si="8"/>
        <v>0</v>
      </c>
      <c r="Y22" s="105">
        <f t="shared" si="9"/>
        <v>0</v>
      </c>
      <c r="Z22" s="88">
        <f t="shared" si="10"/>
        <v>1149184257</v>
      </c>
      <c r="AA22" s="89">
        <f t="shared" si="11"/>
        <v>158621791</v>
      </c>
      <c r="AB22" s="89">
        <f t="shared" si="12"/>
        <v>1307806048</v>
      </c>
      <c r="AC22" s="105">
        <f t="shared" si="13"/>
        <v>0.3934851664516756</v>
      </c>
      <c r="AD22" s="88">
        <f>SUM(AD16:AD21)</f>
        <v>529501239</v>
      </c>
      <c r="AE22" s="89">
        <f>SUM(AE16:AE21)</f>
        <v>31698096</v>
      </c>
      <c r="AF22" s="89">
        <f t="shared" si="14"/>
        <v>561199335</v>
      </c>
      <c r="AG22" s="89">
        <f>SUM(AG16:AG21)</f>
        <v>3457933112</v>
      </c>
      <c r="AH22" s="89">
        <f>SUM(AH16:AH21)</f>
        <v>3411133709</v>
      </c>
      <c r="AI22" s="90">
        <f>SUM(AI16:AI21)</f>
        <v>1100455861</v>
      </c>
      <c r="AJ22" s="126">
        <f t="shared" si="15"/>
        <v>0.31824093334284254</v>
      </c>
      <c r="AK22" s="127">
        <f t="shared" si="16"/>
        <v>0.1909697469616567</v>
      </c>
    </row>
    <row r="23" spans="1:37" ht="12.75">
      <c r="A23" s="62" t="s">
        <v>97</v>
      </c>
      <c r="B23" s="63" t="s">
        <v>200</v>
      </c>
      <c r="C23" s="64" t="s">
        <v>201</v>
      </c>
      <c r="D23" s="85">
        <v>440992040</v>
      </c>
      <c r="E23" s="86">
        <v>89052450</v>
      </c>
      <c r="F23" s="87">
        <f t="shared" si="0"/>
        <v>530044490</v>
      </c>
      <c r="G23" s="85">
        <v>440992040</v>
      </c>
      <c r="H23" s="86">
        <v>89052450</v>
      </c>
      <c r="I23" s="87">
        <f t="shared" si="1"/>
        <v>530044490</v>
      </c>
      <c r="J23" s="85">
        <v>81010704</v>
      </c>
      <c r="K23" s="86">
        <v>24311021</v>
      </c>
      <c r="L23" s="86">
        <f t="shared" si="2"/>
        <v>105321725</v>
      </c>
      <c r="M23" s="104">
        <f t="shared" si="3"/>
        <v>0.19870355599772388</v>
      </c>
      <c r="N23" s="85">
        <v>216664373</v>
      </c>
      <c r="O23" s="86">
        <v>27686958</v>
      </c>
      <c r="P23" s="86">
        <f t="shared" si="4"/>
        <v>244351331</v>
      </c>
      <c r="Q23" s="104">
        <f t="shared" si="5"/>
        <v>0.46100154913411134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297675077</v>
      </c>
      <c r="AA23" s="86">
        <f t="shared" si="11"/>
        <v>51997979</v>
      </c>
      <c r="AB23" s="86">
        <f t="shared" si="12"/>
        <v>349673056</v>
      </c>
      <c r="AC23" s="104">
        <f t="shared" si="13"/>
        <v>0.6597051051318352</v>
      </c>
      <c r="AD23" s="85">
        <v>79157784</v>
      </c>
      <c r="AE23" s="86">
        <v>15605423</v>
      </c>
      <c r="AF23" s="86">
        <f t="shared" si="14"/>
        <v>94763207</v>
      </c>
      <c r="AG23" s="86">
        <v>485623220</v>
      </c>
      <c r="AH23" s="86">
        <v>492242438</v>
      </c>
      <c r="AI23" s="87">
        <v>176717039</v>
      </c>
      <c r="AJ23" s="124">
        <f t="shared" si="15"/>
        <v>0.36389742442711037</v>
      </c>
      <c r="AK23" s="125">
        <f t="shared" si="16"/>
        <v>1.5785464499950916</v>
      </c>
    </row>
    <row r="24" spans="1:37" ht="12.75">
      <c r="A24" s="62" t="s">
        <v>97</v>
      </c>
      <c r="B24" s="63" t="s">
        <v>202</v>
      </c>
      <c r="C24" s="64" t="s">
        <v>203</v>
      </c>
      <c r="D24" s="85">
        <v>698504995</v>
      </c>
      <c r="E24" s="86">
        <v>79888998</v>
      </c>
      <c r="F24" s="87">
        <f t="shared" si="0"/>
        <v>778393993</v>
      </c>
      <c r="G24" s="85">
        <v>698504995</v>
      </c>
      <c r="H24" s="86">
        <v>79888998</v>
      </c>
      <c r="I24" s="87">
        <f t="shared" si="1"/>
        <v>778393993</v>
      </c>
      <c r="J24" s="85">
        <v>163914460</v>
      </c>
      <c r="K24" s="86">
        <v>16500267</v>
      </c>
      <c r="L24" s="86">
        <f t="shared" si="2"/>
        <v>180414727</v>
      </c>
      <c r="M24" s="104">
        <f t="shared" si="3"/>
        <v>0.23177815941855553</v>
      </c>
      <c r="N24" s="85">
        <v>115872026</v>
      </c>
      <c r="O24" s="86">
        <v>21570277</v>
      </c>
      <c r="P24" s="86">
        <f t="shared" si="4"/>
        <v>137442303</v>
      </c>
      <c r="Q24" s="104">
        <f t="shared" si="5"/>
        <v>0.17657163883072258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279786486</v>
      </c>
      <c r="AA24" s="86">
        <f t="shared" si="11"/>
        <v>38070544</v>
      </c>
      <c r="AB24" s="86">
        <f t="shared" si="12"/>
        <v>317857030</v>
      </c>
      <c r="AC24" s="104">
        <f t="shared" si="13"/>
        <v>0.40834979824927814</v>
      </c>
      <c r="AD24" s="85">
        <v>177047396</v>
      </c>
      <c r="AE24" s="86">
        <v>13769742</v>
      </c>
      <c r="AF24" s="86">
        <f t="shared" si="14"/>
        <v>190817138</v>
      </c>
      <c r="AG24" s="86">
        <v>728945087</v>
      </c>
      <c r="AH24" s="86">
        <v>752871676</v>
      </c>
      <c r="AI24" s="87">
        <v>315367385</v>
      </c>
      <c r="AJ24" s="124">
        <f t="shared" si="15"/>
        <v>0.43263531180092857</v>
      </c>
      <c r="AK24" s="125">
        <f t="shared" si="16"/>
        <v>-0.27971719709997955</v>
      </c>
    </row>
    <row r="25" spans="1:37" ht="12.75">
      <c r="A25" s="62" t="s">
        <v>97</v>
      </c>
      <c r="B25" s="63" t="s">
        <v>204</v>
      </c>
      <c r="C25" s="64" t="s">
        <v>205</v>
      </c>
      <c r="D25" s="85">
        <v>307425180</v>
      </c>
      <c r="E25" s="86">
        <v>64218001</v>
      </c>
      <c r="F25" s="87">
        <f t="shared" si="0"/>
        <v>371643181</v>
      </c>
      <c r="G25" s="85">
        <v>307425180</v>
      </c>
      <c r="H25" s="86">
        <v>64218001</v>
      </c>
      <c r="I25" s="87">
        <f t="shared" si="1"/>
        <v>371643181</v>
      </c>
      <c r="J25" s="85">
        <v>86666649</v>
      </c>
      <c r="K25" s="86">
        <v>7418669</v>
      </c>
      <c r="L25" s="86">
        <f t="shared" si="2"/>
        <v>94085318</v>
      </c>
      <c r="M25" s="104">
        <f t="shared" si="3"/>
        <v>0.25316035059984054</v>
      </c>
      <c r="N25" s="85">
        <v>189249476</v>
      </c>
      <c r="O25" s="86">
        <v>7587114</v>
      </c>
      <c r="P25" s="86">
        <f t="shared" si="4"/>
        <v>196836590</v>
      </c>
      <c r="Q25" s="104">
        <f t="shared" si="5"/>
        <v>0.5296386428249843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275916125</v>
      </c>
      <c r="AA25" s="86">
        <f t="shared" si="11"/>
        <v>15005783</v>
      </c>
      <c r="AB25" s="86">
        <f t="shared" si="12"/>
        <v>290921908</v>
      </c>
      <c r="AC25" s="104">
        <f t="shared" si="13"/>
        <v>0.7827989934248248</v>
      </c>
      <c r="AD25" s="85">
        <v>78199433</v>
      </c>
      <c r="AE25" s="86">
        <v>7983745</v>
      </c>
      <c r="AF25" s="86">
        <f t="shared" si="14"/>
        <v>86183178</v>
      </c>
      <c r="AG25" s="86">
        <v>381369635</v>
      </c>
      <c r="AH25" s="86">
        <v>355893524</v>
      </c>
      <c r="AI25" s="87">
        <v>216431511</v>
      </c>
      <c r="AJ25" s="124">
        <f t="shared" si="15"/>
        <v>0.5675111260496657</v>
      </c>
      <c r="AK25" s="125">
        <f t="shared" si="16"/>
        <v>1.2839328343171563</v>
      </c>
    </row>
    <row r="26" spans="1:37" ht="12.75">
      <c r="A26" s="62" t="s">
        <v>97</v>
      </c>
      <c r="B26" s="63" t="s">
        <v>206</v>
      </c>
      <c r="C26" s="64" t="s">
        <v>207</v>
      </c>
      <c r="D26" s="85">
        <v>1555464780</v>
      </c>
      <c r="E26" s="86">
        <v>257920000</v>
      </c>
      <c r="F26" s="87">
        <f t="shared" si="0"/>
        <v>1813384780</v>
      </c>
      <c r="G26" s="85">
        <v>1555464780</v>
      </c>
      <c r="H26" s="86">
        <v>257920000</v>
      </c>
      <c r="I26" s="87">
        <f t="shared" si="1"/>
        <v>1813384780</v>
      </c>
      <c r="J26" s="85">
        <v>247691136</v>
      </c>
      <c r="K26" s="86">
        <v>38661100</v>
      </c>
      <c r="L26" s="86">
        <f t="shared" si="2"/>
        <v>286352236</v>
      </c>
      <c r="M26" s="104">
        <f t="shared" si="3"/>
        <v>0.15791035590361577</v>
      </c>
      <c r="N26" s="85">
        <v>213653405</v>
      </c>
      <c r="O26" s="86">
        <v>58452126</v>
      </c>
      <c r="P26" s="86">
        <f t="shared" si="4"/>
        <v>272105531</v>
      </c>
      <c r="Q26" s="104">
        <f t="shared" si="5"/>
        <v>0.15005394001376807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461344541</v>
      </c>
      <c r="AA26" s="86">
        <f t="shared" si="11"/>
        <v>97113226</v>
      </c>
      <c r="AB26" s="86">
        <f t="shared" si="12"/>
        <v>558457767</v>
      </c>
      <c r="AC26" s="104">
        <f t="shared" si="13"/>
        <v>0.30796429591738383</v>
      </c>
      <c r="AD26" s="85">
        <v>283338874</v>
      </c>
      <c r="AE26" s="86">
        <v>63090466</v>
      </c>
      <c r="AF26" s="86">
        <f t="shared" si="14"/>
        <v>346429340</v>
      </c>
      <c r="AG26" s="86">
        <v>2403983640</v>
      </c>
      <c r="AH26" s="86">
        <v>1826990981</v>
      </c>
      <c r="AI26" s="87">
        <v>715921653</v>
      </c>
      <c r="AJ26" s="124">
        <f t="shared" si="15"/>
        <v>0.29780637483872396</v>
      </c>
      <c r="AK26" s="125">
        <f t="shared" si="16"/>
        <v>-0.2145424778397811</v>
      </c>
    </row>
    <row r="27" spans="1:37" ht="12.75">
      <c r="A27" s="62" t="s">
        <v>97</v>
      </c>
      <c r="B27" s="63" t="s">
        <v>208</v>
      </c>
      <c r="C27" s="64" t="s">
        <v>209</v>
      </c>
      <c r="D27" s="85">
        <v>125635347</v>
      </c>
      <c r="E27" s="86">
        <v>47529977</v>
      </c>
      <c r="F27" s="87">
        <f t="shared" si="0"/>
        <v>173165324</v>
      </c>
      <c r="G27" s="85">
        <v>125635347</v>
      </c>
      <c r="H27" s="86">
        <v>47529977</v>
      </c>
      <c r="I27" s="87">
        <f t="shared" si="1"/>
        <v>173165324</v>
      </c>
      <c r="J27" s="85">
        <v>26765161</v>
      </c>
      <c r="K27" s="86">
        <v>7745066</v>
      </c>
      <c r="L27" s="86">
        <f t="shared" si="2"/>
        <v>34510227</v>
      </c>
      <c r="M27" s="104">
        <f t="shared" si="3"/>
        <v>0.1992906328059075</v>
      </c>
      <c r="N27" s="85">
        <v>39305289</v>
      </c>
      <c r="O27" s="86">
        <v>8209284</v>
      </c>
      <c r="P27" s="86">
        <f t="shared" si="4"/>
        <v>47514573</v>
      </c>
      <c r="Q27" s="104">
        <f t="shared" si="5"/>
        <v>0.27438849708732677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66070450</v>
      </c>
      <c r="AA27" s="86">
        <f t="shared" si="11"/>
        <v>15954350</v>
      </c>
      <c r="AB27" s="86">
        <f t="shared" si="12"/>
        <v>82024800</v>
      </c>
      <c r="AC27" s="104">
        <f t="shared" si="13"/>
        <v>0.4736791298932343</v>
      </c>
      <c r="AD27" s="85">
        <v>35029339</v>
      </c>
      <c r="AE27" s="86">
        <v>10335080</v>
      </c>
      <c r="AF27" s="86">
        <f t="shared" si="14"/>
        <v>45364419</v>
      </c>
      <c r="AG27" s="86">
        <v>195625463</v>
      </c>
      <c r="AH27" s="86">
        <v>164385918</v>
      </c>
      <c r="AI27" s="87">
        <v>73420003</v>
      </c>
      <c r="AJ27" s="124">
        <f t="shared" si="15"/>
        <v>0.375309031217475</v>
      </c>
      <c r="AK27" s="125">
        <f t="shared" si="16"/>
        <v>0.047397366645431926</v>
      </c>
    </row>
    <row r="28" spans="1:37" ht="12.75">
      <c r="A28" s="62" t="s">
        <v>97</v>
      </c>
      <c r="B28" s="63" t="s">
        <v>210</v>
      </c>
      <c r="C28" s="64" t="s">
        <v>211</v>
      </c>
      <c r="D28" s="85">
        <v>206239506</v>
      </c>
      <c r="E28" s="86">
        <v>58417950</v>
      </c>
      <c r="F28" s="87">
        <f t="shared" si="0"/>
        <v>264657456</v>
      </c>
      <c r="G28" s="85">
        <v>206239506</v>
      </c>
      <c r="H28" s="86">
        <v>58417950</v>
      </c>
      <c r="I28" s="87">
        <f t="shared" si="1"/>
        <v>264657456</v>
      </c>
      <c r="J28" s="85">
        <v>30528968</v>
      </c>
      <c r="K28" s="86">
        <v>3978031</v>
      </c>
      <c r="L28" s="86">
        <f t="shared" si="2"/>
        <v>34506999</v>
      </c>
      <c r="M28" s="104">
        <f t="shared" si="3"/>
        <v>0.13038362690224</v>
      </c>
      <c r="N28" s="85">
        <v>64332301</v>
      </c>
      <c r="O28" s="86">
        <v>5232885</v>
      </c>
      <c r="P28" s="86">
        <f t="shared" si="4"/>
        <v>69565186</v>
      </c>
      <c r="Q28" s="104">
        <f t="shared" si="5"/>
        <v>0.2628499005899913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94861269</v>
      </c>
      <c r="AA28" s="86">
        <f t="shared" si="11"/>
        <v>9210916</v>
      </c>
      <c r="AB28" s="86">
        <f t="shared" si="12"/>
        <v>104072185</v>
      </c>
      <c r="AC28" s="104">
        <f t="shared" si="13"/>
        <v>0.39323352749223134</v>
      </c>
      <c r="AD28" s="85">
        <v>28474633</v>
      </c>
      <c r="AE28" s="86">
        <v>3865639</v>
      </c>
      <c r="AF28" s="86">
        <f t="shared" si="14"/>
        <v>32340272</v>
      </c>
      <c r="AG28" s="86">
        <v>276324781</v>
      </c>
      <c r="AH28" s="86">
        <v>274591362</v>
      </c>
      <c r="AI28" s="87">
        <v>71534570</v>
      </c>
      <c r="AJ28" s="124">
        <f t="shared" si="15"/>
        <v>0.25887859113149897</v>
      </c>
      <c r="AK28" s="125">
        <f t="shared" si="16"/>
        <v>1.1510389894061497</v>
      </c>
    </row>
    <row r="29" spans="1:37" ht="12.75">
      <c r="A29" s="62" t="s">
        <v>112</v>
      </c>
      <c r="B29" s="63" t="s">
        <v>212</v>
      </c>
      <c r="C29" s="64" t="s">
        <v>213</v>
      </c>
      <c r="D29" s="85">
        <v>104704077</v>
      </c>
      <c r="E29" s="86">
        <v>2412088</v>
      </c>
      <c r="F29" s="87">
        <f t="shared" si="0"/>
        <v>107116165</v>
      </c>
      <c r="G29" s="85">
        <v>104704077</v>
      </c>
      <c r="H29" s="86">
        <v>2412088</v>
      </c>
      <c r="I29" s="87">
        <f t="shared" si="1"/>
        <v>107116165</v>
      </c>
      <c r="J29" s="85">
        <v>26937068</v>
      </c>
      <c r="K29" s="86">
        <v>220965</v>
      </c>
      <c r="L29" s="86">
        <f t="shared" si="2"/>
        <v>27158033</v>
      </c>
      <c r="M29" s="104">
        <f t="shared" si="3"/>
        <v>0.25353813777780415</v>
      </c>
      <c r="N29" s="85">
        <v>27418170</v>
      </c>
      <c r="O29" s="86">
        <v>1245695</v>
      </c>
      <c r="P29" s="86">
        <f t="shared" si="4"/>
        <v>28663865</v>
      </c>
      <c r="Q29" s="104">
        <f t="shared" si="5"/>
        <v>0.26759607198409313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54355238</v>
      </c>
      <c r="AA29" s="86">
        <f t="shared" si="11"/>
        <v>1466660</v>
      </c>
      <c r="AB29" s="86">
        <f t="shared" si="12"/>
        <v>55821898</v>
      </c>
      <c r="AC29" s="104">
        <f t="shared" si="13"/>
        <v>0.5211342097618973</v>
      </c>
      <c r="AD29" s="85">
        <v>28964704</v>
      </c>
      <c r="AE29" s="86">
        <v>1209814</v>
      </c>
      <c r="AF29" s="86">
        <f t="shared" si="14"/>
        <v>30174518</v>
      </c>
      <c r="AG29" s="86">
        <v>111044481</v>
      </c>
      <c r="AH29" s="86">
        <v>116127351</v>
      </c>
      <c r="AI29" s="87">
        <v>60306973</v>
      </c>
      <c r="AJ29" s="124">
        <f t="shared" si="15"/>
        <v>0.5430884313827358</v>
      </c>
      <c r="AK29" s="125">
        <f t="shared" si="16"/>
        <v>-0.05006386514608119</v>
      </c>
    </row>
    <row r="30" spans="1:37" ht="16.5">
      <c r="A30" s="65"/>
      <c r="B30" s="66" t="s">
        <v>214</v>
      </c>
      <c r="C30" s="67"/>
      <c r="D30" s="88">
        <f>SUM(D23:D29)</f>
        <v>3438965925</v>
      </c>
      <c r="E30" s="89">
        <f>SUM(E23:E29)</f>
        <v>599439464</v>
      </c>
      <c r="F30" s="90">
        <f t="shared" si="0"/>
        <v>4038405389</v>
      </c>
      <c r="G30" s="88">
        <f>SUM(G23:G29)</f>
        <v>3438965925</v>
      </c>
      <c r="H30" s="89">
        <f>SUM(H23:H29)</f>
        <v>599439464</v>
      </c>
      <c r="I30" s="90">
        <f t="shared" si="1"/>
        <v>4038405389</v>
      </c>
      <c r="J30" s="88">
        <f>SUM(J23:J29)</f>
        <v>663514146</v>
      </c>
      <c r="K30" s="89">
        <f>SUM(K23:K29)</f>
        <v>98835119</v>
      </c>
      <c r="L30" s="89">
        <f t="shared" si="2"/>
        <v>762349265</v>
      </c>
      <c r="M30" s="105">
        <f t="shared" si="3"/>
        <v>0.18877482361640144</v>
      </c>
      <c r="N30" s="88">
        <f>SUM(N23:N29)</f>
        <v>866495040</v>
      </c>
      <c r="O30" s="89">
        <f>SUM(O23:O29)</f>
        <v>129984339</v>
      </c>
      <c r="P30" s="89">
        <f t="shared" si="4"/>
        <v>996479379</v>
      </c>
      <c r="Q30" s="105">
        <f t="shared" si="5"/>
        <v>0.24675070554190962</v>
      </c>
      <c r="R30" s="88">
        <f>SUM(R23:R29)</f>
        <v>0</v>
      </c>
      <c r="S30" s="89">
        <f>SUM(S23:S29)</f>
        <v>0</v>
      </c>
      <c r="T30" s="89">
        <f t="shared" si="6"/>
        <v>0</v>
      </c>
      <c r="U30" s="105">
        <f t="shared" si="7"/>
        <v>0</v>
      </c>
      <c r="V30" s="88">
        <f>SUM(V23:V29)</f>
        <v>0</v>
      </c>
      <c r="W30" s="89">
        <f>SUM(W23:W29)</f>
        <v>0</v>
      </c>
      <c r="X30" s="89">
        <f t="shared" si="8"/>
        <v>0</v>
      </c>
      <c r="Y30" s="105">
        <f t="shared" si="9"/>
        <v>0</v>
      </c>
      <c r="Z30" s="88">
        <f t="shared" si="10"/>
        <v>1530009186</v>
      </c>
      <c r="AA30" s="89">
        <f t="shared" si="11"/>
        <v>228819458</v>
      </c>
      <c r="AB30" s="89">
        <f t="shared" si="12"/>
        <v>1758828644</v>
      </c>
      <c r="AC30" s="105">
        <f t="shared" si="13"/>
        <v>0.43552552915831105</v>
      </c>
      <c r="AD30" s="88">
        <f>SUM(AD23:AD29)</f>
        <v>710212163</v>
      </c>
      <c r="AE30" s="89">
        <f>SUM(AE23:AE29)</f>
        <v>115859909</v>
      </c>
      <c r="AF30" s="89">
        <f t="shared" si="14"/>
        <v>826072072</v>
      </c>
      <c r="AG30" s="89">
        <f>SUM(AG23:AG29)</f>
        <v>4582916307</v>
      </c>
      <c r="AH30" s="89">
        <f>SUM(AH23:AH29)</f>
        <v>3983103250</v>
      </c>
      <c r="AI30" s="90">
        <f>SUM(AI23:AI29)</f>
        <v>1629699134</v>
      </c>
      <c r="AJ30" s="126">
        <f t="shared" si="15"/>
        <v>0.35560307560292526</v>
      </c>
      <c r="AK30" s="127">
        <f t="shared" si="16"/>
        <v>0.20628624641361792</v>
      </c>
    </row>
    <row r="31" spans="1:37" ht="12.75">
      <c r="A31" s="62" t="s">
        <v>97</v>
      </c>
      <c r="B31" s="63" t="s">
        <v>215</v>
      </c>
      <c r="C31" s="64" t="s">
        <v>216</v>
      </c>
      <c r="D31" s="85">
        <v>720107870</v>
      </c>
      <c r="E31" s="86">
        <v>102688000</v>
      </c>
      <c r="F31" s="87">
        <f t="shared" si="0"/>
        <v>822795870</v>
      </c>
      <c r="G31" s="85">
        <v>720107870</v>
      </c>
      <c r="H31" s="86">
        <v>102688000</v>
      </c>
      <c r="I31" s="87">
        <f t="shared" si="1"/>
        <v>822795870</v>
      </c>
      <c r="J31" s="85">
        <v>123263711</v>
      </c>
      <c r="K31" s="86">
        <v>10534806</v>
      </c>
      <c r="L31" s="86">
        <f t="shared" si="2"/>
        <v>133798517</v>
      </c>
      <c r="M31" s="104">
        <f t="shared" si="3"/>
        <v>0.16261447325932737</v>
      </c>
      <c r="N31" s="85">
        <v>125543979</v>
      </c>
      <c r="O31" s="86">
        <v>20290043</v>
      </c>
      <c r="P31" s="86">
        <f t="shared" si="4"/>
        <v>145834022</v>
      </c>
      <c r="Q31" s="104">
        <f t="shared" si="5"/>
        <v>0.17724204425090273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248807690</v>
      </c>
      <c r="AA31" s="86">
        <f t="shared" si="11"/>
        <v>30824849</v>
      </c>
      <c r="AB31" s="86">
        <f t="shared" si="12"/>
        <v>279632539</v>
      </c>
      <c r="AC31" s="104">
        <f t="shared" si="13"/>
        <v>0.3398565175102301</v>
      </c>
      <c r="AD31" s="85">
        <v>148069949</v>
      </c>
      <c r="AE31" s="86">
        <v>52802717</v>
      </c>
      <c r="AF31" s="86">
        <f t="shared" si="14"/>
        <v>200872666</v>
      </c>
      <c r="AG31" s="86">
        <v>772007000</v>
      </c>
      <c r="AH31" s="86">
        <v>797428300</v>
      </c>
      <c r="AI31" s="87">
        <v>351473416</v>
      </c>
      <c r="AJ31" s="124">
        <f t="shared" si="15"/>
        <v>0.4552723174789866</v>
      </c>
      <c r="AK31" s="125">
        <f t="shared" si="16"/>
        <v>-0.27399767771290495</v>
      </c>
    </row>
    <row r="32" spans="1:37" ht="12.75">
      <c r="A32" s="62" t="s">
        <v>97</v>
      </c>
      <c r="B32" s="63" t="s">
        <v>217</v>
      </c>
      <c r="C32" s="64" t="s">
        <v>218</v>
      </c>
      <c r="D32" s="85">
        <v>738410598</v>
      </c>
      <c r="E32" s="86">
        <v>64920001</v>
      </c>
      <c r="F32" s="87">
        <f t="shared" si="0"/>
        <v>803330599</v>
      </c>
      <c r="G32" s="85">
        <v>738410598</v>
      </c>
      <c r="H32" s="86">
        <v>64920001</v>
      </c>
      <c r="I32" s="87">
        <f t="shared" si="1"/>
        <v>803330599</v>
      </c>
      <c r="J32" s="85">
        <v>208932450</v>
      </c>
      <c r="K32" s="86">
        <v>11932051</v>
      </c>
      <c r="L32" s="86">
        <f t="shared" si="2"/>
        <v>220864501</v>
      </c>
      <c r="M32" s="104">
        <f t="shared" si="3"/>
        <v>0.2749359992946067</v>
      </c>
      <c r="N32" s="85">
        <v>122394802</v>
      </c>
      <c r="O32" s="86">
        <v>27027249</v>
      </c>
      <c r="P32" s="86">
        <f t="shared" si="4"/>
        <v>149422051</v>
      </c>
      <c r="Q32" s="104">
        <f t="shared" si="5"/>
        <v>0.18600318621748405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331327252</v>
      </c>
      <c r="AA32" s="86">
        <f t="shared" si="11"/>
        <v>38959300</v>
      </c>
      <c r="AB32" s="86">
        <f t="shared" si="12"/>
        <v>370286552</v>
      </c>
      <c r="AC32" s="104">
        <f t="shared" si="13"/>
        <v>0.4609391855120908</v>
      </c>
      <c r="AD32" s="85">
        <v>122805084</v>
      </c>
      <c r="AE32" s="86">
        <v>13339305</v>
      </c>
      <c r="AF32" s="86">
        <f t="shared" si="14"/>
        <v>136144389</v>
      </c>
      <c r="AG32" s="86">
        <v>711668265</v>
      </c>
      <c r="AH32" s="86">
        <v>779245672</v>
      </c>
      <c r="AI32" s="87">
        <v>224355103</v>
      </c>
      <c r="AJ32" s="124">
        <f t="shared" si="15"/>
        <v>0.3152523641053462</v>
      </c>
      <c r="AK32" s="125">
        <f t="shared" si="16"/>
        <v>0.09752632552488083</v>
      </c>
    </row>
    <row r="33" spans="1:37" ht="12.75">
      <c r="A33" s="62" t="s">
        <v>97</v>
      </c>
      <c r="B33" s="63" t="s">
        <v>219</v>
      </c>
      <c r="C33" s="64" t="s">
        <v>220</v>
      </c>
      <c r="D33" s="85">
        <v>998836490</v>
      </c>
      <c r="E33" s="86">
        <v>113245440</v>
      </c>
      <c r="F33" s="87">
        <f t="shared" si="0"/>
        <v>1112081930</v>
      </c>
      <c r="G33" s="85">
        <v>998836490</v>
      </c>
      <c r="H33" s="86">
        <v>113245440</v>
      </c>
      <c r="I33" s="87">
        <f t="shared" si="1"/>
        <v>1112081930</v>
      </c>
      <c r="J33" s="85">
        <v>192838603</v>
      </c>
      <c r="K33" s="86">
        <v>20770926</v>
      </c>
      <c r="L33" s="86">
        <f t="shared" si="2"/>
        <v>213609529</v>
      </c>
      <c r="M33" s="104">
        <f t="shared" si="3"/>
        <v>0.19208074804344677</v>
      </c>
      <c r="N33" s="85">
        <v>220516612</v>
      </c>
      <c r="O33" s="86">
        <v>24851967</v>
      </c>
      <c r="P33" s="86">
        <f t="shared" si="4"/>
        <v>245368579</v>
      </c>
      <c r="Q33" s="104">
        <f t="shared" si="5"/>
        <v>0.22063894069387496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413355215</v>
      </c>
      <c r="AA33" s="86">
        <f t="shared" si="11"/>
        <v>45622893</v>
      </c>
      <c r="AB33" s="86">
        <f t="shared" si="12"/>
        <v>458978108</v>
      </c>
      <c r="AC33" s="104">
        <f t="shared" si="13"/>
        <v>0.41271968873732173</v>
      </c>
      <c r="AD33" s="85">
        <v>241627645</v>
      </c>
      <c r="AE33" s="86">
        <v>28913574</v>
      </c>
      <c r="AF33" s="86">
        <f t="shared" si="14"/>
        <v>270541219</v>
      </c>
      <c r="AG33" s="86">
        <v>1117823750</v>
      </c>
      <c r="AH33" s="86">
        <v>1066791030</v>
      </c>
      <c r="AI33" s="87">
        <v>454075328</v>
      </c>
      <c r="AJ33" s="124">
        <f t="shared" si="15"/>
        <v>0.4062137058726834</v>
      </c>
      <c r="AK33" s="125">
        <f t="shared" si="16"/>
        <v>-0.09304548893897013</v>
      </c>
    </row>
    <row r="34" spans="1:37" ht="12.75">
      <c r="A34" s="62" t="s">
        <v>97</v>
      </c>
      <c r="B34" s="63" t="s">
        <v>221</v>
      </c>
      <c r="C34" s="64" t="s">
        <v>222</v>
      </c>
      <c r="D34" s="85">
        <v>186259230</v>
      </c>
      <c r="E34" s="86">
        <v>41931635</v>
      </c>
      <c r="F34" s="87">
        <f t="shared" si="0"/>
        <v>228190865</v>
      </c>
      <c r="G34" s="85">
        <v>186259230</v>
      </c>
      <c r="H34" s="86">
        <v>41931635</v>
      </c>
      <c r="I34" s="87">
        <f t="shared" si="1"/>
        <v>228190865</v>
      </c>
      <c r="J34" s="85">
        <v>37486209</v>
      </c>
      <c r="K34" s="86">
        <v>5777959</v>
      </c>
      <c r="L34" s="86">
        <f t="shared" si="2"/>
        <v>43264168</v>
      </c>
      <c r="M34" s="104">
        <f t="shared" si="3"/>
        <v>0.1895964064994451</v>
      </c>
      <c r="N34" s="85">
        <v>32291158</v>
      </c>
      <c r="O34" s="86">
        <v>0</v>
      </c>
      <c r="P34" s="86">
        <f t="shared" si="4"/>
        <v>32291158</v>
      </c>
      <c r="Q34" s="104">
        <f t="shared" si="5"/>
        <v>0.14150942457753513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69777367</v>
      </c>
      <c r="AA34" s="86">
        <f t="shared" si="11"/>
        <v>5777959</v>
      </c>
      <c r="AB34" s="86">
        <f t="shared" si="12"/>
        <v>75555326</v>
      </c>
      <c r="AC34" s="104">
        <f t="shared" si="13"/>
        <v>0.3311058310769802</v>
      </c>
      <c r="AD34" s="85">
        <v>31562551</v>
      </c>
      <c r="AE34" s="86">
        <v>3566393</v>
      </c>
      <c r="AF34" s="86">
        <f t="shared" si="14"/>
        <v>35128944</v>
      </c>
      <c r="AG34" s="86">
        <v>212661457</v>
      </c>
      <c r="AH34" s="86">
        <v>218524723</v>
      </c>
      <c r="AI34" s="87">
        <v>86879968</v>
      </c>
      <c r="AJ34" s="124">
        <f t="shared" si="15"/>
        <v>0.4085365031614544</v>
      </c>
      <c r="AK34" s="125">
        <f t="shared" si="16"/>
        <v>-0.08078198991691865</v>
      </c>
    </row>
    <row r="35" spans="1:37" ht="12.75">
      <c r="A35" s="62" t="s">
        <v>112</v>
      </c>
      <c r="B35" s="63" t="s">
        <v>223</v>
      </c>
      <c r="C35" s="64" t="s">
        <v>224</v>
      </c>
      <c r="D35" s="85">
        <v>151616000</v>
      </c>
      <c r="E35" s="86">
        <v>3330000</v>
      </c>
      <c r="F35" s="87">
        <f t="shared" si="0"/>
        <v>154946000</v>
      </c>
      <c r="G35" s="85">
        <v>151616000</v>
      </c>
      <c r="H35" s="86">
        <v>3330000</v>
      </c>
      <c r="I35" s="87">
        <f t="shared" si="1"/>
        <v>154946000</v>
      </c>
      <c r="J35" s="85">
        <v>35397465</v>
      </c>
      <c r="K35" s="86">
        <v>382432</v>
      </c>
      <c r="L35" s="86">
        <f t="shared" si="2"/>
        <v>35779897</v>
      </c>
      <c r="M35" s="104">
        <f t="shared" si="3"/>
        <v>0.23091849418507093</v>
      </c>
      <c r="N35" s="85">
        <v>42108619</v>
      </c>
      <c r="O35" s="86">
        <v>477112</v>
      </c>
      <c r="P35" s="86">
        <f t="shared" si="4"/>
        <v>42585731</v>
      </c>
      <c r="Q35" s="104">
        <f t="shared" si="5"/>
        <v>0.2748424031598105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77506084</v>
      </c>
      <c r="AA35" s="86">
        <f t="shared" si="11"/>
        <v>859544</v>
      </c>
      <c r="AB35" s="86">
        <f t="shared" si="12"/>
        <v>78365628</v>
      </c>
      <c r="AC35" s="104">
        <f t="shared" si="13"/>
        <v>0.5057608973448814</v>
      </c>
      <c r="AD35" s="85">
        <v>47774209</v>
      </c>
      <c r="AE35" s="86">
        <v>880557</v>
      </c>
      <c r="AF35" s="86">
        <f t="shared" si="14"/>
        <v>48654766</v>
      </c>
      <c r="AG35" s="86">
        <v>167431000</v>
      </c>
      <c r="AH35" s="86">
        <v>208286000</v>
      </c>
      <c r="AI35" s="87">
        <v>85588809</v>
      </c>
      <c r="AJ35" s="124">
        <f t="shared" si="15"/>
        <v>0.5111885433402417</v>
      </c>
      <c r="AK35" s="125">
        <f t="shared" si="16"/>
        <v>-0.12473670102534251</v>
      </c>
    </row>
    <row r="36" spans="1:37" ht="16.5">
      <c r="A36" s="65"/>
      <c r="B36" s="66" t="s">
        <v>225</v>
      </c>
      <c r="C36" s="67"/>
      <c r="D36" s="88">
        <f>SUM(D31:D35)</f>
        <v>2795230188</v>
      </c>
      <c r="E36" s="89">
        <f>SUM(E31:E35)</f>
        <v>326115076</v>
      </c>
      <c r="F36" s="90">
        <f t="shared" si="0"/>
        <v>3121345264</v>
      </c>
      <c r="G36" s="88">
        <f>SUM(G31:G35)</f>
        <v>2795230188</v>
      </c>
      <c r="H36" s="89">
        <f>SUM(H31:H35)</f>
        <v>326115076</v>
      </c>
      <c r="I36" s="90">
        <f t="shared" si="1"/>
        <v>3121345264</v>
      </c>
      <c r="J36" s="88">
        <f>SUM(J31:J35)</f>
        <v>597918438</v>
      </c>
      <c r="K36" s="89">
        <f>SUM(K31:K35)</f>
        <v>49398174</v>
      </c>
      <c r="L36" s="89">
        <f t="shared" si="2"/>
        <v>647316612</v>
      </c>
      <c r="M36" s="105">
        <f t="shared" si="3"/>
        <v>0.2073838544764076</v>
      </c>
      <c r="N36" s="88">
        <f>SUM(N31:N35)</f>
        <v>542855170</v>
      </c>
      <c r="O36" s="89">
        <f>SUM(O31:O35)</f>
        <v>72646371</v>
      </c>
      <c r="P36" s="89">
        <f t="shared" si="4"/>
        <v>615501541</v>
      </c>
      <c r="Q36" s="105">
        <f t="shared" si="5"/>
        <v>0.19719111118493682</v>
      </c>
      <c r="R36" s="88">
        <f>SUM(R31:R35)</f>
        <v>0</v>
      </c>
      <c r="S36" s="89">
        <f>SUM(S31:S35)</f>
        <v>0</v>
      </c>
      <c r="T36" s="89">
        <f t="shared" si="6"/>
        <v>0</v>
      </c>
      <c r="U36" s="105">
        <f t="shared" si="7"/>
        <v>0</v>
      </c>
      <c r="V36" s="88">
        <f>SUM(V31:V35)</f>
        <v>0</v>
      </c>
      <c r="W36" s="89">
        <f>SUM(W31:W35)</f>
        <v>0</v>
      </c>
      <c r="X36" s="89">
        <f t="shared" si="8"/>
        <v>0</v>
      </c>
      <c r="Y36" s="105">
        <f t="shared" si="9"/>
        <v>0</v>
      </c>
      <c r="Z36" s="88">
        <f t="shared" si="10"/>
        <v>1140773608</v>
      </c>
      <c r="AA36" s="89">
        <f t="shared" si="11"/>
        <v>122044545</v>
      </c>
      <c r="AB36" s="89">
        <f t="shared" si="12"/>
        <v>1262818153</v>
      </c>
      <c r="AC36" s="105">
        <f t="shared" si="13"/>
        <v>0.40457496566134443</v>
      </c>
      <c r="AD36" s="88">
        <f>SUM(AD31:AD35)</f>
        <v>591839438</v>
      </c>
      <c r="AE36" s="89">
        <f>SUM(AE31:AE35)</f>
        <v>99502546</v>
      </c>
      <c r="AF36" s="89">
        <f t="shared" si="14"/>
        <v>691341984</v>
      </c>
      <c r="AG36" s="89">
        <f>SUM(AG31:AG35)</f>
        <v>2981591472</v>
      </c>
      <c r="AH36" s="89">
        <f>SUM(AH31:AH35)</f>
        <v>3070275725</v>
      </c>
      <c r="AI36" s="90">
        <f>SUM(AI31:AI35)</f>
        <v>1202372624</v>
      </c>
      <c r="AJ36" s="126">
        <f t="shared" si="15"/>
        <v>0.4032653820254823</v>
      </c>
      <c r="AK36" s="127">
        <f t="shared" si="16"/>
        <v>-0.10970032886068726</v>
      </c>
    </row>
    <row r="37" spans="1:37" ht="16.5">
      <c r="A37" s="68"/>
      <c r="B37" s="69" t="s">
        <v>226</v>
      </c>
      <c r="C37" s="70"/>
      <c r="D37" s="91">
        <f>SUM(D9,D11:D14,D16:D21,D23:D29,D31:D35)</f>
        <v>16522003246</v>
      </c>
      <c r="E37" s="92">
        <f>SUM(E9,E11:E14,E16:E21,E23:E29,E31:E35)</f>
        <v>3276144717</v>
      </c>
      <c r="F37" s="93">
        <f t="shared" si="0"/>
        <v>19798147963</v>
      </c>
      <c r="G37" s="91">
        <f>SUM(G9,G11:G14,G16:G21,G23:G29,G31:G35)</f>
        <v>16522003472</v>
      </c>
      <c r="H37" s="92">
        <f>SUM(H9,H11:H14,H16:H21,H23:H29,H31:H35)</f>
        <v>3276144717</v>
      </c>
      <c r="I37" s="93">
        <f t="shared" si="1"/>
        <v>19798148189</v>
      </c>
      <c r="J37" s="91">
        <f>SUM(J9,J11:J14,J16:J21,J23:J29,J31:J35)</f>
        <v>3465654739</v>
      </c>
      <c r="K37" s="92">
        <f>SUM(K9,K11:K14,K16:K21,K23:K29,K31:K35)</f>
        <v>396624264</v>
      </c>
      <c r="L37" s="92">
        <f t="shared" si="2"/>
        <v>3862279003</v>
      </c>
      <c r="M37" s="106">
        <f t="shared" si="3"/>
        <v>0.1950828436184064</v>
      </c>
      <c r="N37" s="91">
        <f>SUM(N9,N11:N14,N16:N21,N23:N29,N31:N35)</f>
        <v>3530511591</v>
      </c>
      <c r="O37" s="92">
        <f>SUM(O9,O11:O14,O16:O21,O23:O29,O31:O35)</f>
        <v>763709841</v>
      </c>
      <c r="P37" s="92">
        <f t="shared" si="4"/>
        <v>4294221432</v>
      </c>
      <c r="Q37" s="106">
        <f t="shared" si="5"/>
        <v>0.21690015854135983</v>
      </c>
      <c r="R37" s="91">
        <f>SUM(R9,R11:R14,R16:R21,R23:R29,R31:R35)</f>
        <v>0</v>
      </c>
      <c r="S37" s="92">
        <f>SUM(S9,S11:S14,S16:S21,S23:S29,S31:S35)</f>
        <v>0</v>
      </c>
      <c r="T37" s="92">
        <f t="shared" si="6"/>
        <v>0</v>
      </c>
      <c r="U37" s="106">
        <f t="shared" si="7"/>
        <v>0</v>
      </c>
      <c r="V37" s="91">
        <f>SUM(V9,V11:V14,V16:V21,V23:V29,V31:V35)</f>
        <v>0</v>
      </c>
      <c r="W37" s="92">
        <f>SUM(W9,W11:W14,W16:W21,W23:W29,W31:W35)</f>
        <v>0</v>
      </c>
      <c r="X37" s="92">
        <f t="shared" si="8"/>
        <v>0</v>
      </c>
      <c r="Y37" s="106">
        <f t="shared" si="9"/>
        <v>0</v>
      </c>
      <c r="Z37" s="91">
        <f t="shared" si="10"/>
        <v>6996166330</v>
      </c>
      <c r="AA37" s="92">
        <f t="shared" si="11"/>
        <v>1160334105</v>
      </c>
      <c r="AB37" s="92">
        <f t="shared" si="12"/>
        <v>8156500435</v>
      </c>
      <c r="AC37" s="106">
        <f t="shared" si="13"/>
        <v>0.4119830021597662</v>
      </c>
      <c r="AD37" s="91">
        <f>SUM(AD9,AD11:AD14,AD16:AD21,AD23:AD29,AD31:AD35)</f>
        <v>3348445619</v>
      </c>
      <c r="AE37" s="92">
        <f>SUM(AE9,AE11:AE14,AE16:AE21,AE23:AE29,AE31:AE35)</f>
        <v>743642140</v>
      </c>
      <c r="AF37" s="92">
        <f t="shared" si="14"/>
        <v>4092087759</v>
      </c>
      <c r="AG37" s="92">
        <f>SUM(AG9,AG11:AG14,AG16:AG21,AG23:AG29,AG31:AG35)</f>
        <v>19910847991</v>
      </c>
      <c r="AH37" s="92">
        <f>SUM(AH9,AH11:AH14,AH16:AH21,AH23:AH29,AH31:AH35)</f>
        <v>19092053383</v>
      </c>
      <c r="AI37" s="93">
        <f>SUM(AI9,AI11:AI14,AI16:AI21,AI23:AI29,AI31:AI35)</f>
        <v>7671561676</v>
      </c>
      <c r="AJ37" s="128">
        <f t="shared" si="15"/>
        <v>0.3852955775398245</v>
      </c>
      <c r="AK37" s="129">
        <f t="shared" si="16"/>
        <v>0.049396221416667885</v>
      </c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44</v>
      </c>
      <c r="C9" s="64" t="s">
        <v>45</v>
      </c>
      <c r="D9" s="85">
        <v>32378196760</v>
      </c>
      <c r="E9" s="86">
        <v>5130961437</v>
      </c>
      <c r="F9" s="87">
        <f>$D9+$E9</f>
        <v>37509158197</v>
      </c>
      <c r="G9" s="85">
        <v>32378196760</v>
      </c>
      <c r="H9" s="86">
        <v>5130961437</v>
      </c>
      <c r="I9" s="87">
        <f>$G9+$H9</f>
        <v>37509158197</v>
      </c>
      <c r="J9" s="85">
        <v>7751495486</v>
      </c>
      <c r="K9" s="86">
        <v>368806714</v>
      </c>
      <c r="L9" s="86">
        <f>$J9+$K9</f>
        <v>8120302200</v>
      </c>
      <c r="M9" s="104">
        <f>IF($F9=0,0,$L9/$F9)</f>
        <v>0.2164885214792548</v>
      </c>
      <c r="N9" s="85">
        <v>7585732104</v>
      </c>
      <c r="O9" s="86">
        <v>833086551</v>
      </c>
      <c r="P9" s="86">
        <f>$N9+$O9</f>
        <v>8418818655</v>
      </c>
      <c r="Q9" s="104">
        <f>IF($F9=0,0,$P9/$F9)</f>
        <v>0.22444701666680808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15337227590</v>
      </c>
      <c r="AA9" s="86">
        <f>$K9+$O9</f>
        <v>1201893265</v>
      </c>
      <c r="AB9" s="86">
        <f>$Z9+$AA9</f>
        <v>16539120855</v>
      </c>
      <c r="AC9" s="104">
        <f>IF($F9=0,0,$AB9/$F9)</f>
        <v>0.44093553814606284</v>
      </c>
      <c r="AD9" s="85">
        <v>7687563015</v>
      </c>
      <c r="AE9" s="86">
        <v>1000625682</v>
      </c>
      <c r="AF9" s="86">
        <f>$AD9+$AE9</f>
        <v>8688188697</v>
      </c>
      <c r="AG9" s="86">
        <v>33793435326</v>
      </c>
      <c r="AH9" s="86">
        <v>34781433587</v>
      </c>
      <c r="AI9" s="87">
        <v>16707527154</v>
      </c>
      <c r="AJ9" s="124">
        <f>IF($AG9=0,0,$AI9/$AG9)</f>
        <v>0.49440156032747457</v>
      </c>
      <c r="AK9" s="125">
        <f>IF($AF9=0,0,(($P9/$AF9)-1))</f>
        <v>-0.03100416570061515</v>
      </c>
    </row>
    <row r="10" spans="1:37" ht="12.75">
      <c r="A10" s="62" t="s">
        <v>95</v>
      </c>
      <c r="B10" s="63" t="s">
        <v>48</v>
      </c>
      <c r="C10" s="64" t="s">
        <v>49</v>
      </c>
      <c r="D10" s="85">
        <v>45722358822</v>
      </c>
      <c r="E10" s="86">
        <v>9543580926</v>
      </c>
      <c r="F10" s="87">
        <f aca="true" t="shared" si="0" ref="F10:F23">$D10+$E10</f>
        <v>55265939748</v>
      </c>
      <c r="G10" s="85">
        <v>45722358822</v>
      </c>
      <c r="H10" s="86">
        <v>9543580926</v>
      </c>
      <c r="I10" s="87">
        <f aca="true" t="shared" si="1" ref="I10:I23">$G10+$H10</f>
        <v>55265939748</v>
      </c>
      <c r="J10" s="85">
        <v>11213854752</v>
      </c>
      <c r="K10" s="86">
        <v>1385080500</v>
      </c>
      <c r="L10" s="86">
        <f aca="true" t="shared" si="2" ref="L10:L23">$J10+$K10</f>
        <v>12598935252</v>
      </c>
      <c r="M10" s="104">
        <f aca="true" t="shared" si="3" ref="M10:M23">IF($F10=0,0,$L10/$F10)</f>
        <v>0.22796925754720274</v>
      </c>
      <c r="N10" s="85">
        <v>10516798323</v>
      </c>
      <c r="O10" s="86">
        <v>1203272500</v>
      </c>
      <c r="P10" s="86">
        <f aca="true" t="shared" si="4" ref="P10:P23">$N10+$O10</f>
        <v>11720070823</v>
      </c>
      <c r="Q10" s="104">
        <f aca="true" t="shared" si="5" ref="Q10:Q23">IF($F10=0,0,$P10/$F10)</f>
        <v>0.2120667969537989</v>
      </c>
      <c r="R10" s="85">
        <v>0</v>
      </c>
      <c r="S10" s="86">
        <v>0</v>
      </c>
      <c r="T10" s="86">
        <f aca="true" t="shared" si="6" ref="T10:T23">$R10+$S10</f>
        <v>0</v>
      </c>
      <c r="U10" s="104">
        <f aca="true" t="shared" si="7" ref="U10:U23">IF($I10=0,0,$T10/$I10)</f>
        <v>0</v>
      </c>
      <c r="V10" s="85">
        <v>0</v>
      </c>
      <c r="W10" s="86">
        <v>0</v>
      </c>
      <c r="X10" s="86">
        <f aca="true" t="shared" si="8" ref="X10:X23">$V10+$W10</f>
        <v>0</v>
      </c>
      <c r="Y10" s="104">
        <f aca="true" t="shared" si="9" ref="Y10:Y23">IF($I10=0,0,$X10/$I10)</f>
        <v>0</v>
      </c>
      <c r="Z10" s="85">
        <f aca="true" t="shared" si="10" ref="Z10:Z23">$J10+$N10</f>
        <v>21730653075</v>
      </c>
      <c r="AA10" s="86">
        <f aca="true" t="shared" si="11" ref="AA10:AA23">$K10+$O10</f>
        <v>2588353000</v>
      </c>
      <c r="AB10" s="86">
        <f aca="true" t="shared" si="12" ref="AB10:AB23">$Z10+$AA10</f>
        <v>24319006075</v>
      </c>
      <c r="AC10" s="104">
        <f aca="true" t="shared" si="13" ref="AC10:AC23">IF($F10=0,0,$AB10/$F10)</f>
        <v>0.44003605450100164</v>
      </c>
      <c r="AD10" s="85">
        <v>9705179639</v>
      </c>
      <c r="AE10" s="86">
        <v>1703181000</v>
      </c>
      <c r="AF10" s="86">
        <f aca="true" t="shared" si="14" ref="AF10:AF23">$AD10+$AE10</f>
        <v>11408360639</v>
      </c>
      <c r="AG10" s="86">
        <v>53092175624</v>
      </c>
      <c r="AH10" s="86">
        <v>52850533000</v>
      </c>
      <c r="AI10" s="87">
        <v>22744713897</v>
      </c>
      <c r="AJ10" s="124">
        <f aca="true" t="shared" si="15" ref="AJ10:AJ23">IF($AG10=0,0,$AI10/$AG10)</f>
        <v>0.428400487071364</v>
      </c>
      <c r="AK10" s="125">
        <f aca="true" t="shared" si="16" ref="AK10:AK23">IF($AF10=0,0,(($P10/$AF10)-1))</f>
        <v>0.027322960227467163</v>
      </c>
    </row>
    <row r="11" spans="1:37" ht="12.75">
      <c r="A11" s="62" t="s">
        <v>95</v>
      </c>
      <c r="B11" s="63" t="s">
        <v>54</v>
      </c>
      <c r="C11" s="64" t="s">
        <v>55</v>
      </c>
      <c r="D11" s="85">
        <v>28281450340</v>
      </c>
      <c r="E11" s="86">
        <v>4465208687</v>
      </c>
      <c r="F11" s="87">
        <f t="shared" si="0"/>
        <v>32746659027</v>
      </c>
      <c r="G11" s="85">
        <v>28281450340</v>
      </c>
      <c r="H11" s="86">
        <v>4465208687</v>
      </c>
      <c r="I11" s="87">
        <f t="shared" si="1"/>
        <v>32746659027</v>
      </c>
      <c r="J11" s="85">
        <v>6043364470</v>
      </c>
      <c r="K11" s="86">
        <v>280754797</v>
      </c>
      <c r="L11" s="86">
        <f t="shared" si="2"/>
        <v>6324119267</v>
      </c>
      <c r="M11" s="104">
        <f t="shared" si="3"/>
        <v>0.1931225796740269</v>
      </c>
      <c r="N11" s="85">
        <v>6803157178</v>
      </c>
      <c r="O11" s="86">
        <v>887599350</v>
      </c>
      <c r="P11" s="86">
        <f t="shared" si="4"/>
        <v>7690756528</v>
      </c>
      <c r="Q11" s="104">
        <f t="shared" si="5"/>
        <v>0.23485621912326635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12846521648</v>
      </c>
      <c r="AA11" s="86">
        <f t="shared" si="11"/>
        <v>1168354147</v>
      </c>
      <c r="AB11" s="86">
        <f t="shared" si="12"/>
        <v>14014875795</v>
      </c>
      <c r="AC11" s="104">
        <f t="shared" si="13"/>
        <v>0.4279787987972933</v>
      </c>
      <c r="AD11" s="85">
        <v>7491908644</v>
      </c>
      <c r="AE11" s="86">
        <v>1068767093</v>
      </c>
      <c r="AF11" s="86">
        <f t="shared" si="14"/>
        <v>8560675737</v>
      </c>
      <c r="AG11" s="86">
        <v>29567482863</v>
      </c>
      <c r="AH11" s="86">
        <v>30068044957</v>
      </c>
      <c r="AI11" s="87">
        <v>14693981401</v>
      </c>
      <c r="AJ11" s="124">
        <f t="shared" si="15"/>
        <v>0.4969642315879272</v>
      </c>
      <c r="AK11" s="125">
        <f t="shared" si="16"/>
        <v>-0.1016180539627417</v>
      </c>
    </row>
    <row r="12" spans="1:37" ht="16.5">
      <c r="A12" s="65"/>
      <c r="B12" s="66" t="s">
        <v>96</v>
      </c>
      <c r="C12" s="67"/>
      <c r="D12" s="88">
        <f>SUM(D9:D11)</f>
        <v>106382005922</v>
      </c>
      <c r="E12" s="89">
        <f>SUM(E9:E11)</f>
        <v>19139751050</v>
      </c>
      <c r="F12" s="90">
        <f t="shared" si="0"/>
        <v>125521756972</v>
      </c>
      <c r="G12" s="88">
        <f>SUM(G9:G11)</f>
        <v>106382005922</v>
      </c>
      <c r="H12" s="89">
        <f>SUM(H9:H11)</f>
        <v>19139751050</v>
      </c>
      <c r="I12" s="90">
        <f t="shared" si="1"/>
        <v>125521756972</v>
      </c>
      <c r="J12" s="88">
        <f>SUM(J9:J11)</f>
        <v>25008714708</v>
      </c>
      <c r="K12" s="89">
        <f>SUM(K9:K11)</f>
        <v>2034642011</v>
      </c>
      <c r="L12" s="89">
        <f t="shared" si="2"/>
        <v>27043356719</v>
      </c>
      <c r="M12" s="105">
        <f t="shared" si="3"/>
        <v>0.21544756360471062</v>
      </c>
      <c r="N12" s="88">
        <f>SUM(N9:N11)</f>
        <v>24905687605</v>
      </c>
      <c r="O12" s="89">
        <f>SUM(O9:O11)</f>
        <v>2923958401</v>
      </c>
      <c r="P12" s="89">
        <f t="shared" si="4"/>
        <v>27829646006</v>
      </c>
      <c r="Q12" s="105">
        <f t="shared" si="5"/>
        <v>0.22171173091695912</v>
      </c>
      <c r="R12" s="88">
        <f>SUM(R9:R11)</f>
        <v>0</v>
      </c>
      <c r="S12" s="89">
        <f>SUM(S9:S11)</f>
        <v>0</v>
      </c>
      <c r="T12" s="89">
        <f t="shared" si="6"/>
        <v>0</v>
      </c>
      <c r="U12" s="105">
        <f t="shared" si="7"/>
        <v>0</v>
      </c>
      <c r="V12" s="88">
        <f>SUM(V9:V11)</f>
        <v>0</v>
      </c>
      <c r="W12" s="89">
        <f>SUM(W9:W11)</f>
        <v>0</v>
      </c>
      <c r="X12" s="89">
        <f t="shared" si="8"/>
        <v>0</v>
      </c>
      <c r="Y12" s="105">
        <f t="shared" si="9"/>
        <v>0</v>
      </c>
      <c r="Z12" s="88">
        <f t="shared" si="10"/>
        <v>49914402313</v>
      </c>
      <c r="AA12" s="89">
        <f t="shared" si="11"/>
        <v>4958600412</v>
      </c>
      <c r="AB12" s="89">
        <f t="shared" si="12"/>
        <v>54873002725</v>
      </c>
      <c r="AC12" s="105">
        <f t="shared" si="13"/>
        <v>0.43715929452166974</v>
      </c>
      <c r="AD12" s="88">
        <f>SUM(AD9:AD11)</f>
        <v>24884651298</v>
      </c>
      <c r="AE12" s="89">
        <f>SUM(AE9:AE11)</f>
        <v>3772573775</v>
      </c>
      <c r="AF12" s="89">
        <f t="shared" si="14"/>
        <v>28657225073</v>
      </c>
      <c r="AG12" s="89">
        <f>SUM(AG9:AG11)</f>
        <v>116453093813</v>
      </c>
      <c r="AH12" s="89">
        <f>SUM(AH9:AH11)</f>
        <v>117700011544</v>
      </c>
      <c r="AI12" s="90">
        <f>SUM(AI9:AI11)</f>
        <v>54146222452</v>
      </c>
      <c r="AJ12" s="126">
        <f t="shared" si="15"/>
        <v>0.4649616483263882</v>
      </c>
      <c r="AK12" s="127">
        <f t="shared" si="16"/>
        <v>-0.02887854859958927</v>
      </c>
    </row>
    <row r="13" spans="1:37" ht="12.75">
      <c r="A13" s="62" t="s">
        <v>97</v>
      </c>
      <c r="B13" s="63" t="s">
        <v>65</v>
      </c>
      <c r="C13" s="64" t="s">
        <v>66</v>
      </c>
      <c r="D13" s="85">
        <v>5937229250</v>
      </c>
      <c r="E13" s="86">
        <v>345673377</v>
      </c>
      <c r="F13" s="87">
        <f t="shared" si="0"/>
        <v>6282902627</v>
      </c>
      <c r="G13" s="85">
        <v>5937229250</v>
      </c>
      <c r="H13" s="86">
        <v>345673377</v>
      </c>
      <c r="I13" s="87">
        <f t="shared" si="1"/>
        <v>6282902627</v>
      </c>
      <c r="J13" s="85">
        <v>782326616</v>
      </c>
      <c r="K13" s="86">
        <v>12512115</v>
      </c>
      <c r="L13" s="86">
        <f t="shared" si="2"/>
        <v>794838731</v>
      </c>
      <c r="M13" s="104">
        <f t="shared" si="3"/>
        <v>0.12650820459707246</v>
      </c>
      <c r="N13" s="85">
        <v>1374797088</v>
      </c>
      <c r="O13" s="86">
        <v>47280645</v>
      </c>
      <c r="P13" s="86">
        <f t="shared" si="4"/>
        <v>1422077733</v>
      </c>
      <c r="Q13" s="104">
        <f t="shared" si="5"/>
        <v>0.22634088373243222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2157123704</v>
      </c>
      <c r="AA13" s="86">
        <f t="shared" si="11"/>
        <v>59792760</v>
      </c>
      <c r="AB13" s="86">
        <f t="shared" si="12"/>
        <v>2216916464</v>
      </c>
      <c r="AC13" s="104">
        <f t="shared" si="13"/>
        <v>0.3528490883295047</v>
      </c>
      <c r="AD13" s="85">
        <v>1185988307</v>
      </c>
      <c r="AE13" s="86">
        <v>50035079</v>
      </c>
      <c r="AF13" s="86">
        <f t="shared" si="14"/>
        <v>1236023386</v>
      </c>
      <c r="AG13" s="86">
        <v>5756239512</v>
      </c>
      <c r="AH13" s="86">
        <v>5510293223</v>
      </c>
      <c r="AI13" s="87">
        <v>2184582160</v>
      </c>
      <c r="AJ13" s="124">
        <f t="shared" si="15"/>
        <v>0.3795155075541617</v>
      </c>
      <c r="AK13" s="125">
        <f t="shared" si="16"/>
        <v>0.1505265588882636</v>
      </c>
    </row>
    <row r="14" spans="1:37" ht="12.75">
      <c r="A14" s="62" t="s">
        <v>97</v>
      </c>
      <c r="B14" s="63" t="s">
        <v>227</v>
      </c>
      <c r="C14" s="64" t="s">
        <v>228</v>
      </c>
      <c r="D14" s="85">
        <v>1016496935</v>
      </c>
      <c r="E14" s="86">
        <v>81968732</v>
      </c>
      <c r="F14" s="87">
        <f t="shared" si="0"/>
        <v>1098465667</v>
      </c>
      <c r="G14" s="85">
        <v>1000135550</v>
      </c>
      <c r="H14" s="86">
        <v>92692917</v>
      </c>
      <c r="I14" s="87">
        <f t="shared" si="1"/>
        <v>1092828467</v>
      </c>
      <c r="J14" s="85">
        <v>226376614</v>
      </c>
      <c r="K14" s="86">
        <v>9838220</v>
      </c>
      <c r="L14" s="86">
        <f t="shared" si="2"/>
        <v>236214834</v>
      </c>
      <c r="M14" s="104">
        <f t="shared" si="3"/>
        <v>0.2150407073214424</v>
      </c>
      <c r="N14" s="85">
        <v>219406344</v>
      </c>
      <c r="O14" s="86">
        <v>15960786</v>
      </c>
      <c r="P14" s="86">
        <f t="shared" si="4"/>
        <v>235367130</v>
      </c>
      <c r="Q14" s="104">
        <f t="shared" si="5"/>
        <v>0.21426899089418697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445782958</v>
      </c>
      <c r="AA14" s="86">
        <f t="shared" si="11"/>
        <v>25799006</v>
      </c>
      <c r="AB14" s="86">
        <f t="shared" si="12"/>
        <v>471581964</v>
      </c>
      <c r="AC14" s="104">
        <f t="shared" si="13"/>
        <v>0.42930969821562937</v>
      </c>
      <c r="AD14" s="85">
        <v>217327662</v>
      </c>
      <c r="AE14" s="86">
        <v>14723440</v>
      </c>
      <c r="AF14" s="86">
        <f t="shared" si="14"/>
        <v>232051102</v>
      </c>
      <c r="AG14" s="86">
        <v>1083487166</v>
      </c>
      <c r="AH14" s="86">
        <v>1030074691</v>
      </c>
      <c r="AI14" s="87">
        <v>461308422</v>
      </c>
      <c r="AJ14" s="124">
        <f t="shared" si="15"/>
        <v>0.42576270072773525</v>
      </c>
      <c r="AK14" s="125">
        <f t="shared" si="16"/>
        <v>0.01429007650220071</v>
      </c>
    </row>
    <row r="15" spans="1:37" ht="12.75">
      <c r="A15" s="62" t="s">
        <v>97</v>
      </c>
      <c r="B15" s="63" t="s">
        <v>229</v>
      </c>
      <c r="C15" s="64" t="s">
        <v>230</v>
      </c>
      <c r="D15" s="85">
        <v>709230641</v>
      </c>
      <c r="E15" s="86">
        <v>57011000</v>
      </c>
      <c r="F15" s="87">
        <f t="shared" si="0"/>
        <v>766241641</v>
      </c>
      <c r="G15" s="85">
        <v>709230641</v>
      </c>
      <c r="H15" s="86">
        <v>57011000</v>
      </c>
      <c r="I15" s="87">
        <f t="shared" si="1"/>
        <v>766241641</v>
      </c>
      <c r="J15" s="85">
        <v>126517900</v>
      </c>
      <c r="K15" s="86">
        <v>3463814</v>
      </c>
      <c r="L15" s="86">
        <f t="shared" si="2"/>
        <v>129981714</v>
      </c>
      <c r="M15" s="104">
        <f t="shared" si="3"/>
        <v>0.16963540878614297</v>
      </c>
      <c r="N15" s="85">
        <v>109739730</v>
      </c>
      <c r="O15" s="86">
        <v>6127110</v>
      </c>
      <c r="P15" s="86">
        <f t="shared" si="4"/>
        <v>115866840</v>
      </c>
      <c r="Q15" s="104">
        <f t="shared" si="5"/>
        <v>0.15121449135651974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236257630</v>
      </c>
      <c r="AA15" s="86">
        <f t="shared" si="11"/>
        <v>9590924</v>
      </c>
      <c r="AB15" s="86">
        <f t="shared" si="12"/>
        <v>245848554</v>
      </c>
      <c r="AC15" s="104">
        <f t="shared" si="13"/>
        <v>0.3208499001426627</v>
      </c>
      <c r="AD15" s="85">
        <v>105416809</v>
      </c>
      <c r="AE15" s="86">
        <v>3066414</v>
      </c>
      <c r="AF15" s="86">
        <f t="shared" si="14"/>
        <v>108483223</v>
      </c>
      <c r="AG15" s="86">
        <v>633225984</v>
      </c>
      <c r="AH15" s="86">
        <v>664733399</v>
      </c>
      <c r="AI15" s="87">
        <v>243831201</v>
      </c>
      <c r="AJ15" s="124">
        <f t="shared" si="15"/>
        <v>0.38506190074474267</v>
      </c>
      <c r="AK15" s="125">
        <f t="shared" si="16"/>
        <v>0.0680622938350568</v>
      </c>
    </row>
    <row r="16" spans="1:37" ht="12.75">
      <c r="A16" s="62" t="s">
        <v>112</v>
      </c>
      <c r="B16" s="63" t="s">
        <v>231</v>
      </c>
      <c r="C16" s="64" t="s">
        <v>232</v>
      </c>
      <c r="D16" s="85">
        <v>365217386</v>
      </c>
      <c r="E16" s="86">
        <v>20819592</v>
      </c>
      <c r="F16" s="87">
        <f t="shared" si="0"/>
        <v>386036978</v>
      </c>
      <c r="G16" s="85">
        <v>365217386</v>
      </c>
      <c r="H16" s="86">
        <v>20819592</v>
      </c>
      <c r="I16" s="87">
        <f t="shared" si="1"/>
        <v>386036978</v>
      </c>
      <c r="J16" s="85">
        <v>85853190</v>
      </c>
      <c r="K16" s="86">
        <v>1215713</v>
      </c>
      <c r="L16" s="86">
        <f t="shared" si="2"/>
        <v>87068903</v>
      </c>
      <c r="M16" s="104">
        <f t="shared" si="3"/>
        <v>0.22554549942622337</v>
      </c>
      <c r="N16" s="85">
        <v>87986173</v>
      </c>
      <c r="O16" s="86">
        <v>1387160</v>
      </c>
      <c r="P16" s="86">
        <f t="shared" si="4"/>
        <v>89373333</v>
      </c>
      <c r="Q16" s="104">
        <f t="shared" si="5"/>
        <v>0.23151495347163348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173839363</v>
      </c>
      <c r="AA16" s="86">
        <f t="shared" si="11"/>
        <v>2602873</v>
      </c>
      <c r="AB16" s="86">
        <f t="shared" si="12"/>
        <v>176442236</v>
      </c>
      <c r="AC16" s="104">
        <f t="shared" si="13"/>
        <v>0.45706045289785685</v>
      </c>
      <c r="AD16" s="85">
        <v>90484147</v>
      </c>
      <c r="AE16" s="86">
        <v>1917409</v>
      </c>
      <c r="AF16" s="86">
        <f t="shared" si="14"/>
        <v>92401556</v>
      </c>
      <c r="AG16" s="86">
        <v>373257006</v>
      </c>
      <c r="AH16" s="86">
        <v>385282582</v>
      </c>
      <c r="AI16" s="87">
        <v>182780938</v>
      </c>
      <c r="AJ16" s="124">
        <f t="shared" si="15"/>
        <v>0.48969191485182734</v>
      </c>
      <c r="AK16" s="125">
        <f t="shared" si="16"/>
        <v>-0.03277242430852567</v>
      </c>
    </row>
    <row r="17" spans="1:37" ht="16.5">
      <c r="A17" s="65"/>
      <c r="B17" s="66" t="s">
        <v>233</v>
      </c>
      <c r="C17" s="67"/>
      <c r="D17" s="88">
        <f>SUM(D13:D16)</f>
        <v>8028174212</v>
      </c>
      <c r="E17" s="89">
        <f>SUM(E13:E16)</f>
        <v>505472701</v>
      </c>
      <c r="F17" s="90">
        <f t="shared" si="0"/>
        <v>8533646913</v>
      </c>
      <c r="G17" s="88">
        <f>SUM(G13:G16)</f>
        <v>8011812827</v>
      </c>
      <c r="H17" s="89">
        <f>SUM(H13:H16)</f>
        <v>516196886</v>
      </c>
      <c r="I17" s="90">
        <f t="shared" si="1"/>
        <v>8528009713</v>
      </c>
      <c r="J17" s="88">
        <f>SUM(J13:J16)</f>
        <v>1221074320</v>
      </c>
      <c r="K17" s="89">
        <f>SUM(K13:K16)</f>
        <v>27029862</v>
      </c>
      <c r="L17" s="89">
        <f t="shared" si="2"/>
        <v>1248104182</v>
      </c>
      <c r="M17" s="105">
        <f t="shared" si="3"/>
        <v>0.14625683423796937</v>
      </c>
      <c r="N17" s="88">
        <f>SUM(N13:N16)</f>
        <v>1791929335</v>
      </c>
      <c r="O17" s="89">
        <f>SUM(O13:O16)</f>
        <v>70755701</v>
      </c>
      <c r="P17" s="89">
        <f t="shared" si="4"/>
        <v>1862685036</v>
      </c>
      <c r="Q17" s="105">
        <f t="shared" si="5"/>
        <v>0.2182753815560871</v>
      </c>
      <c r="R17" s="88">
        <f>SUM(R13:R16)</f>
        <v>0</v>
      </c>
      <c r="S17" s="89">
        <f>SUM(S13:S16)</f>
        <v>0</v>
      </c>
      <c r="T17" s="89">
        <f t="shared" si="6"/>
        <v>0</v>
      </c>
      <c r="U17" s="105">
        <f t="shared" si="7"/>
        <v>0</v>
      </c>
      <c r="V17" s="88">
        <f>SUM(V13:V16)</f>
        <v>0</v>
      </c>
      <c r="W17" s="89">
        <f>SUM(W13:W16)</f>
        <v>0</v>
      </c>
      <c r="X17" s="89">
        <f t="shared" si="8"/>
        <v>0</v>
      </c>
      <c r="Y17" s="105">
        <f t="shared" si="9"/>
        <v>0</v>
      </c>
      <c r="Z17" s="88">
        <f t="shared" si="10"/>
        <v>3013003655</v>
      </c>
      <c r="AA17" s="89">
        <f t="shared" si="11"/>
        <v>97785563</v>
      </c>
      <c r="AB17" s="89">
        <f t="shared" si="12"/>
        <v>3110789218</v>
      </c>
      <c r="AC17" s="105">
        <f t="shared" si="13"/>
        <v>0.3645322157940565</v>
      </c>
      <c r="AD17" s="88">
        <f>SUM(AD13:AD16)</f>
        <v>1599216925</v>
      </c>
      <c r="AE17" s="89">
        <f>SUM(AE13:AE16)</f>
        <v>69742342</v>
      </c>
      <c r="AF17" s="89">
        <f t="shared" si="14"/>
        <v>1668959267</v>
      </c>
      <c r="AG17" s="89">
        <f>SUM(AG13:AG16)</f>
        <v>7846209668</v>
      </c>
      <c r="AH17" s="89">
        <f>SUM(AH13:AH16)</f>
        <v>7590383895</v>
      </c>
      <c r="AI17" s="90">
        <f>SUM(AI13:AI16)</f>
        <v>3072502721</v>
      </c>
      <c r="AJ17" s="126">
        <f t="shared" si="15"/>
        <v>0.39159069805780267</v>
      </c>
      <c r="AK17" s="127">
        <f t="shared" si="16"/>
        <v>0.11607579216012098</v>
      </c>
    </row>
    <row r="18" spans="1:37" ht="12.75">
      <c r="A18" s="62" t="s">
        <v>97</v>
      </c>
      <c r="B18" s="63" t="s">
        <v>75</v>
      </c>
      <c r="C18" s="64" t="s">
        <v>76</v>
      </c>
      <c r="D18" s="85">
        <v>2783094307</v>
      </c>
      <c r="E18" s="86">
        <v>424968598</v>
      </c>
      <c r="F18" s="87">
        <f t="shared" si="0"/>
        <v>3208062905</v>
      </c>
      <c r="G18" s="85">
        <v>2783094307</v>
      </c>
      <c r="H18" s="86">
        <v>424968598</v>
      </c>
      <c r="I18" s="87">
        <f t="shared" si="1"/>
        <v>3208062905</v>
      </c>
      <c r="J18" s="85">
        <v>637395134</v>
      </c>
      <c r="K18" s="86">
        <v>34754345</v>
      </c>
      <c r="L18" s="86">
        <f t="shared" si="2"/>
        <v>672149479</v>
      </c>
      <c r="M18" s="104">
        <f t="shared" si="3"/>
        <v>0.2095187965149954</v>
      </c>
      <c r="N18" s="85">
        <v>630919138</v>
      </c>
      <c r="O18" s="86">
        <v>58866084</v>
      </c>
      <c r="P18" s="86">
        <f t="shared" si="4"/>
        <v>689785222</v>
      </c>
      <c r="Q18" s="104">
        <f t="shared" si="5"/>
        <v>0.2150161148414264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1268314272</v>
      </c>
      <c r="AA18" s="86">
        <f t="shared" si="11"/>
        <v>93620429</v>
      </c>
      <c r="AB18" s="86">
        <f t="shared" si="12"/>
        <v>1361934701</v>
      </c>
      <c r="AC18" s="104">
        <f t="shared" si="13"/>
        <v>0.4245349113564218</v>
      </c>
      <c r="AD18" s="85">
        <v>570559221</v>
      </c>
      <c r="AE18" s="86">
        <v>96816822</v>
      </c>
      <c r="AF18" s="86">
        <f t="shared" si="14"/>
        <v>667376043</v>
      </c>
      <c r="AG18" s="86">
        <v>2886434842</v>
      </c>
      <c r="AH18" s="86">
        <v>3084483406</v>
      </c>
      <c r="AI18" s="87">
        <v>1291895468</v>
      </c>
      <c r="AJ18" s="124">
        <f t="shared" si="15"/>
        <v>0.4475747899110206</v>
      </c>
      <c r="AK18" s="125">
        <f t="shared" si="16"/>
        <v>0.03357803930040082</v>
      </c>
    </row>
    <row r="19" spans="1:37" ht="12.75">
      <c r="A19" s="62" t="s">
        <v>97</v>
      </c>
      <c r="B19" s="63" t="s">
        <v>234</v>
      </c>
      <c r="C19" s="64" t="s">
        <v>235</v>
      </c>
      <c r="D19" s="85">
        <v>1452753952</v>
      </c>
      <c r="E19" s="86">
        <v>151891850</v>
      </c>
      <c r="F19" s="87">
        <f t="shared" si="0"/>
        <v>1604645802</v>
      </c>
      <c r="G19" s="85">
        <v>1452753952</v>
      </c>
      <c r="H19" s="86">
        <v>151891850</v>
      </c>
      <c r="I19" s="87">
        <f t="shared" si="1"/>
        <v>1604645802</v>
      </c>
      <c r="J19" s="85">
        <v>204746206</v>
      </c>
      <c r="K19" s="86">
        <v>19299464</v>
      </c>
      <c r="L19" s="86">
        <f t="shared" si="2"/>
        <v>224045670</v>
      </c>
      <c r="M19" s="104">
        <f t="shared" si="3"/>
        <v>0.13962313036356916</v>
      </c>
      <c r="N19" s="85">
        <v>465494802</v>
      </c>
      <c r="O19" s="86">
        <v>22289028</v>
      </c>
      <c r="P19" s="86">
        <f t="shared" si="4"/>
        <v>487783830</v>
      </c>
      <c r="Q19" s="104">
        <f t="shared" si="5"/>
        <v>0.3039822429298949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670241008</v>
      </c>
      <c r="AA19" s="86">
        <f t="shared" si="11"/>
        <v>41588492</v>
      </c>
      <c r="AB19" s="86">
        <f t="shared" si="12"/>
        <v>711829500</v>
      </c>
      <c r="AC19" s="104">
        <f t="shared" si="13"/>
        <v>0.44360537329346406</v>
      </c>
      <c r="AD19" s="85">
        <v>349502562</v>
      </c>
      <c r="AE19" s="86">
        <v>32028562</v>
      </c>
      <c r="AF19" s="86">
        <f t="shared" si="14"/>
        <v>381531124</v>
      </c>
      <c r="AG19" s="86">
        <v>1228391856</v>
      </c>
      <c r="AH19" s="86">
        <v>1511502305</v>
      </c>
      <c r="AI19" s="87">
        <v>670912865</v>
      </c>
      <c r="AJ19" s="124">
        <f t="shared" si="15"/>
        <v>0.5461716973480163</v>
      </c>
      <c r="AK19" s="125">
        <f t="shared" si="16"/>
        <v>0.2784902706915202</v>
      </c>
    </row>
    <row r="20" spans="1:37" ht="12.75">
      <c r="A20" s="62" t="s">
        <v>97</v>
      </c>
      <c r="B20" s="63" t="s">
        <v>236</v>
      </c>
      <c r="C20" s="64" t="s">
        <v>237</v>
      </c>
      <c r="D20" s="85">
        <v>1552642310</v>
      </c>
      <c r="E20" s="86">
        <v>240782668</v>
      </c>
      <c r="F20" s="87">
        <f t="shared" si="0"/>
        <v>1793424978</v>
      </c>
      <c r="G20" s="85">
        <v>1552642310</v>
      </c>
      <c r="H20" s="86">
        <v>240782668</v>
      </c>
      <c r="I20" s="87">
        <f t="shared" si="1"/>
        <v>1793424978</v>
      </c>
      <c r="J20" s="85">
        <v>160152135</v>
      </c>
      <c r="K20" s="86">
        <v>2610520</v>
      </c>
      <c r="L20" s="86">
        <f t="shared" si="2"/>
        <v>162762655</v>
      </c>
      <c r="M20" s="104">
        <f t="shared" si="3"/>
        <v>0.09075520693456071</v>
      </c>
      <c r="N20" s="85">
        <v>320307166</v>
      </c>
      <c r="O20" s="86">
        <v>8014793</v>
      </c>
      <c r="P20" s="86">
        <f t="shared" si="4"/>
        <v>328321959</v>
      </c>
      <c r="Q20" s="104">
        <f t="shared" si="5"/>
        <v>0.1830698038822564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480459301</v>
      </c>
      <c r="AA20" s="86">
        <f t="shared" si="11"/>
        <v>10625313</v>
      </c>
      <c r="AB20" s="86">
        <f t="shared" si="12"/>
        <v>491084614</v>
      </c>
      <c r="AC20" s="104">
        <f t="shared" si="13"/>
        <v>0.2738250108168171</v>
      </c>
      <c r="AD20" s="85">
        <v>0</v>
      </c>
      <c r="AE20" s="86">
        <v>0</v>
      </c>
      <c r="AF20" s="86">
        <f t="shared" si="14"/>
        <v>0</v>
      </c>
      <c r="AG20" s="86">
        <v>0</v>
      </c>
      <c r="AH20" s="86">
        <v>0</v>
      </c>
      <c r="AI20" s="87">
        <v>0</v>
      </c>
      <c r="AJ20" s="124">
        <f t="shared" si="15"/>
        <v>0</v>
      </c>
      <c r="AK20" s="125">
        <f t="shared" si="16"/>
        <v>0</v>
      </c>
    </row>
    <row r="21" spans="1:37" ht="12.75">
      <c r="A21" s="62" t="s">
        <v>112</v>
      </c>
      <c r="B21" s="63" t="s">
        <v>238</v>
      </c>
      <c r="C21" s="64" t="s">
        <v>239</v>
      </c>
      <c r="D21" s="85">
        <v>299545488</v>
      </c>
      <c r="E21" s="86">
        <v>10000000</v>
      </c>
      <c r="F21" s="87">
        <f t="shared" si="0"/>
        <v>309545488</v>
      </c>
      <c r="G21" s="85">
        <v>299545488</v>
      </c>
      <c r="H21" s="86">
        <v>10000000</v>
      </c>
      <c r="I21" s="87">
        <f t="shared" si="1"/>
        <v>309545488</v>
      </c>
      <c r="J21" s="85">
        <v>88020163</v>
      </c>
      <c r="K21" s="86">
        <v>4328992</v>
      </c>
      <c r="L21" s="86">
        <f t="shared" si="2"/>
        <v>92349155</v>
      </c>
      <c r="M21" s="104">
        <f t="shared" si="3"/>
        <v>0.2983379134248599</v>
      </c>
      <c r="N21" s="85">
        <v>77625452</v>
      </c>
      <c r="O21" s="86">
        <v>4403142</v>
      </c>
      <c r="P21" s="86">
        <f t="shared" si="4"/>
        <v>82028594</v>
      </c>
      <c r="Q21" s="104">
        <f t="shared" si="5"/>
        <v>0.2649968976449755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165645615</v>
      </c>
      <c r="AA21" s="86">
        <f t="shared" si="11"/>
        <v>8732134</v>
      </c>
      <c r="AB21" s="86">
        <f t="shared" si="12"/>
        <v>174377749</v>
      </c>
      <c r="AC21" s="104">
        <f t="shared" si="13"/>
        <v>0.5633348110698354</v>
      </c>
      <c r="AD21" s="85">
        <v>74276658</v>
      </c>
      <c r="AE21" s="86">
        <v>1695191</v>
      </c>
      <c r="AF21" s="86">
        <f t="shared" si="14"/>
        <v>75971849</v>
      </c>
      <c r="AG21" s="86">
        <v>310632825</v>
      </c>
      <c r="AH21" s="86">
        <v>329205812</v>
      </c>
      <c r="AI21" s="87">
        <v>149679331</v>
      </c>
      <c r="AJ21" s="124">
        <f t="shared" si="15"/>
        <v>0.48185291106952394</v>
      </c>
      <c r="AK21" s="125">
        <f t="shared" si="16"/>
        <v>0.07972354338776189</v>
      </c>
    </row>
    <row r="22" spans="1:37" ht="16.5">
      <c r="A22" s="65"/>
      <c r="B22" s="66" t="s">
        <v>240</v>
      </c>
      <c r="C22" s="67"/>
      <c r="D22" s="88">
        <f>SUM(D18:D21)</f>
        <v>6088036057</v>
      </c>
      <c r="E22" s="89">
        <f>SUM(E18:E21)</f>
        <v>827643116</v>
      </c>
      <c r="F22" s="90">
        <f t="shared" si="0"/>
        <v>6915679173</v>
      </c>
      <c r="G22" s="88">
        <f>SUM(G18:G21)</f>
        <v>6088036057</v>
      </c>
      <c r="H22" s="89">
        <f>SUM(H18:H21)</f>
        <v>827643116</v>
      </c>
      <c r="I22" s="90">
        <f t="shared" si="1"/>
        <v>6915679173</v>
      </c>
      <c r="J22" s="88">
        <f>SUM(J18:J21)</f>
        <v>1090313638</v>
      </c>
      <c r="K22" s="89">
        <f>SUM(K18:K21)</f>
        <v>60993321</v>
      </c>
      <c r="L22" s="89">
        <f t="shared" si="2"/>
        <v>1151306959</v>
      </c>
      <c r="M22" s="105">
        <f t="shared" si="3"/>
        <v>0.16647778623029538</v>
      </c>
      <c r="N22" s="88">
        <f>SUM(N18:N21)</f>
        <v>1494346558</v>
      </c>
      <c r="O22" s="89">
        <f>SUM(O18:O21)</f>
        <v>93573047</v>
      </c>
      <c r="P22" s="89">
        <f t="shared" si="4"/>
        <v>1587919605</v>
      </c>
      <c r="Q22" s="105">
        <f t="shared" si="5"/>
        <v>0.2296115197476932</v>
      </c>
      <c r="R22" s="88">
        <f>SUM(R18:R21)</f>
        <v>0</v>
      </c>
      <c r="S22" s="89">
        <f>SUM(S18:S21)</f>
        <v>0</v>
      </c>
      <c r="T22" s="89">
        <f t="shared" si="6"/>
        <v>0</v>
      </c>
      <c r="U22" s="105">
        <f t="shared" si="7"/>
        <v>0</v>
      </c>
      <c r="V22" s="88">
        <f>SUM(V18:V21)</f>
        <v>0</v>
      </c>
      <c r="W22" s="89">
        <f>SUM(W18:W21)</f>
        <v>0</v>
      </c>
      <c r="X22" s="89">
        <f t="shared" si="8"/>
        <v>0</v>
      </c>
      <c r="Y22" s="105">
        <f t="shared" si="9"/>
        <v>0</v>
      </c>
      <c r="Z22" s="88">
        <f t="shared" si="10"/>
        <v>2584660196</v>
      </c>
      <c r="AA22" s="89">
        <f t="shared" si="11"/>
        <v>154566368</v>
      </c>
      <c r="AB22" s="89">
        <f t="shared" si="12"/>
        <v>2739226564</v>
      </c>
      <c r="AC22" s="105">
        <f t="shared" si="13"/>
        <v>0.3960893059779886</v>
      </c>
      <c r="AD22" s="88">
        <f>SUM(AD18:AD21)</f>
        <v>994338441</v>
      </c>
      <c r="AE22" s="89">
        <f>SUM(AE18:AE21)</f>
        <v>130540575</v>
      </c>
      <c r="AF22" s="89">
        <f t="shared" si="14"/>
        <v>1124879016</v>
      </c>
      <c r="AG22" s="89">
        <f>SUM(AG18:AG21)</f>
        <v>4425459523</v>
      </c>
      <c r="AH22" s="89">
        <f>SUM(AH18:AH21)</f>
        <v>4925191523</v>
      </c>
      <c r="AI22" s="90">
        <f>SUM(AI18:AI21)</f>
        <v>2112487664</v>
      </c>
      <c r="AJ22" s="126">
        <f t="shared" si="15"/>
        <v>0.47734877090638345</v>
      </c>
      <c r="AK22" s="127">
        <f t="shared" si="16"/>
        <v>0.41163590254047366</v>
      </c>
    </row>
    <row r="23" spans="1:37" ht="16.5">
      <c r="A23" s="68"/>
      <c r="B23" s="69" t="s">
        <v>241</v>
      </c>
      <c r="C23" s="70"/>
      <c r="D23" s="91">
        <f>SUM(D9:D11,D13:D16,D18:D21)</f>
        <v>120498216191</v>
      </c>
      <c r="E23" s="92">
        <f>SUM(E9:E11,E13:E16,E18:E21)</f>
        <v>20472866867</v>
      </c>
      <c r="F23" s="93">
        <f t="shared" si="0"/>
        <v>140971083058</v>
      </c>
      <c r="G23" s="91">
        <f>SUM(G9:G11,G13:G16,G18:G21)</f>
        <v>120481854806</v>
      </c>
      <c r="H23" s="92">
        <f>SUM(H9:H11,H13:H16,H18:H21)</f>
        <v>20483591052</v>
      </c>
      <c r="I23" s="93">
        <f t="shared" si="1"/>
        <v>140965445858</v>
      </c>
      <c r="J23" s="91">
        <f>SUM(J9:J11,J13:J16,J18:J21)</f>
        <v>27320102666</v>
      </c>
      <c r="K23" s="92">
        <f>SUM(K9:K11,K13:K16,K18:K21)</f>
        <v>2122665194</v>
      </c>
      <c r="L23" s="92">
        <f t="shared" si="2"/>
        <v>29442767860</v>
      </c>
      <c r="M23" s="106">
        <f t="shared" si="3"/>
        <v>0.20885678978493985</v>
      </c>
      <c r="N23" s="91">
        <f>SUM(N9:N11,N13:N16,N18:N21)</f>
        <v>28191963498</v>
      </c>
      <c r="O23" s="92">
        <f>SUM(O9:O11,O13:O16,O18:O21)</f>
        <v>3088287149</v>
      </c>
      <c r="P23" s="92">
        <f t="shared" si="4"/>
        <v>31280250647</v>
      </c>
      <c r="Q23" s="106">
        <f t="shared" si="5"/>
        <v>0.22189125577002417</v>
      </c>
      <c r="R23" s="91">
        <f>SUM(R9:R11,R13:R16,R18:R21)</f>
        <v>0</v>
      </c>
      <c r="S23" s="92">
        <f>SUM(S9:S11,S13:S16,S18:S21)</f>
        <v>0</v>
      </c>
      <c r="T23" s="92">
        <f t="shared" si="6"/>
        <v>0</v>
      </c>
      <c r="U23" s="106">
        <f t="shared" si="7"/>
        <v>0</v>
      </c>
      <c r="V23" s="91">
        <f>SUM(V9:V11,V13:V16,V18:V21)</f>
        <v>0</v>
      </c>
      <c r="W23" s="92">
        <f>SUM(W9:W11,W13:W16,W18:W21)</f>
        <v>0</v>
      </c>
      <c r="X23" s="92">
        <f t="shared" si="8"/>
        <v>0</v>
      </c>
      <c r="Y23" s="106">
        <f t="shared" si="9"/>
        <v>0</v>
      </c>
      <c r="Z23" s="91">
        <f t="shared" si="10"/>
        <v>55512066164</v>
      </c>
      <c r="AA23" s="92">
        <f t="shared" si="11"/>
        <v>5210952343</v>
      </c>
      <c r="AB23" s="92">
        <f t="shared" si="12"/>
        <v>60723018507</v>
      </c>
      <c r="AC23" s="106">
        <f t="shared" si="13"/>
        <v>0.43074804555496404</v>
      </c>
      <c r="AD23" s="91">
        <f>SUM(AD9:AD11,AD13:AD16,AD18:AD21)</f>
        <v>27478206664</v>
      </c>
      <c r="AE23" s="92">
        <f>SUM(AE9:AE11,AE13:AE16,AE18:AE21)</f>
        <v>3972856692</v>
      </c>
      <c r="AF23" s="92">
        <f t="shared" si="14"/>
        <v>31451063356</v>
      </c>
      <c r="AG23" s="92">
        <f>SUM(AG9:AG11,AG13:AG16,AG18:AG21)</f>
        <v>128724763004</v>
      </c>
      <c r="AH23" s="92">
        <f>SUM(AH9:AH11,AH13:AH16,AH18:AH21)</f>
        <v>130215586962</v>
      </c>
      <c r="AI23" s="93">
        <f>SUM(AI9:AI11,AI13:AI16,AI18:AI21)</f>
        <v>59331212837</v>
      </c>
      <c r="AJ23" s="128">
        <f t="shared" si="15"/>
        <v>0.4609153006182372</v>
      </c>
      <c r="AK23" s="129">
        <f t="shared" si="16"/>
        <v>-0.005431063079379572</v>
      </c>
    </row>
    <row r="24" spans="1:37" ht="12.75">
      <c r="A24" s="71"/>
      <c r="B24" s="71"/>
      <c r="C24" s="71"/>
      <c r="D24" s="94"/>
      <c r="E24" s="94"/>
      <c r="F24" s="94"/>
      <c r="G24" s="94"/>
      <c r="H24" s="94"/>
      <c r="I24" s="94"/>
      <c r="J24" s="94"/>
      <c r="K24" s="94"/>
      <c r="L24" s="94"/>
      <c r="M24" s="107"/>
      <c r="N24" s="94"/>
      <c r="O24" s="94"/>
      <c r="P24" s="94"/>
      <c r="Q24" s="107"/>
      <c r="R24" s="94"/>
      <c r="S24" s="94"/>
      <c r="T24" s="94"/>
      <c r="U24" s="107"/>
      <c r="V24" s="94"/>
      <c r="W24" s="94"/>
      <c r="X24" s="94"/>
      <c r="Y24" s="107"/>
      <c r="Z24" s="94"/>
      <c r="AA24" s="94"/>
      <c r="AB24" s="94"/>
      <c r="AC24" s="107"/>
      <c r="AD24" s="94"/>
      <c r="AE24" s="94"/>
      <c r="AF24" s="94"/>
      <c r="AG24" s="94"/>
      <c r="AH24" s="94"/>
      <c r="AI24" s="94"/>
      <c r="AJ24" s="107"/>
      <c r="AK24" s="107"/>
    </row>
    <row r="25" spans="1:37" ht="12.75">
      <c r="A25" s="71"/>
      <c r="B25" s="71"/>
      <c r="C25" s="71"/>
      <c r="D25" s="94"/>
      <c r="E25" s="94"/>
      <c r="F25" s="94"/>
      <c r="G25" s="94"/>
      <c r="H25" s="94"/>
      <c r="I25" s="94"/>
      <c r="J25" s="94"/>
      <c r="K25" s="94"/>
      <c r="L25" s="94"/>
      <c r="M25" s="107"/>
      <c r="N25" s="94"/>
      <c r="O25" s="94"/>
      <c r="P25" s="94"/>
      <c r="Q25" s="107"/>
      <c r="R25" s="94"/>
      <c r="S25" s="94"/>
      <c r="T25" s="94"/>
      <c r="U25" s="107"/>
      <c r="V25" s="94"/>
      <c r="W25" s="94"/>
      <c r="X25" s="94"/>
      <c r="Y25" s="107"/>
      <c r="Z25" s="94"/>
      <c r="AA25" s="94"/>
      <c r="AB25" s="94"/>
      <c r="AC25" s="107"/>
      <c r="AD25" s="94"/>
      <c r="AE25" s="94"/>
      <c r="AF25" s="94"/>
      <c r="AG25" s="94"/>
      <c r="AH25" s="94"/>
      <c r="AI25" s="94"/>
      <c r="AJ25" s="107"/>
      <c r="AK25" s="107"/>
    </row>
    <row r="26" spans="1:37" ht="12.75">
      <c r="A26" s="71"/>
      <c r="B26" s="71"/>
      <c r="C26" s="71"/>
      <c r="D26" s="94"/>
      <c r="E26" s="94"/>
      <c r="F26" s="94"/>
      <c r="G26" s="94"/>
      <c r="H26" s="94"/>
      <c r="I26" s="94"/>
      <c r="J26" s="94"/>
      <c r="K26" s="94"/>
      <c r="L26" s="94"/>
      <c r="M26" s="107"/>
      <c r="N26" s="94"/>
      <c r="O26" s="94"/>
      <c r="P26" s="94"/>
      <c r="Q26" s="107"/>
      <c r="R26" s="94"/>
      <c r="S26" s="94"/>
      <c r="T26" s="94"/>
      <c r="U26" s="107"/>
      <c r="V26" s="94"/>
      <c r="W26" s="94"/>
      <c r="X26" s="94"/>
      <c r="Y26" s="107"/>
      <c r="Z26" s="94"/>
      <c r="AA26" s="94"/>
      <c r="AB26" s="94"/>
      <c r="AC26" s="107"/>
      <c r="AD26" s="94"/>
      <c r="AE26" s="94"/>
      <c r="AF26" s="94"/>
      <c r="AG26" s="94"/>
      <c r="AH26" s="94"/>
      <c r="AI26" s="94"/>
      <c r="AJ26" s="107"/>
      <c r="AK26" s="107"/>
    </row>
    <row r="27" spans="1:37" ht="12.75">
      <c r="A27" s="71"/>
      <c r="B27" s="71"/>
      <c r="C27" s="71"/>
      <c r="D27" s="94"/>
      <c r="E27" s="94"/>
      <c r="F27" s="94"/>
      <c r="G27" s="94"/>
      <c r="H27" s="94"/>
      <c r="I27" s="94"/>
      <c r="J27" s="94"/>
      <c r="K27" s="94"/>
      <c r="L27" s="94"/>
      <c r="M27" s="107"/>
      <c r="N27" s="94"/>
      <c r="O27" s="94"/>
      <c r="P27" s="94"/>
      <c r="Q27" s="107"/>
      <c r="R27" s="94"/>
      <c r="S27" s="94"/>
      <c r="T27" s="94"/>
      <c r="U27" s="107"/>
      <c r="V27" s="94"/>
      <c r="W27" s="94"/>
      <c r="X27" s="94"/>
      <c r="Y27" s="107"/>
      <c r="Z27" s="94"/>
      <c r="AA27" s="94"/>
      <c r="AB27" s="94"/>
      <c r="AC27" s="107"/>
      <c r="AD27" s="94"/>
      <c r="AE27" s="94"/>
      <c r="AF27" s="94"/>
      <c r="AG27" s="94"/>
      <c r="AH27" s="94"/>
      <c r="AI27" s="94"/>
      <c r="AJ27" s="107"/>
      <c r="AK27" s="107"/>
    </row>
    <row r="28" spans="1:37" ht="12.75">
      <c r="A28" s="71"/>
      <c r="B28" s="71"/>
      <c r="C28" s="71"/>
      <c r="D28" s="94"/>
      <c r="E28" s="94"/>
      <c r="F28" s="94"/>
      <c r="G28" s="94"/>
      <c r="H28" s="94"/>
      <c r="I28" s="94"/>
      <c r="J28" s="94"/>
      <c r="K28" s="94"/>
      <c r="L28" s="94"/>
      <c r="M28" s="107"/>
      <c r="N28" s="94"/>
      <c r="O28" s="94"/>
      <c r="P28" s="94"/>
      <c r="Q28" s="107"/>
      <c r="R28" s="94"/>
      <c r="S28" s="94"/>
      <c r="T28" s="94"/>
      <c r="U28" s="107"/>
      <c r="V28" s="94"/>
      <c r="W28" s="94"/>
      <c r="X28" s="94"/>
      <c r="Y28" s="107"/>
      <c r="Z28" s="94"/>
      <c r="AA28" s="94"/>
      <c r="AB28" s="94"/>
      <c r="AC28" s="107"/>
      <c r="AD28" s="94"/>
      <c r="AE28" s="94"/>
      <c r="AF28" s="94"/>
      <c r="AG28" s="94"/>
      <c r="AH28" s="94"/>
      <c r="AI28" s="94"/>
      <c r="AJ28" s="107"/>
      <c r="AK28" s="107"/>
    </row>
    <row r="29" spans="1:37" ht="12.75">
      <c r="A29" s="71"/>
      <c r="B29" s="71"/>
      <c r="C29" s="71"/>
      <c r="D29" s="94"/>
      <c r="E29" s="94"/>
      <c r="F29" s="94"/>
      <c r="G29" s="94"/>
      <c r="H29" s="94"/>
      <c r="I29" s="94"/>
      <c r="J29" s="94"/>
      <c r="K29" s="94"/>
      <c r="L29" s="94"/>
      <c r="M29" s="107"/>
      <c r="N29" s="94"/>
      <c r="O29" s="94"/>
      <c r="P29" s="94"/>
      <c r="Q29" s="107"/>
      <c r="R29" s="94"/>
      <c r="S29" s="94"/>
      <c r="T29" s="94"/>
      <c r="U29" s="107"/>
      <c r="V29" s="94"/>
      <c r="W29" s="94"/>
      <c r="X29" s="94"/>
      <c r="Y29" s="107"/>
      <c r="Z29" s="94"/>
      <c r="AA29" s="94"/>
      <c r="AB29" s="94"/>
      <c r="AC29" s="107"/>
      <c r="AD29" s="94"/>
      <c r="AE29" s="94"/>
      <c r="AF29" s="94"/>
      <c r="AG29" s="94"/>
      <c r="AH29" s="94"/>
      <c r="AI29" s="94"/>
      <c r="AJ29" s="107"/>
      <c r="AK29" s="107"/>
    </row>
    <row r="30" spans="1:37" ht="12.75">
      <c r="A30" s="71"/>
      <c r="B30" s="71"/>
      <c r="C30" s="71"/>
      <c r="D30" s="94"/>
      <c r="E30" s="94"/>
      <c r="F30" s="94"/>
      <c r="G30" s="94"/>
      <c r="H30" s="94"/>
      <c r="I30" s="94"/>
      <c r="J30" s="94"/>
      <c r="K30" s="94"/>
      <c r="L30" s="94"/>
      <c r="M30" s="107"/>
      <c r="N30" s="94"/>
      <c r="O30" s="94"/>
      <c r="P30" s="94"/>
      <c r="Q30" s="107"/>
      <c r="R30" s="94"/>
      <c r="S30" s="94"/>
      <c r="T30" s="94"/>
      <c r="U30" s="107"/>
      <c r="V30" s="94"/>
      <c r="W30" s="94"/>
      <c r="X30" s="94"/>
      <c r="Y30" s="107"/>
      <c r="Z30" s="94"/>
      <c r="AA30" s="94"/>
      <c r="AB30" s="94"/>
      <c r="AC30" s="107"/>
      <c r="AD30" s="94"/>
      <c r="AE30" s="94"/>
      <c r="AF30" s="94"/>
      <c r="AG30" s="94"/>
      <c r="AH30" s="94"/>
      <c r="AI30" s="94"/>
      <c r="AJ30" s="107"/>
      <c r="AK30" s="107"/>
    </row>
    <row r="31" spans="1:37" ht="12.75">
      <c r="A31" s="71"/>
      <c r="B31" s="71"/>
      <c r="C31" s="71"/>
      <c r="D31" s="94"/>
      <c r="E31" s="94"/>
      <c r="F31" s="94"/>
      <c r="G31" s="94"/>
      <c r="H31" s="94"/>
      <c r="I31" s="94"/>
      <c r="J31" s="94"/>
      <c r="K31" s="94"/>
      <c r="L31" s="94"/>
      <c r="M31" s="107"/>
      <c r="N31" s="94"/>
      <c r="O31" s="94"/>
      <c r="P31" s="94"/>
      <c r="Q31" s="107"/>
      <c r="R31" s="94"/>
      <c r="S31" s="94"/>
      <c r="T31" s="94"/>
      <c r="U31" s="107"/>
      <c r="V31" s="94"/>
      <c r="W31" s="94"/>
      <c r="X31" s="94"/>
      <c r="Y31" s="107"/>
      <c r="Z31" s="94"/>
      <c r="AA31" s="94"/>
      <c r="AB31" s="94"/>
      <c r="AC31" s="107"/>
      <c r="AD31" s="94"/>
      <c r="AE31" s="94"/>
      <c r="AF31" s="94"/>
      <c r="AG31" s="94"/>
      <c r="AH31" s="94"/>
      <c r="AI31" s="94"/>
      <c r="AJ31" s="107"/>
      <c r="AK31" s="107"/>
    </row>
    <row r="32" spans="1:37" ht="12.75">
      <c r="A32" s="71"/>
      <c r="B32" s="71"/>
      <c r="C32" s="71"/>
      <c r="D32" s="94"/>
      <c r="E32" s="94"/>
      <c r="F32" s="94"/>
      <c r="G32" s="94"/>
      <c r="H32" s="94"/>
      <c r="I32" s="94"/>
      <c r="J32" s="94"/>
      <c r="K32" s="94"/>
      <c r="L32" s="94"/>
      <c r="M32" s="107"/>
      <c r="N32" s="94"/>
      <c r="O32" s="94"/>
      <c r="P32" s="94"/>
      <c r="Q32" s="107"/>
      <c r="R32" s="94"/>
      <c r="S32" s="94"/>
      <c r="T32" s="94"/>
      <c r="U32" s="107"/>
      <c r="V32" s="94"/>
      <c r="W32" s="94"/>
      <c r="X32" s="94"/>
      <c r="Y32" s="107"/>
      <c r="Z32" s="94"/>
      <c r="AA32" s="94"/>
      <c r="AB32" s="94"/>
      <c r="AC32" s="107"/>
      <c r="AD32" s="94"/>
      <c r="AE32" s="94"/>
      <c r="AF32" s="94"/>
      <c r="AG32" s="94"/>
      <c r="AH32" s="94"/>
      <c r="AI32" s="94"/>
      <c r="AJ32" s="107"/>
      <c r="AK32" s="107"/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46</v>
      </c>
      <c r="C9" s="64" t="s">
        <v>47</v>
      </c>
      <c r="D9" s="85">
        <v>30646274349</v>
      </c>
      <c r="E9" s="86">
        <v>6725067000</v>
      </c>
      <c r="F9" s="87">
        <f>$D9+$E9</f>
        <v>37371341349</v>
      </c>
      <c r="G9" s="85">
        <v>30646274349</v>
      </c>
      <c r="H9" s="86">
        <v>6725067000</v>
      </c>
      <c r="I9" s="87">
        <f>$G9+$H9</f>
        <v>37371341349</v>
      </c>
      <c r="J9" s="85">
        <v>6448365300</v>
      </c>
      <c r="K9" s="86">
        <v>944963000</v>
      </c>
      <c r="L9" s="86">
        <f>$J9+$K9</f>
        <v>7393328300</v>
      </c>
      <c r="M9" s="104">
        <f>IF($F9=0,0,$L9/$F9)</f>
        <v>0.19783417006512757</v>
      </c>
      <c r="N9" s="85">
        <v>6915296676</v>
      </c>
      <c r="O9" s="86">
        <v>1497062000</v>
      </c>
      <c r="P9" s="86">
        <f>$N9+$O9</f>
        <v>8412358676</v>
      </c>
      <c r="Q9" s="104">
        <f>IF($F9=0,0,$P9/$F9)</f>
        <v>0.2251018660914375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13363661976</v>
      </c>
      <c r="AA9" s="86">
        <f>$K9+$O9</f>
        <v>2442025000</v>
      </c>
      <c r="AB9" s="86">
        <f>$Z9+$AA9</f>
        <v>15805686976</v>
      </c>
      <c r="AC9" s="104">
        <f>IF($F9=0,0,$AB9/$F9)</f>
        <v>0.4229360361565651</v>
      </c>
      <c r="AD9" s="85">
        <v>6879287497</v>
      </c>
      <c r="AE9" s="86">
        <v>1173076000</v>
      </c>
      <c r="AF9" s="86">
        <f>$AD9+$AE9</f>
        <v>8052363497</v>
      </c>
      <c r="AG9" s="86">
        <v>35482985050</v>
      </c>
      <c r="AH9" s="86">
        <v>35411435217</v>
      </c>
      <c r="AI9" s="87">
        <v>15310295242</v>
      </c>
      <c r="AJ9" s="124">
        <f>IF($AG9=0,0,$AI9/$AG9)</f>
        <v>0.43148272955124445</v>
      </c>
      <c r="AK9" s="125">
        <f>IF($AF9=0,0,(($P9/$AF9)-1))</f>
        <v>0.044706772009748486</v>
      </c>
    </row>
    <row r="10" spans="1:37" ht="16.5">
      <c r="A10" s="65"/>
      <c r="B10" s="66" t="s">
        <v>96</v>
      </c>
      <c r="C10" s="67"/>
      <c r="D10" s="88">
        <f>D9</f>
        <v>30646274349</v>
      </c>
      <c r="E10" s="89">
        <f>E9</f>
        <v>6725067000</v>
      </c>
      <c r="F10" s="90">
        <f aca="true" t="shared" si="0" ref="F10:F41">$D10+$E10</f>
        <v>37371341349</v>
      </c>
      <c r="G10" s="88">
        <f>G9</f>
        <v>30646274349</v>
      </c>
      <c r="H10" s="89">
        <f>H9</f>
        <v>6725067000</v>
      </c>
      <c r="I10" s="90">
        <f aca="true" t="shared" si="1" ref="I10:I41">$G10+$H10</f>
        <v>37371341349</v>
      </c>
      <c r="J10" s="88">
        <f>J9</f>
        <v>6448365300</v>
      </c>
      <c r="K10" s="89">
        <f>K9</f>
        <v>944963000</v>
      </c>
      <c r="L10" s="89">
        <f aca="true" t="shared" si="2" ref="L10:L41">$J10+$K10</f>
        <v>7393328300</v>
      </c>
      <c r="M10" s="105">
        <f aca="true" t="shared" si="3" ref="M10:M41">IF($F10=0,0,$L10/$F10)</f>
        <v>0.19783417006512757</v>
      </c>
      <c r="N10" s="88">
        <f>N9</f>
        <v>6915296676</v>
      </c>
      <c r="O10" s="89">
        <f>O9</f>
        <v>1497062000</v>
      </c>
      <c r="P10" s="89">
        <f aca="true" t="shared" si="4" ref="P10:P41">$N10+$O10</f>
        <v>8412358676</v>
      </c>
      <c r="Q10" s="105">
        <f aca="true" t="shared" si="5" ref="Q10:Q41">IF($F10=0,0,$P10/$F10)</f>
        <v>0.2251018660914375</v>
      </c>
      <c r="R10" s="88">
        <f>R9</f>
        <v>0</v>
      </c>
      <c r="S10" s="89">
        <f>S9</f>
        <v>0</v>
      </c>
      <c r="T10" s="89">
        <f aca="true" t="shared" si="6" ref="T10:T41">$R10+$S10</f>
        <v>0</v>
      </c>
      <c r="U10" s="105">
        <f aca="true" t="shared" si="7" ref="U10:U41">IF($I10=0,0,$T10/$I10)</f>
        <v>0</v>
      </c>
      <c r="V10" s="88">
        <f>V9</f>
        <v>0</v>
      </c>
      <c r="W10" s="89">
        <f>W9</f>
        <v>0</v>
      </c>
      <c r="X10" s="89">
        <f aca="true" t="shared" si="8" ref="X10:X41">$V10+$W10</f>
        <v>0</v>
      </c>
      <c r="Y10" s="105">
        <f aca="true" t="shared" si="9" ref="Y10:Y41">IF($I10=0,0,$X10/$I10)</f>
        <v>0</v>
      </c>
      <c r="Z10" s="88">
        <f aca="true" t="shared" si="10" ref="Z10:Z41">$J10+$N10</f>
        <v>13363661976</v>
      </c>
      <c r="AA10" s="89">
        <f aca="true" t="shared" si="11" ref="AA10:AA41">$K10+$O10</f>
        <v>2442025000</v>
      </c>
      <c r="AB10" s="89">
        <f aca="true" t="shared" si="12" ref="AB10:AB41">$Z10+$AA10</f>
        <v>15805686976</v>
      </c>
      <c r="AC10" s="105">
        <f aca="true" t="shared" si="13" ref="AC10:AC41">IF($F10=0,0,$AB10/$F10)</f>
        <v>0.4229360361565651</v>
      </c>
      <c r="AD10" s="88">
        <f>AD9</f>
        <v>6879287497</v>
      </c>
      <c r="AE10" s="89">
        <f>AE9</f>
        <v>1173076000</v>
      </c>
      <c r="AF10" s="89">
        <f aca="true" t="shared" si="14" ref="AF10:AF41">$AD10+$AE10</f>
        <v>8052363497</v>
      </c>
      <c r="AG10" s="89">
        <f>AG9</f>
        <v>35482985050</v>
      </c>
      <c r="AH10" s="89">
        <f>AH9</f>
        <v>35411435217</v>
      </c>
      <c r="AI10" s="90">
        <f>AI9</f>
        <v>15310295242</v>
      </c>
      <c r="AJ10" s="126">
        <f aca="true" t="shared" si="15" ref="AJ10:AJ41">IF($AG10=0,0,$AI10/$AG10)</f>
        <v>0.43148272955124445</v>
      </c>
      <c r="AK10" s="127">
        <f aca="true" t="shared" si="16" ref="AK10:AK41">IF($AF10=0,0,(($P10/$AF10)-1))</f>
        <v>0.044706772009748486</v>
      </c>
    </row>
    <row r="11" spans="1:37" ht="12.75">
      <c r="A11" s="62" t="s">
        <v>97</v>
      </c>
      <c r="B11" s="63" t="s">
        <v>242</v>
      </c>
      <c r="C11" s="64" t="s">
        <v>243</v>
      </c>
      <c r="D11" s="85">
        <v>285776058</v>
      </c>
      <c r="E11" s="86">
        <v>110194199</v>
      </c>
      <c r="F11" s="87">
        <f t="shared" si="0"/>
        <v>395970257</v>
      </c>
      <c r="G11" s="85">
        <v>285776058</v>
      </c>
      <c r="H11" s="86">
        <v>110194199</v>
      </c>
      <c r="I11" s="87">
        <f t="shared" si="1"/>
        <v>395970257</v>
      </c>
      <c r="J11" s="85">
        <v>32143505</v>
      </c>
      <c r="K11" s="86">
        <v>5249894</v>
      </c>
      <c r="L11" s="86">
        <f t="shared" si="2"/>
        <v>37393399</v>
      </c>
      <c r="M11" s="104">
        <f t="shared" si="3"/>
        <v>0.09443486812192563</v>
      </c>
      <c r="N11" s="85">
        <v>55235694</v>
      </c>
      <c r="O11" s="86">
        <v>18617830</v>
      </c>
      <c r="P11" s="86">
        <f t="shared" si="4"/>
        <v>73853524</v>
      </c>
      <c r="Q11" s="104">
        <f t="shared" si="5"/>
        <v>0.1865128066929532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87379199</v>
      </c>
      <c r="AA11" s="86">
        <f t="shared" si="11"/>
        <v>23867724</v>
      </c>
      <c r="AB11" s="86">
        <f t="shared" si="12"/>
        <v>111246923</v>
      </c>
      <c r="AC11" s="104">
        <f t="shared" si="13"/>
        <v>0.2809476748148788</v>
      </c>
      <c r="AD11" s="85">
        <v>37395171</v>
      </c>
      <c r="AE11" s="86">
        <v>8700546</v>
      </c>
      <c r="AF11" s="86">
        <f t="shared" si="14"/>
        <v>46095717</v>
      </c>
      <c r="AG11" s="86">
        <v>258829816</v>
      </c>
      <c r="AH11" s="86">
        <v>266503410</v>
      </c>
      <c r="AI11" s="87">
        <v>83556384</v>
      </c>
      <c r="AJ11" s="124">
        <f t="shared" si="15"/>
        <v>0.3228236425435623</v>
      </c>
      <c r="AK11" s="125">
        <f t="shared" si="16"/>
        <v>0.6021775732439523</v>
      </c>
    </row>
    <row r="12" spans="1:37" ht="12.75">
      <c r="A12" s="62" t="s">
        <v>97</v>
      </c>
      <c r="B12" s="63" t="s">
        <v>244</v>
      </c>
      <c r="C12" s="64" t="s">
        <v>245</v>
      </c>
      <c r="D12" s="85">
        <v>152247115</v>
      </c>
      <c r="E12" s="86">
        <v>56165900</v>
      </c>
      <c r="F12" s="87">
        <f t="shared" si="0"/>
        <v>208413015</v>
      </c>
      <c r="G12" s="85">
        <v>152247115</v>
      </c>
      <c r="H12" s="86">
        <v>56165900</v>
      </c>
      <c r="I12" s="87">
        <f t="shared" si="1"/>
        <v>208413015</v>
      </c>
      <c r="J12" s="85">
        <v>29468831</v>
      </c>
      <c r="K12" s="86">
        <v>12704708</v>
      </c>
      <c r="L12" s="86">
        <f t="shared" si="2"/>
        <v>42173539</v>
      </c>
      <c r="M12" s="104">
        <f t="shared" si="3"/>
        <v>0.20235559185207316</v>
      </c>
      <c r="N12" s="85">
        <v>25356810</v>
      </c>
      <c r="O12" s="86">
        <v>8686055</v>
      </c>
      <c r="P12" s="86">
        <f t="shared" si="4"/>
        <v>34042865</v>
      </c>
      <c r="Q12" s="104">
        <f t="shared" si="5"/>
        <v>0.1633432777698648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54825641</v>
      </c>
      <c r="AA12" s="86">
        <f t="shared" si="11"/>
        <v>21390763</v>
      </c>
      <c r="AB12" s="86">
        <f t="shared" si="12"/>
        <v>76216404</v>
      </c>
      <c r="AC12" s="104">
        <f t="shared" si="13"/>
        <v>0.365698869621938</v>
      </c>
      <c r="AD12" s="85">
        <v>21925646</v>
      </c>
      <c r="AE12" s="86">
        <v>16309708</v>
      </c>
      <c r="AF12" s="86">
        <f t="shared" si="14"/>
        <v>38235354</v>
      </c>
      <c r="AG12" s="86">
        <v>212033957</v>
      </c>
      <c r="AH12" s="86">
        <v>226355228</v>
      </c>
      <c r="AI12" s="87">
        <v>88747956</v>
      </c>
      <c r="AJ12" s="124">
        <f t="shared" si="15"/>
        <v>0.4185553920497744</v>
      </c>
      <c r="AK12" s="125">
        <f t="shared" si="16"/>
        <v>-0.1096495405796426</v>
      </c>
    </row>
    <row r="13" spans="1:37" ht="12.75">
      <c r="A13" s="62" t="s">
        <v>97</v>
      </c>
      <c r="B13" s="63" t="s">
        <v>246</v>
      </c>
      <c r="C13" s="64" t="s">
        <v>247</v>
      </c>
      <c r="D13" s="85">
        <v>137814222</v>
      </c>
      <c r="E13" s="86">
        <v>46256791</v>
      </c>
      <c r="F13" s="87">
        <f t="shared" si="0"/>
        <v>184071013</v>
      </c>
      <c r="G13" s="85">
        <v>137814222</v>
      </c>
      <c r="H13" s="86">
        <v>46256791</v>
      </c>
      <c r="I13" s="87">
        <f t="shared" si="1"/>
        <v>184071013</v>
      </c>
      <c r="J13" s="85">
        <v>27392310</v>
      </c>
      <c r="K13" s="86">
        <v>7821406</v>
      </c>
      <c r="L13" s="86">
        <f t="shared" si="2"/>
        <v>35213716</v>
      </c>
      <c r="M13" s="104">
        <f t="shared" si="3"/>
        <v>0.19130505898829384</v>
      </c>
      <c r="N13" s="85">
        <v>33011142</v>
      </c>
      <c r="O13" s="86">
        <v>6532705</v>
      </c>
      <c r="P13" s="86">
        <f t="shared" si="4"/>
        <v>39543847</v>
      </c>
      <c r="Q13" s="104">
        <f t="shared" si="5"/>
        <v>0.21482930068951162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60403452</v>
      </c>
      <c r="AA13" s="86">
        <f t="shared" si="11"/>
        <v>14354111</v>
      </c>
      <c r="AB13" s="86">
        <f t="shared" si="12"/>
        <v>74757563</v>
      </c>
      <c r="AC13" s="104">
        <f t="shared" si="13"/>
        <v>0.4061343596778054</v>
      </c>
      <c r="AD13" s="85">
        <v>30991318</v>
      </c>
      <c r="AE13" s="86">
        <v>3115012</v>
      </c>
      <c r="AF13" s="86">
        <f t="shared" si="14"/>
        <v>34106330</v>
      </c>
      <c r="AG13" s="86">
        <v>157332864</v>
      </c>
      <c r="AH13" s="86">
        <v>168286911</v>
      </c>
      <c r="AI13" s="87">
        <v>64396099</v>
      </c>
      <c r="AJ13" s="124">
        <f t="shared" si="15"/>
        <v>0.4092984603648987</v>
      </c>
      <c r="AK13" s="125">
        <f t="shared" si="16"/>
        <v>0.15942838176960117</v>
      </c>
    </row>
    <row r="14" spans="1:37" ht="12.75">
      <c r="A14" s="62" t="s">
        <v>97</v>
      </c>
      <c r="B14" s="63" t="s">
        <v>248</v>
      </c>
      <c r="C14" s="64" t="s">
        <v>249</v>
      </c>
      <c r="D14" s="85">
        <v>836393914</v>
      </c>
      <c r="E14" s="86">
        <v>146428135</v>
      </c>
      <c r="F14" s="87">
        <f t="shared" si="0"/>
        <v>982822049</v>
      </c>
      <c r="G14" s="85">
        <v>836393914</v>
      </c>
      <c r="H14" s="86">
        <v>146428135</v>
      </c>
      <c r="I14" s="87">
        <f t="shared" si="1"/>
        <v>982822049</v>
      </c>
      <c r="J14" s="85">
        <v>169911356</v>
      </c>
      <c r="K14" s="86">
        <v>6550771</v>
      </c>
      <c r="L14" s="86">
        <f t="shared" si="2"/>
        <v>176462127</v>
      </c>
      <c r="M14" s="104">
        <f t="shared" si="3"/>
        <v>0.17954636567173718</v>
      </c>
      <c r="N14" s="85">
        <v>173347737</v>
      </c>
      <c r="O14" s="86">
        <v>17750977</v>
      </c>
      <c r="P14" s="86">
        <f t="shared" si="4"/>
        <v>191098714</v>
      </c>
      <c r="Q14" s="104">
        <f t="shared" si="5"/>
        <v>0.19443877372759266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343259093</v>
      </c>
      <c r="AA14" s="86">
        <f t="shared" si="11"/>
        <v>24301748</v>
      </c>
      <c r="AB14" s="86">
        <f t="shared" si="12"/>
        <v>367560841</v>
      </c>
      <c r="AC14" s="104">
        <f t="shared" si="13"/>
        <v>0.37398513939932987</v>
      </c>
      <c r="AD14" s="85">
        <v>240728719</v>
      </c>
      <c r="AE14" s="86">
        <v>40150934</v>
      </c>
      <c r="AF14" s="86">
        <f t="shared" si="14"/>
        <v>280879653</v>
      </c>
      <c r="AG14" s="86">
        <v>918196606</v>
      </c>
      <c r="AH14" s="86">
        <v>893879019</v>
      </c>
      <c r="AI14" s="87">
        <v>452289848</v>
      </c>
      <c r="AJ14" s="124">
        <f t="shared" si="15"/>
        <v>0.4925849704131884</v>
      </c>
      <c r="AK14" s="125">
        <f t="shared" si="16"/>
        <v>-0.3196420176437629</v>
      </c>
    </row>
    <row r="15" spans="1:37" ht="12.75">
      <c r="A15" s="62" t="s">
        <v>112</v>
      </c>
      <c r="B15" s="63" t="s">
        <v>250</v>
      </c>
      <c r="C15" s="64" t="s">
        <v>251</v>
      </c>
      <c r="D15" s="85">
        <v>912263325</v>
      </c>
      <c r="E15" s="86">
        <v>369147001</v>
      </c>
      <c r="F15" s="87">
        <f t="shared" si="0"/>
        <v>1281410326</v>
      </c>
      <c r="G15" s="85">
        <v>912263325</v>
      </c>
      <c r="H15" s="86">
        <v>369147001</v>
      </c>
      <c r="I15" s="87">
        <f t="shared" si="1"/>
        <v>1281410326</v>
      </c>
      <c r="J15" s="85">
        <v>226088657</v>
      </c>
      <c r="K15" s="86">
        <v>44527858</v>
      </c>
      <c r="L15" s="86">
        <f t="shared" si="2"/>
        <v>270616515</v>
      </c>
      <c r="M15" s="104">
        <f t="shared" si="3"/>
        <v>0.21118646346853304</v>
      </c>
      <c r="N15" s="85">
        <v>253876094</v>
      </c>
      <c r="O15" s="86">
        <v>71787819</v>
      </c>
      <c r="P15" s="86">
        <f t="shared" si="4"/>
        <v>325663913</v>
      </c>
      <c r="Q15" s="104">
        <f t="shared" si="5"/>
        <v>0.25414491080041446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479964751</v>
      </c>
      <c r="AA15" s="86">
        <f t="shared" si="11"/>
        <v>116315677</v>
      </c>
      <c r="AB15" s="86">
        <f t="shared" si="12"/>
        <v>596280428</v>
      </c>
      <c r="AC15" s="104">
        <f t="shared" si="13"/>
        <v>0.4653313742689475</v>
      </c>
      <c r="AD15" s="85">
        <v>204045422</v>
      </c>
      <c r="AE15" s="86">
        <v>93544598</v>
      </c>
      <c r="AF15" s="86">
        <f t="shared" si="14"/>
        <v>297590020</v>
      </c>
      <c r="AG15" s="86">
        <v>1201241261</v>
      </c>
      <c r="AH15" s="86">
        <v>1306482017</v>
      </c>
      <c r="AI15" s="87">
        <v>580671798</v>
      </c>
      <c r="AJ15" s="124">
        <f t="shared" si="15"/>
        <v>0.48339315077855954</v>
      </c>
      <c r="AK15" s="125">
        <f t="shared" si="16"/>
        <v>0.09433748147871346</v>
      </c>
    </row>
    <row r="16" spans="1:37" ht="16.5">
      <c r="A16" s="65"/>
      <c r="B16" s="66" t="s">
        <v>252</v>
      </c>
      <c r="C16" s="67"/>
      <c r="D16" s="88">
        <f>SUM(D11:D15)</f>
        <v>2324494634</v>
      </c>
      <c r="E16" s="89">
        <f>SUM(E11:E15)</f>
        <v>728192026</v>
      </c>
      <c r="F16" s="90">
        <f t="shared" si="0"/>
        <v>3052686660</v>
      </c>
      <c r="G16" s="88">
        <f>SUM(G11:G15)</f>
        <v>2324494634</v>
      </c>
      <c r="H16" s="89">
        <f>SUM(H11:H15)</f>
        <v>728192026</v>
      </c>
      <c r="I16" s="90">
        <f t="shared" si="1"/>
        <v>3052686660</v>
      </c>
      <c r="J16" s="88">
        <f>SUM(J11:J15)</f>
        <v>485004659</v>
      </c>
      <c r="K16" s="89">
        <f>SUM(K11:K15)</f>
        <v>76854637</v>
      </c>
      <c r="L16" s="89">
        <f t="shared" si="2"/>
        <v>561859296</v>
      </c>
      <c r="M16" s="105">
        <f t="shared" si="3"/>
        <v>0.18405403455328756</v>
      </c>
      <c r="N16" s="88">
        <f>SUM(N11:N15)</f>
        <v>540827477</v>
      </c>
      <c r="O16" s="89">
        <f>SUM(O11:O15)</f>
        <v>123375386</v>
      </c>
      <c r="P16" s="89">
        <f t="shared" si="4"/>
        <v>664202863</v>
      </c>
      <c r="Q16" s="105">
        <f t="shared" si="5"/>
        <v>0.21757977053563696</v>
      </c>
      <c r="R16" s="88">
        <f>SUM(R11:R15)</f>
        <v>0</v>
      </c>
      <c r="S16" s="89">
        <f>SUM(S11:S15)</f>
        <v>0</v>
      </c>
      <c r="T16" s="89">
        <f t="shared" si="6"/>
        <v>0</v>
      </c>
      <c r="U16" s="105">
        <f t="shared" si="7"/>
        <v>0</v>
      </c>
      <c r="V16" s="88">
        <f>SUM(V11:V15)</f>
        <v>0</v>
      </c>
      <c r="W16" s="89">
        <f>SUM(W11:W15)</f>
        <v>0</v>
      </c>
      <c r="X16" s="89">
        <f t="shared" si="8"/>
        <v>0</v>
      </c>
      <c r="Y16" s="105">
        <f t="shared" si="9"/>
        <v>0</v>
      </c>
      <c r="Z16" s="88">
        <f t="shared" si="10"/>
        <v>1025832136</v>
      </c>
      <c r="AA16" s="89">
        <f t="shared" si="11"/>
        <v>200230023</v>
      </c>
      <c r="AB16" s="89">
        <f t="shared" si="12"/>
        <v>1226062159</v>
      </c>
      <c r="AC16" s="105">
        <f t="shared" si="13"/>
        <v>0.40163380508892454</v>
      </c>
      <c r="AD16" s="88">
        <f>SUM(AD11:AD15)</f>
        <v>535086276</v>
      </c>
      <c r="AE16" s="89">
        <f>SUM(AE11:AE15)</f>
        <v>161820798</v>
      </c>
      <c r="AF16" s="89">
        <f t="shared" si="14"/>
        <v>696907074</v>
      </c>
      <c r="AG16" s="89">
        <f>SUM(AG11:AG15)</f>
        <v>2747634504</v>
      </c>
      <c r="AH16" s="89">
        <f>SUM(AH11:AH15)</f>
        <v>2861506585</v>
      </c>
      <c r="AI16" s="90">
        <f>SUM(AI11:AI15)</f>
        <v>1269662085</v>
      </c>
      <c r="AJ16" s="126">
        <f t="shared" si="15"/>
        <v>0.46209278677772786</v>
      </c>
      <c r="AK16" s="127">
        <f t="shared" si="16"/>
        <v>-0.04692764963955587</v>
      </c>
    </row>
    <row r="17" spans="1:37" ht="12.75">
      <c r="A17" s="62" t="s">
        <v>97</v>
      </c>
      <c r="B17" s="63" t="s">
        <v>253</v>
      </c>
      <c r="C17" s="64" t="s">
        <v>254</v>
      </c>
      <c r="D17" s="85">
        <v>136147000</v>
      </c>
      <c r="E17" s="86">
        <v>28629000</v>
      </c>
      <c r="F17" s="87">
        <f t="shared" si="0"/>
        <v>164776000</v>
      </c>
      <c r="G17" s="85">
        <v>136147000</v>
      </c>
      <c r="H17" s="86">
        <v>28629000</v>
      </c>
      <c r="I17" s="87">
        <f t="shared" si="1"/>
        <v>164776000</v>
      </c>
      <c r="J17" s="85">
        <v>27660729</v>
      </c>
      <c r="K17" s="86">
        <v>13164409</v>
      </c>
      <c r="L17" s="86">
        <f t="shared" si="2"/>
        <v>40825138</v>
      </c>
      <c r="M17" s="104">
        <f t="shared" si="3"/>
        <v>0.24776143370393747</v>
      </c>
      <c r="N17" s="85">
        <v>35940917</v>
      </c>
      <c r="O17" s="86">
        <v>11087714</v>
      </c>
      <c r="P17" s="86">
        <f t="shared" si="4"/>
        <v>47028631</v>
      </c>
      <c r="Q17" s="104">
        <f t="shared" si="5"/>
        <v>0.2854094710394718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63601646</v>
      </c>
      <c r="AA17" s="86">
        <f t="shared" si="11"/>
        <v>24252123</v>
      </c>
      <c r="AB17" s="86">
        <f t="shared" si="12"/>
        <v>87853769</v>
      </c>
      <c r="AC17" s="104">
        <f t="shared" si="13"/>
        <v>0.5331709047434092</v>
      </c>
      <c r="AD17" s="85">
        <v>32072363</v>
      </c>
      <c r="AE17" s="86">
        <v>13178172</v>
      </c>
      <c r="AF17" s="86">
        <f t="shared" si="14"/>
        <v>45250535</v>
      </c>
      <c r="AG17" s="86">
        <v>172477000</v>
      </c>
      <c r="AH17" s="86">
        <v>183640000</v>
      </c>
      <c r="AI17" s="87">
        <v>89879279</v>
      </c>
      <c r="AJ17" s="124">
        <f t="shared" si="15"/>
        <v>0.5211087797213542</v>
      </c>
      <c r="AK17" s="125">
        <f t="shared" si="16"/>
        <v>0.03929447463991309</v>
      </c>
    </row>
    <row r="18" spans="1:37" ht="12.75">
      <c r="A18" s="62" t="s">
        <v>97</v>
      </c>
      <c r="B18" s="63" t="s">
        <v>255</v>
      </c>
      <c r="C18" s="64" t="s">
        <v>256</v>
      </c>
      <c r="D18" s="85">
        <v>367656441</v>
      </c>
      <c r="E18" s="86">
        <v>29147640</v>
      </c>
      <c r="F18" s="87">
        <f t="shared" si="0"/>
        <v>396804081</v>
      </c>
      <c r="G18" s="85">
        <v>367656441</v>
      </c>
      <c r="H18" s="86">
        <v>29147640</v>
      </c>
      <c r="I18" s="87">
        <f t="shared" si="1"/>
        <v>396804081</v>
      </c>
      <c r="J18" s="85">
        <v>87740371</v>
      </c>
      <c r="K18" s="86">
        <v>8731574</v>
      </c>
      <c r="L18" s="86">
        <f t="shared" si="2"/>
        <v>96471945</v>
      </c>
      <c r="M18" s="104">
        <f t="shared" si="3"/>
        <v>0.2431223609315651</v>
      </c>
      <c r="N18" s="85">
        <v>86136204</v>
      </c>
      <c r="O18" s="86">
        <v>9279603</v>
      </c>
      <c r="P18" s="86">
        <f t="shared" si="4"/>
        <v>95415807</v>
      </c>
      <c r="Q18" s="104">
        <f t="shared" si="5"/>
        <v>0.2404607502008025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173876575</v>
      </c>
      <c r="AA18" s="86">
        <f t="shared" si="11"/>
        <v>18011177</v>
      </c>
      <c r="AB18" s="86">
        <f t="shared" si="12"/>
        <v>191887752</v>
      </c>
      <c r="AC18" s="104">
        <f t="shared" si="13"/>
        <v>0.4835831111323676</v>
      </c>
      <c r="AD18" s="85">
        <v>57698899</v>
      </c>
      <c r="AE18" s="86">
        <v>8946940</v>
      </c>
      <c r="AF18" s="86">
        <f t="shared" si="14"/>
        <v>66645839</v>
      </c>
      <c r="AG18" s="86">
        <v>344432155</v>
      </c>
      <c r="AH18" s="86">
        <v>366857744</v>
      </c>
      <c r="AI18" s="87">
        <v>144355076</v>
      </c>
      <c r="AJ18" s="124">
        <f t="shared" si="15"/>
        <v>0.4191103353866598</v>
      </c>
      <c r="AK18" s="125">
        <f t="shared" si="16"/>
        <v>0.43168438467703885</v>
      </c>
    </row>
    <row r="19" spans="1:37" ht="12.75">
      <c r="A19" s="62" t="s">
        <v>97</v>
      </c>
      <c r="B19" s="63" t="s">
        <v>257</v>
      </c>
      <c r="C19" s="64" t="s">
        <v>258</v>
      </c>
      <c r="D19" s="85">
        <v>133926175</v>
      </c>
      <c r="E19" s="86">
        <v>18680000</v>
      </c>
      <c r="F19" s="87">
        <f t="shared" si="0"/>
        <v>152606175</v>
      </c>
      <c r="G19" s="85">
        <v>133926175</v>
      </c>
      <c r="H19" s="86">
        <v>18680000</v>
      </c>
      <c r="I19" s="87">
        <f t="shared" si="1"/>
        <v>152606175</v>
      </c>
      <c r="J19" s="85">
        <v>26701592</v>
      </c>
      <c r="K19" s="86">
        <v>10475634</v>
      </c>
      <c r="L19" s="86">
        <f t="shared" si="2"/>
        <v>37177226</v>
      </c>
      <c r="M19" s="104">
        <f t="shared" si="3"/>
        <v>0.24361547624137753</v>
      </c>
      <c r="N19" s="85">
        <v>7339000</v>
      </c>
      <c r="O19" s="86">
        <v>401550</v>
      </c>
      <c r="P19" s="86">
        <f t="shared" si="4"/>
        <v>7740550</v>
      </c>
      <c r="Q19" s="104">
        <f t="shared" si="5"/>
        <v>0.05072239049304525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34040592</v>
      </c>
      <c r="AA19" s="86">
        <f t="shared" si="11"/>
        <v>10877184</v>
      </c>
      <c r="AB19" s="86">
        <f t="shared" si="12"/>
        <v>44917776</v>
      </c>
      <c r="AC19" s="104">
        <f t="shared" si="13"/>
        <v>0.29433786673442275</v>
      </c>
      <c r="AD19" s="85">
        <v>12332487</v>
      </c>
      <c r="AE19" s="86">
        <v>0</v>
      </c>
      <c r="AF19" s="86">
        <f t="shared" si="14"/>
        <v>12332487</v>
      </c>
      <c r="AG19" s="86">
        <v>155928079</v>
      </c>
      <c r="AH19" s="86">
        <v>141838325</v>
      </c>
      <c r="AI19" s="87">
        <v>55405306</v>
      </c>
      <c r="AJ19" s="124">
        <f t="shared" si="15"/>
        <v>0.35532603463934165</v>
      </c>
      <c r="AK19" s="125">
        <f t="shared" si="16"/>
        <v>-0.3723447671179382</v>
      </c>
    </row>
    <row r="20" spans="1:37" ht="12.75">
      <c r="A20" s="62" t="s">
        <v>97</v>
      </c>
      <c r="B20" s="63" t="s">
        <v>259</v>
      </c>
      <c r="C20" s="64" t="s">
        <v>260</v>
      </c>
      <c r="D20" s="85">
        <v>59274490</v>
      </c>
      <c r="E20" s="86">
        <v>11412000</v>
      </c>
      <c r="F20" s="87">
        <f t="shared" si="0"/>
        <v>70686490</v>
      </c>
      <c r="G20" s="85">
        <v>59274490</v>
      </c>
      <c r="H20" s="86">
        <v>11412000</v>
      </c>
      <c r="I20" s="87">
        <f t="shared" si="1"/>
        <v>70686490</v>
      </c>
      <c r="J20" s="85">
        <v>19829944</v>
      </c>
      <c r="K20" s="86">
        <v>5353451</v>
      </c>
      <c r="L20" s="86">
        <f t="shared" si="2"/>
        <v>25183395</v>
      </c>
      <c r="M20" s="104">
        <f t="shared" si="3"/>
        <v>0.35626885703335953</v>
      </c>
      <c r="N20" s="85">
        <v>11368553</v>
      </c>
      <c r="O20" s="86">
        <v>999498</v>
      </c>
      <c r="P20" s="86">
        <f t="shared" si="4"/>
        <v>12368051</v>
      </c>
      <c r="Q20" s="104">
        <f t="shared" si="5"/>
        <v>0.1749705070940713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31198497</v>
      </c>
      <c r="AA20" s="86">
        <f t="shared" si="11"/>
        <v>6352949</v>
      </c>
      <c r="AB20" s="86">
        <f t="shared" si="12"/>
        <v>37551446</v>
      </c>
      <c r="AC20" s="104">
        <f t="shared" si="13"/>
        <v>0.5312393641274309</v>
      </c>
      <c r="AD20" s="85">
        <v>19352531</v>
      </c>
      <c r="AE20" s="86">
        <v>13736</v>
      </c>
      <c r="AF20" s="86">
        <f t="shared" si="14"/>
        <v>19366267</v>
      </c>
      <c r="AG20" s="86">
        <v>73764333</v>
      </c>
      <c r="AH20" s="86">
        <v>72596770</v>
      </c>
      <c r="AI20" s="87">
        <v>37616592</v>
      </c>
      <c r="AJ20" s="124">
        <f t="shared" si="15"/>
        <v>0.5099563768847473</v>
      </c>
      <c r="AK20" s="125">
        <f t="shared" si="16"/>
        <v>-0.3613611234421171</v>
      </c>
    </row>
    <row r="21" spans="1:37" ht="12.75">
      <c r="A21" s="62" t="s">
        <v>97</v>
      </c>
      <c r="B21" s="63" t="s">
        <v>77</v>
      </c>
      <c r="C21" s="64" t="s">
        <v>78</v>
      </c>
      <c r="D21" s="85">
        <v>4453570140</v>
      </c>
      <c r="E21" s="86">
        <v>726241000</v>
      </c>
      <c r="F21" s="87">
        <f t="shared" si="0"/>
        <v>5179811140</v>
      </c>
      <c r="G21" s="85">
        <v>4453570140</v>
      </c>
      <c r="H21" s="86">
        <v>726241000</v>
      </c>
      <c r="I21" s="87">
        <f t="shared" si="1"/>
        <v>5179811140</v>
      </c>
      <c r="J21" s="85">
        <v>926302997</v>
      </c>
      <c r="K21" s="86">
        <v>40648414</v>
      </c>
      <c r="L21" s="86">
        <f t="shared" si="2"/>
        <v>966951411</v>
      </c>
      <c r="M21" s="104">
        <f t="shared" si="3"/>
        <v>0.1866769627048603</v>
      </c>
      <c r="N21" s="85">
        <v>1090590219</v>
      </c>
      <c r="O21" s="86">
        <v>133382569</v>
      </c>
      <c r="P21" s="86">
        <f t="shared" si="4"/>
        <v>1223972788</v>
      </c>
      <c r="Q21" s="104">
        <f t="shared" si="5"/>
        <v>0.23629679826511976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2016893216</v>
      </c>
      <c r="AA21" s="86">
        <f t="shared" si="11"/>
        <v>174030983</v>
      </c>
      <c r="AB21" s="86">
        <f t="shared" si="12"/>
        <v>2190924199</v>
      </c>
      <c r="AC21" s="104">
        <f t="shared" si="13"/>
        <v>0.4229737609699801</v>
      </c>
      <c r="AD21" s="85">
        <v>969207216</v>
      </c>
      <c r="AE21" s="86">
        <v>148969631</v>
      </c>
      <c r="AF21" s="86">
        <f t="shared" si="14"/>
        <v>1118176847</v>
      </c>
      <c r="AG21" s="86">
        <v>4742194434</v>
      </c>
      <c r="AH21" s="86">
        <v>4948637137</v>
      </c>
      <c r="AI21" s="87">
        <v>2227329715</v>
      </c>
      <c r="AJ21" s="124">
        <f t="shared" si="15"/>
        <v>0.4696833388000219</v>
      </c>
      <c r="AK21" s="125">
        <f t="shared" si="16"/>
        <v>0.09461467681417668</v>
      </c>
    </row>
    <row r="22" spans="1:37" ht="12.75">
      <c r="A22" s="62" t="s">
        <v>97</v>
      </c>
      <c r="B22" s="63" t="s">
        <v>261</v>
      </c>
      <c r="C22" s="64" t="s">
        <v>262</v>
      </c>
      <c r="D22" s="85">
        <v>81503584</v>
      </c>
      <c r="E22" s="86">
        <v>19426000</v>
      </c>
      <c r="F22" s="87">
        <f t="shared" si="0"/>
        <v>100929584</v>
      </c>
      <c r="G22" s="85">
        <v>81503584</v>
      </c>
      <c r="H22" s="86">
        <v>19426000</v>
      </c>
      <c r="I22" s="87">
        <f t="shared" si="1"/>
        <v>100929584</v>
      </c>
      <c r="J22" s="85">
        <v>15820512</v>
      </c>
      <c r="K22" s="86">
        <v>2438292</v>
      </c>
      <c r="L22" s="86">
        <f t="shared" si="2"/>
        <v>18258804</v>
      </c>
      <c r="M22" s="104">
        <f t="shared" si="3"/>
        <v>0.180906363390936</v>
      </c>
      <c r="N22" s="85">
        <v>25830863</v>
      </c>
      <c r="O22" s="86">
        <v>1540509</v>
      </c>
      <c r="P22" s="86">
        <f t="shared" si="4"/>
        <v>27371372</v>
      </c>
      <c r="Q22" s="104">
        <f t="shared" si="5"/>
        <v>0.27119275553538397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41651375</v>
      </c>
      <c r="AA22" s="86">
        <f t="shared" si="11"/>
        <v>3978801</v>
      </c>
      <c r="AB22" s="86">
        <f t="shared" si="12"/>
        <v>45630176</v>
      </c>
      <c r="AC22" s="104">
        <f t="shared" si="13"/>
        <v>0.45209911892631993</v>
      </c>
      <c r="AD22" s="85">
        <v>20800972</v>
      </c>
      <c r="AE22" s="86">
        <v>4315029</v>
      </c>
      <c r="AF22" s="86">
        <f t="shared" si="14"/>
        <v>25116001</v>
      </c>
      <c r="AG22" s="86">
        <v>102929047</v>
      </c>
      <c r="AH22" s="86">
        <v>93531521</v>
      </c>
      <c r="AI22" s="87">
        <v>40325170</v>
      </c>
      <c r="AJ22" s="124">
        <f t="shared" si="15"/>
        <v>0.3917763855328419</v>
      </c>
      <c r="AK22" s="125">
        <f t="shared" si="16"/>
        <v>0.08979817288588254</v>
      </c>
    </row>
    <row r="23" spans="1:37" ht="12.75">
      <c r="A23" s="62" t="s">
        <v>97</v>
      </c>
      <c r="B23" s="63" t="s">
        <v>263</v>
      </c>
      <c r="C23" s="64" t="s">
        <v>264</v>
      </c>
      <c r="D23" s="85">
        <v>98165275</v>
      </c>
      <c r="E23" s="86">
        <v>36320400</v>
      </c>
      <c r="F23" s="87">
        <f t="shared" si="0"/>
        <v>134485675</v>
      </c>
      <c r="G23" s="85">
        <v>98165275</v>
      </c>
      <c r="H23" s="86">
        <v>36320400</v>
      </c>
      <c r="I23" s="87">
        <f t="shared" si="1"/>
        <v>134485675</v>
      </c>
      <c r="J23" s="85">
        <v>42065227</v>
      </c>
      <c r="K23" s="86">
        <v>2939989</v>
      </c>
      <c r="L23" s="86">
        <f t="shared" si="2"/>
        <v>45005216</v>
      </c>
      <c r="M23" s="104">
        <f t="shared" si="3"/>
        <v>0.3346469131377747</v>
      </c>
      <c r="N23" s="85">
        <v>23580320</v>
      </c>
      <c r="O23" s="86">
        <v>14185865</v>
      </c>
      <c r="P23" s="86">
        <f t="shared" si="4"/>
        <v>37766185</v>
      </c>
      <c r="Q23" s="104">
        <f t="shared" si="5"/>
        <v>0.2808193883846737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65645547</v>
      </c>
      <c r="AA23" s="86">
        <f t="shared" si="11"/>
        <v>17125854</v>
      </c>
      <c r="AB23" s="86">
        <f t="shared" si="12"/>
        <v>82771401</v>
      </c>
      <c r="AC23" s="104">
        <f t="shared" si="13"/>
        <v>0.6154663015224484</v>
      </c>
      <c r="AD23" s="85">
        <v>28768643</v>
      </c>
      <c r="AE23" s="86">
        <v>13310651</v>
      </c>
      <c r="AF23" s="86">
        <f t="shared" si="14"/>
        <v>42079294</v>
      </c>
      <c r="AG23" s="86">
        <v>115447084</v>
      </c>
      <c r="AH23" s="86">
        <v>144550196</v>
      </c>
      <c r="AI23" s="87">
        <v>66818220</v>
      </c>
      <c r="AJ23" s="124">
        <f t="shared" si="15"/>
        <v>0.5787778927356884</v>
      </c>
      <c r="AK23" s="125">
        <f t="shared" si="16"/>
        <v>-0.10249955714561176</v>
      </c>
    </row>
    <row r="24" spans="1:37" ht="12.75">
      <c r="A24" s="62" t="s">
        <v>112</v>
      </c>
      <c r="B24" s="63" t="s">
        <v>265</v>
      </c>
      <c r="C24" s="64" t="s">
        <v>266</v>
      </c>
      <c r="D24" s="85">
        <v>612245997</v>
      </c>
      <c r="E24" s="86">
        <v>201268000</v>
      </c>
      <c r="F24" s="87">
        <f t="shared" si="0"/>
        <v>813513997</v>
      </c>
      <c r="G24" s="85">
        <v>612245997</v>
      </c>
      <c r="H24" s="86">
        <v>201268000</v>
      </c>
      <c r="I24" s="87">
        <f t="shared" si="1"/>
        <v>813513997</v>
      </c>
      <c r="J24" s="85">
        <v>118640957</v>
      </c>
      <c r="K24" s="86">
        <v>116001097</v>
      </c>
      <c r="L24" s="86">
        <f t="shared" si="2"/>
        <v>234642054</v>
      </c>
      <c r="M24" s="104">
        <f t="shared" si="3"/>
        <v>0.2884302604076768</v>
      </c>
      <c r="N24" s="85">
        <v>136932748</v>
      </c>
      <c r="O24" s="86">
        <v>61038451</v>
      </c>
      <c r="P24" s="86">
        <f t="shared" si="4"/>
        <v>197971199</v>
      </c>
      <c r="Q24" s="104">
        <f t="shared" si="5"/>
        <v>0.24335315646695627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255573705</v>
      </c>
      <c r="AA24" s="86">
        <f t="shared" si="11"/>
        <v>177039548</v>
      </c>
      <c r="AB24" s="86">
        <f t="shared" si="12"/>
        <v>432613253</v>
      </c>
      <c r="AC24" s="104">
        <f t="shared" si="13"/>
        <v>0.531783416874633</v>
      </c>
      <c r="AD24" s="85">
        <v>150707563</v>
      </c>
      <c r="AE24" s="86">
        <v>48781918</v>
      </c>
      <c r="AF24" s="86">
        <f t="shared" si="14"/>
        <v>199489481</v>
      </c>
      <c r="AG24" s="86">
        <v>837414381</v>
      </c>
      <c r="AH24" s="86">
        <v>879213936</v>
      </c>
      <c r="AI24" s="87">
        <v>499664484</v>
      </c>
      <c r="AJ24" s="124">
        <f t="shared" si="15"/>
        <v>0.5966753083501202</v>
      </c>
      <c r="AK24" s="125">
        <f t="shared" si="16"/>
        <v>-0.007610837385455982</v>
      </c>
    </row>
    <row r="25" spans="1:37" ht="16.5">
      <c r="A25" s="65"/>
      <c r="B25" s="66" t="s">
        <v>267</v>
      </c>
      <c r="C25" s="67"/>
      <c r="D25" s="88">
        <f>SUM(D17:D24)</f>
        <v>5942489102</v>
      </c>
      <c r="E25" s="89">
        <f>SUM(E17:E24)</f>
        <v>1071124040</v>
      </c>
      <c r="F25" s="90">
        <f t="shared" si="0"/>
        <v>7013613142</v>
      </c>
      <c r="G25" s="88">
        <f>SUM(G17:G24)</f>
        <v>5942489102</v>
      </c>
      <c r="H25" s="89">
        <f>SUM(H17:H24)</f>
        <v>1071124040</v>
      </c>
      <c r="I25" s="90">
        <f t="shared" si="1"/>
        <v>7013613142</v>
      </c>
      <c r="J25" s="88">
        <f>SUM(J17:J24)</f>
        <v>1264762329</v>
      </c>
      <c r="K25" s="89">
        <f>SUM(K17:K24)</f>
        <v>199752860</v>
      </c>
      <c r="L25" s="89">
        <f t="shared" si="2"/>
        <v>1464515189</v>
      </c>
      <c r="M25" s="105">
        <f t="shared" si="3"/>
        <v>0.20881037481664969</v>
      </c>
      <c r="N25" s="88">
        <f>SUM(N17:N24)</f>
        <v>1417718824</v>
      </c>
      <c r="O25" s="89">
        <f>SUM(O17:O24)</f>
        <v>231915759</v>
      </c>
      <c r="P25" s="89">
        <f t="shared" si="4"/>
        <v>1649634583</v>
      </c>
      <c r="Q25" s="105">
        <f t="shared" si="5"/>
        <v>0.23520467262749406</v>
      </c>
      <c r="R25" s="88">
        <f>SUM(R17:R24)</f>
        <v>0</v>
      </c>
      <c r="S25" s="89">
        <f>SUM(S17:S24)</f>
        <v>0</v>
      </c>
      <c r="T25" s="89">
        <f t="shared" si="6"/>
        <v>0</v>
      </c>
      <c r="U25" s="105">
        <f t="shared" si="7"/>
        <v>0</v>
      </c>
      <c r="V25" s="88">
        <f>SUM(V17:V24)</f>
        <v>0</v>
      </c>
      <c r="W25" s="89">
        <f>SUM(W17:W24)</f>
        <v>0</v>
      </c>
      <c r="X25" s="89">
        <f t="shared" si="8"/>
        <v>0</v>
      </c>
      <c r="Y25" s="105">
        <f t="shared" si="9"/>
        <v>0</v>
      </c>
      <c r="Z25" s="88">
        <f t="shared" si="10"/>
        <v>2682481153</v>
      </c>
      <c r="AA25" s="89">
        <f t="shared" si="11"/>
        <v>431668619</v>
      </c>
      <c r="AB25" s="89">
        <f t="shared" si="12"/>
        <v>3114149772</v>
      </c>
      <c r="AC25" s="105">
        <f t="shared" si="13"/>
        <v>0.4440150474441437</v>
      </c>
      <c r="AD25" s="88">
        <f>SUM(AD17:AD24)</f>
        <v>1290940674</v>
      </c>
      <c r="AE25" s="89">
        <f>SUM(AE17:AE24)</f>
        <v>237516077</v>
      </c>
      <c r="AF25" s="89">
        <f t="shared" si="14"/>
        <v>1528456751</v>
      </c>
      <c r="AG25" s="89">
        <f>SUM(AG17:AG24)</f>
        <v>6544586513</v>
      </c>
      <c r="AH25" s="89">
        <f>SUM(AH17:AH24)</f>
        <v>6830865629</v>
      </c>
      <c r="AI25" s="90">
        <f>SUM(AI17:AI24)</f>
        <v>3161393842</v>
      </c>
      <c r="AJ25" s="126">
        <f t="shared" si="15"/>
        <v>0.48305478668824803</v>
      </c>
      <c r="AK25" s="127">
        <f t="shared" si="16"/>
        <v>0.07928116508414051</v>
      </c>
    </row>
    <row r="26" spans="1:37" ht="12.75">
      <c r="A26" s="62" t="s">
        <v>97</v>
      </c>
      <c r="B26" s="63" t="s">
        <v>268</v>
      </c>
      <c r="C26" s="64" t="s">
        <v>269</v>
      </c>
      <c r="D26" s="85">
        <v>174607461</v>
      </c>
      <c r="E26" s="86">
        <v>38089000</v>
      </c>
      <c r="F26" s="87">
        <f t="shared" si="0"/>
        <v>212696461</v>
      </c>
      <c r="G26" s="85">
        <v>174607461</v>
      </c>
      <c r="H26" s="86">
        <v>38089000</v>
      </c>
      <c r="I26" s="87">
        <f t="shared" si="1"/>
        <v>212696461</v>
      </c>
      <c r="J26" s="85">
        <v>32304800</v>
      </c>
      <c r="K26" s="86">
        <v>24799377</v>
      </c>
      <c r="L26" s="86">
        <f t="shared" si="2"/>
        <v>57104177</v>
      </c>
      <c r="M26" s="104">
        <f t="shared" si="3"/>
        <v>0.2684773255348146</v>
      </c>
      <c r="N26" s="85">
        <v>33244498</v>
      </c>
      <c r="O26" s="86">
        <v>14463771</v>
      </c>
      <c r="P26" s="86">
        <f t="shared" si="4"/>
        <v>47708269</v>
      </c>
      <c r="Q26" s="104">
        <f t="shared" si="5"/>
        <v>0.2243021288445415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65549298</v>
      </c>
      <c r="AA26" s="86">
        <f t="shared" si="11"/>
        <v>39263148</v>
      </c>
      <c r="AB26" s="86">
        <f t="shared" si="12"/>
        <v>104812446</v>
      </c>
      <c r="AC26" s="104">
        <f t="shared" si="13"/>
        <v>0.4927794543793561</v>
      </c>
      <c r="AD26" s="85">
        <v>44409260</v>
      </c>
      <c r="AE26" s="86">
        <v>23782132</v>
      </c>
      <c r="AF26" s="86">
        <f t="shared" si="14"/>
        <v>68191392</v>
      </c>
      <c r="AG26" s="86">
        <v>214430848</v>
      </c>
      <c r="AH26" s="86">
        <v>259331506</v>
      </c>
      <c r="AI26" s="87">
        <v>116648317</v>
      </c>
      <c r="AJ26" s="124">
        <f t="shared" si="15"/>
        <v>0.5439903730642337</v>
      </c>
      <c r="AK26" s="125">
        <f t="shared" si="16"/>
        <v>-0.3003769596021738</v>
      </c>
    </row>
    <row r="27" spans="1:37" ht="12.75">
      <c r="A27" s="62" t="s">
        <v>97</v>
      </c>
      <c r="B27" s="63" t="s">
        <v>270</v>
      </c>
      <c r="C27" s="64" t="s">
        <v>271</v>
      </c>
      <c r="D27" s="85">
        <v>500526000</v>
      </c>
      <c r="E27" s="86">
        <v>62414000</v>
      </c>
      <c r="F27" s="87">
        <f t="shared" si="0"/>
        <v>562940000</v>
      </c>
      <c r="G27" s="85">
        <v>500526000</v>
      </c>
      <c r="H27" s="86">
        <v>62414000</v>
      </c>
      <c r="I27" s="87">
        <f t="shared" si="1"/>
        <v>562940000</v>
      </c>
      <c r="J27" s="85">
        <v>68148122</v>
      </c>
      <c r="K27" s="86">
        <v>8353887</v>
      </c>
      <c r="L27" s="86">
        <f t="shared" si="2"/>
        <v>76502009</v>
      </c>
      <c r="M27" s="104">
        <f t="shared" si="3"/>
        <v>0.13589726969126373</v>
      </c>
      <c r="N27" s="85">
        <v>52065154</v>
      </c>
      <c r="O27" s="86">
        <v>23808666</v>
      </c>
      <c r="P27" s="86">
        <f t="shared" si="4"/>
        <v>75873820</v>
      </c>
      <c r="Q27" s="104">
        <f t="shared" si="5"/>
        <v>0.13478136213450811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120213276</v>
      </c>
      <c r="AA27" s="86">
        <f t="shared" si="11"/>
        <v>32162553</v>
      </c>
      <c r="AB27" s="86">
        <f t="shared" si="12"/>
        <v>152375829</v>
      </c>
      <c r="AC27" s="104">
        <f t="shared" si="13"/>
        <v>0.27067863182577184</v>
      </c>
      <c r="AD27" s="85">
        <v>0</v>
      </c>
      <c r="AE27" s="86">
        <v>0</v>
      </c>
      <c r="AF27" s="86">
        <f t="shared" si="14"/>
        <v>0</v>
      </c>
      <c r="AG27" s="86">
        <v>0</v>
      </c>
      <c r="AH27" s="86">
        <v>0</v>
      </c>
      <c r="AI27" s="87">
        <v>0</v>
      </c>
      <c r="AJ27" s="124">
        <f t="shared" si="15"/>
        <v>0</v>
      </c>
      <c r="AK27" s="125">
        <f t="shared" si="16"/>
        <v>0</v>
      </c>
    </row>
    <row r="28" spans="1:37" ht="12.75">
      <c r="A28" s="62" t="s">
        <v>97</v>
      </c>
      <c r="B28" s="63" t="s">
        <v>272</v>
      </c>
      <c r="C28" s="64" t="s">
        <v>273</v>
      </c>
      <c r="D28" s="85">
        <v>735159950</v>
      </c>
      <c r="E28" s="86">
        <v>210248000</v>
      </c>
      <c r="F28" s="87">
        <f t="shared" si="0"/>
        <v>945407950</v>
      </c>
      <c r="G28" s="85">
        <v>735159950</v>
      </c>
      <c r="H28" s="86">
        <v>210248000</v>
      </c>
      <c r="I28" s="87">
        <f t="shared" si="1"/>
        <v>945407950</v>
      </c>
      <c r="J28" s="85">
        <v>114802513</v>
      </c>
      <c r="K28" s="86">
        <v>1698478</v>
      </c>
      <c r="L28" s="86">
        <f t="shared" si="2"/>
        <v>116500991</v>
      </c>
      <c r="M28" s="104">
        <f t="shared" si="3"/>
        <v>0.12322827515888776</v>
      </c>
      <c r="N28" s="85">
        <v>125312803</v>
      </c>
      <c r="O28" s="86">
        <v>30246980</v>
      </c>
      <c r="P28" s="86">
        <f t="shared" si="4"/>
        <v>155559783</v>
      </c>
      <c r="Q28" s="104">
        <f t="shared" si="5"/>
        <v>0.16454249512075714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240115316</v>
      </c>
      <c r="AA28" s="86">
        <f t="shared" si="11"/>
        <v>31945458</v>
      </c>
      <c r="AB28" s="86">
        <f t="shared" si="12"/>
        <v>272060774</v>
      </c>
      <c r="AC28" s="104">
        <f t="shared" si="13"/>
        <v>0.28777077027964487</v>
      </c>
      <c r="AD28" s="85">
        <v>0</v>
      </c>
      <c r="AE28" s="86">
        <v>0</v>
      </c>
      <c r="AF28" s="86">
        <f t="shared" si="14"/>
        <v>0</v>
      </c>
      <c r="AG28" s="86">
        <v>0</v>
      </c>
      <c r="AH28" s="86">
        <v>0</v>
      </c>
      <c r="AI28" s="87">
        <v>0</v>
      </c>
      <c r="AJ28" s="124">
        <f t="shared" si="15"/>
        <v>0</v>
      </c>
      <c r="AK28" s="125">
        <f t="shared" si="16"/>
        <v>0</v>
      </c>
    </row>
    <row r="29" spans="1:37" ht="12.75">
      <c r="A29" s="62" t="s">
        <v>112</v>
      </c>
      <c r="B29" s="63" t="s">
        <v>274</v>
      </c>
      <c r="C29" s="64" t="s">
        <v>275</v>
      </c>
      <c r="D29" s="85">
        <v>548356443</v>
      </c>
      <c r="E29" s="86">
        <v>265244000</v>
      </c>
      <c r="F29" s="87">
        <f t="shared" si="0"/>
        <v>813600443</v>
      </c>
      <c r="G29" s="85">
        <v>548356443</v>
      </c>
      <c r="H29" s="86">
        <v>265244000</v>
      </c>
      <c r="I29" s="87">
        <f t="shared" si="1"/>
        <v>813600443</v>
      </c>
      <c r="J29" s="85">
        <v>113839000</v>
      </c>
      <c r="K29" s="86">
        <v>43985146</v>
      </c>
      <c r="L29" s="86">
        <f t="shared" si="2"/>
        <v>157824146</v>
      </c>
      <c r="M29" s="104">
        <f t="shared" si="3"/>
        <v>0.1939823747121534</v>
      </c>
      <c r="N29" s="85">
        <v>136324526</v>
      </c>
      <c r="O29" s="86">
        <v>73650472</v>
      </c>
      <c r="P29" s="86">
        <f t="shared" si="4"/>
        <v>209974998</v>
      </c>
      <c r="Q29" s="104">
        <f t="shared" si="5"/>
        <v>0.2580812237832078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250163526</v>
      </c>
      <c r="AA29" s="86">
        <f t="shared" si="11"/>
        <v>117635618</v>
      </c>
      <c r="AB29" s="86">
        <f t="shared" si="12"/>
        <v>367799144</v>
      </c>
      <c r="AC29" s="104">
        <f t="shared" si="13"/>
        <v>0.4520635984953612</v>
      </c>
      <c r="AD29" s="85">
        <v>123874898</v>
      </c>
      <c r="AE29" s="86">
        <v>51581183</v>
      </c>
      <c r="AF29" s="86">
        <f t="shared" si="14"/>
        <v>175456081</v>
      </c>
      <c r="AG29" s="86">
        <v>899622331</v>
      </c>
      <c r="AH29" s="86">
        <v>831813955</v>
      </c>
      <c r="AI29" s="87">
        <v>296848032</v>
      </c>
      <c r="AJ29" s="124">
        <f t="shared" si="15"/>
        <v>0.3299696125484462</v>
      </c>
      <c r="AK29" s="125">
        <f t="shared" si="16"/>
        <v>0.19673821963457616</v>
      </c>
    </row>
    <row r="30" spans="1:37" ht="16.5">
      <c r="A30" s="65"/>
      <c r="B30" s="66" t="s">
        <v>276</v>
      </c>
      <c r="C30" s="67"/>
      <c r="D30" s="88">
        <f>SUM(D26:D29)</f>
        <v>1958649854</v>
      </c>
      <c r="E30" s="89">
        <f>SUM(E26:E29)</f>
        <v>575995000</v>
      </c>
      <c r="F30" s="90">
        <f t="shared" si="0"/>
        <v>2534644854</v>
      </c>
      <c r="G30" s="88">
        <f>SUM(G26:G29)</f>
        <v>1958649854</v>
      </c>
      <c r="H30" s="89">
        <f>SUM(H26:H29)</f>
        <v>575995000</v>
      </c>
      <c r="I30" s="90">
        <f t="shared" si="1"/>
        <v>2534644854</v>
      </c>
      <c r="J30" s="88">
        <f>SUM(J26:J29)</f>
        <v>329094435</v>
      </c>
      <c r="K30" s="89">
        <f>SUM(K26:K29)</f>
        <v>78836888</v>
      </c>
      <c r="L30" s="89">
        <f t="shared" si="2"/>
        <v>407931323</v>
      </c>
      <c r="M30" s="105">
        <f t="shared" si="3"/>
        <v>0.16094220156967207</v>
      </c>
      <c r="N30" s="88">
        <f>SUM(N26:N29)</f>
        <v>346946981</v>
      </c>
      <c r="O30" s="89">
        <f>SUM(O26:O29)</f>
        <v>142169889</v>
      </c>
      <c r="P30" s="89">
        <f t="shared" si="4"/>
        <v>489116870</v>
      </c>
      <c r="Q30" s="105">
        <f t="shared" si="5"/>
        <v>0.19297254573085842</v>
      </c>
      <c r="R30" s="88">
        <f>SUM(R26:R29)</f>
        <v>0</v>
      </c>
      <c r="S30" s="89">
        <f>SUM(S26:S29)</f>
        <v>0</v>
      </c>
      <c r="T30" s="89">
        <f t="shared" si="6"/>
        <v>0</v>
      </c>
      <c r="U30" s="105">
        <f t="shared" si="7"/>
        <v>0</v>
      </c>
      <c r="V30" s="88">
        <f>SUM(V26:V29)</f>
        <v>0</v>
      </c>
      <c r="W30" s="89">
        <f>SUM(W26:W29)</f>
        <v>0</v>
      </c>
      <c r="X30" s="89">
        <f t="shared" si="8"/>
        <v>0</v>
      </c>
      <c r="Y30" s="105">
        <f t="shared" si="9"/>
        <v>0</v>
      </c>
      <c r="Z30" s="88">
        <f t="shared" si="10"/>
        <v>676041416</v>
      </c>
      <c r="AA30" s="89">
        <f t="shared" si="11"/>
        <v>221006777</v>
      </c>
      <c r="AB30" s="89">
        <f t="shared" si="12"/>
        <v>897048193</v>
      </c>
      <c r="AC30" s="105">
        <f t="shared" si="13"/>
        <v>0.35391474730053046</v>
      </c>
      <c r="AD30" s="88">
        <f>SUM(AD26:AD29)</f>
        <v>168284158</v>
      </c>
      <c r="AE30" s="89">
        <f>SUM(AE26:AE29)</f>
        <v>75363315</v>
      </c>
      <c r="AF30" s="89">
        <f t="shared" si="14"/>
        <v>243647473</v>
      </c>
      <c r="AG30" s="89">
        <f>SUM(AG26:AG29)</f>
        <v>1114053179</v>
      </c>
      <c r="AH30" s="89">
        <f>SUM(AH26:AH29)</f>
        <v>1091145461</v>
      </c>
      <c r="AI30" s="90">
        <f>SUM(AI26:AI29)</f>
        <v>413496349</v>
      </c>
      <c r="AJ30" s="126">
        <f t="shared" si="15"/>
        <v>0.3711639235850159</v>
      </c>
      <c r="AK30" s="127">
        <f t="shared" si="16"/>
        <v>1.0074777052992459</v>
      </c>
    </row>
    <row r="31" spans="1:37" ht="12.75">
      <c r="A31" s="62" t="s">
        <v>97</v>
      </c>
      <c r="B31" s="63" t="s">
        <v>277</v>
      </c>
      <c r="C31" s="64" t="s">
        <v>278</v>
      </c>
      <c r="D31" s="85">
        <v>255734660</v>
      </c>
      <c r="E31" s="86">
        <v>24441122</v>
      </c>
      <c r="F31" s="87">
        <f t="shared" si="0"/>
        <v>280175782</v>
      </c>
      <c r="G31" s="85">
        <v>255734660</v>
      </c>
      <c r="H31" s="86">
        <v>24441122</v>
      </c>
      <c r="I31" s="87">
        <f t="shared" si="1"/>
        <v>280175782</v>
      </c>
      <c r="J31" s="85">
        <v>59995802</v>
      </c>
      <c r="K31" s="86">
        <v>4864280</v>
      </c>
      <c r="L31" s="86">
        <f t="shared" si="2"/>
        <v>64860082</v>
      </c>
      <c r="M31" s="104">
        <f t="shared" si="3"/>
        <v>0.23149781732383992</v>
      </c>
      <c r="N31" s="85">
        <v>62738316</v>
      </c>
      <c r="O31" s="86">
        <v>5354345</v>
      </c>
      <c r="P31" s="86">
        <f t="shared" si="4"/>
        <v>68092661</v>
      </c>
      <c r="Q31" s="104">
        <f t="shared" si="5"/>
        <v>0.24303549904966448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122734118</v>
      </c>
      <c r="AA31" s="86">
        <f t="shared" si="11"/>
        <v>10218625</v>
      </c>
      <c r="AB31" s="86">
        <f t="shared" si="12"/>
        <v>132952743</v>
      </c>
      <c r="AC31" s="104">
        <f t="shared" si="13"/>
        <v>0.4745333163735044</v>
      </c>
      <c r="AD31" s="85">
        <v>52597225</v>
      </c>
      <c r="AE31" s="86">
        <v>3342315</v>
      </c>
      <c r="AF31" s="86">
        <f t="shared" si="14"/>
        <v>55939540</v>
      </c>
      <c r="AG31" s="86">
        <v>304055065</v>
      </c>
      <c r="AH31" s="86">
        <v>308323910</v>
      </c>
      <c r="AI31" s="87">
        <v>114979238</v>
      </c>
      <c r="AJ31" s="124">
        <f t="shared" si="15"/>
        <v>0.3781526809954638</v>
      </c>
      <c r="AK31" s="125">
        <f t="shared" si="16"/>
        <v>0.2172545752074473</v>
      </c>
    </row>
    <row r="32" spans="1:37" ht="12.75">
      <c r="A32" s="62" t="s">
        <v>97</v>
      </c>
      <c r="B32" s="63" t="s">
        <v>279</v>
      </c>
      <c r="C32" s="64" t="s">
        <v>280</v>
      </c>
      <c r="D32" s="85">
        <v>158461763</v>
      </c>
      <c r="E32" s="86">
        <v>88785359</v>
      </c>
      <c r="F32" s="87">
        <f t="shared" si="0"/>
        <v>247247122</v>
      </c>
      <c r="G32" s="85">
        <v>158461763</v>
      </c>
      <c r="H32" s="86">
        <v>88785359</v>
      </c>
      <c r="I32" s="87">
        <f t="shared" si="1"/>
        <v>247247122</v>
      </c>
      <c r="J32" s="85">
        <v>25060990</v>
      </c>
      <c r="K32" s="86">
        <v>22502625</v>
      </c>
      <c r="L32" s="86">
        <f t="shared" si="2"/>
        <v>47563615</v>
      </c>
      <c r="M32" s="104">
        <f t="shared" si="3"/>
        <v>0.19237277512172618</v>
      </c>
      <c r="N32" s="85">
        <v>24235800</v>
      </c>
      <c r="O32" s="86">
        <v>31661131</v>
      </c>
      <c r="P32" s="86">
        <f t="shared" si="4"/>
        <v>55896931</v>
      </c>
      <c r="Q32" s="104">
        <f t="shared" si="5"/>
        <v>0.2260771755312889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49296790</v>
      </c>
      <c r="AA32" s="86">
        <f t="shared" si="11"/>
        <v>54163756</v>
      </c>
      <c r="AB32" s="86">
        <f t="shared" si="12"/>
        <v>103460546</v>
      </c>
      <c r="AC32" s="104">
        <f t="shared" si="13"/>
        <v>0.4184499506530151</v>
      </c>
      <c r="AD32" s="85">
        <v>29476073</v>
      </c>
      <c r="AE32" s="86">
        <v>21880959</v>
      </c>
      <c r="AF32" s="86">
        <f t="shared" si="14"/>
        <v>51357032</v>
      </c>
      <c r="AG32" s="86">
        <v>242632442</v>
      </c>
      <c r="AH32" s="86">
        <v>286883066</v>
      </c>
      <c r="AI32" s="87">
        <v>106934627</v>
      </c>
      <c r="AJ32" s="124">
        <f t="shared" si="15"/>
        <v>0.44072682992656026</v>
      </c>
      <c r="AK32" s="125">
        <f t="shared" si="16"/>
        <v>0.0883987805214288</v>
      </c>
    </row>
    <row r="33" spans="1:37" ht="12.75">
      <c r="A33" s="62" t="s">
        <v>97</v>
      </c>
      <c r="B33" s="63" t="s">
        <v>281</v>
      </c>
      <c r="C33" s="64" t="s">
        <v>282</v>
      </c>
      <c r="D33" s="85">
        <v>183618638</v>
      </c>
      <c r="E33" s="86">
        <v>43800000</v>
      </c>
      <c r="F33" s="87">
        <f t="shared" si="0"/>
        <v>227418638</v>
      </c>
      <c r="G33" s="85">
        <v>183618638</v>
      </c>
      <c r="H33" s="86">
        <v>43800000</v>
      </c>
      <c r="I33" s="87">
        <f t="shared" si="1"/>
        <v>227418638</v>
      </c>
      <c r="J33" s="85">
        <v>15437399</v>
      </c>
      <c r="K33" s="86">
        <v>3012686</v>
      </c>
      <c r="L33" s="86">
        <f t="shared" si="2"/>
        <v>18450085</v>
      </c>
      <c r="M33" s="104">
        <f t="shared" si="3"/>
        <v>0.08112828905430346</v>
      </c>
      <c r="N33" s="85">
        <v>15378492</v>
      </c>
      <c r="O33" s="86">
        <v>3170996</v>
      </c>
      <c r="P33" s="86">
        <f t="shared" si="4"/>
        <v>18549488</v>
      </c>
      <c r="Q33" s="104">
        <f t="shared" si="5"/>
        <v>0.08156538163771784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30815891</v>
      </c>
      <c r="AA33" s="86">
        <f t="shared" si="11"/>
        <v>6183682</v>
      </c>
      <c r="AB33" s="86">
        <f t="shared" si="12"/>
        <v>36999573</v>
      </c>
      <c r="AC33" s="104">
        <f t="shared" si="13"/>
        <v>0.16269367069202129</v>
      </c>
      <c r="AD33" s="85">
        <v>24763759</v>
      </c>
      <c r="AE33" s="86">
        <v>16384452</v>
      </c>
      <c r="AF33" s="86">
        <f t="shared" si="14"/>
        <v>41148211</v>
      </c>
      <c r="AG33" s="86">
        <v>274149711</v>
      </c>
      <c r="AH33" s="86">
        <v>253170747</v>
      </c>
      <c r="AI33" s="87">
        <v>68180499</v>
      </c>
      <c r="AJ33" s="124">
        <f t="shared" si="15"/>
        <v>0.24869805170066367</v>
      </c>
      <c r="AK33" s="125">
        <f t="shared" si="16"/>
        <v>-0.5492030504072218</v>
      </c>
    </row>
    <row r="34" spans="1:37" ht="12.75">
      <c r="A34" s="62" t="s">
        <v>97</v>
      </c>
      <c r="B34" s="63" t="s">
        <v>283</v>
      </c>
      <c r="C34" s="64" t="s">
        <v>284</v>
      </c>
      <c r="D34" s="85">
        <v>230801120</v>
      </c>
      <c r="E34" s="86">
        <v>45076804</v>
      </c>
      <c r="F34" s="87">
        <f t="shared" si="0"/>
        <v>275877924</v>
      </c>
      <c r="G34" s="85">
        <v>230801120</v>
      </c>
      <c r="H34" s="86">
        <v>45076804</v>
      </c>
      <c r="I34" s="87">
        <f t="shared" si="1"/>
        <v>275877924</v>
      </c>
      <c r="J34" s="85">
        <v>50768743</v>
      </c>
      <c r="K34" s="86">
        <v>2138608</v>
      </c>
      <c r="L34" s="86">
        <f t="shared" si="2"/>
        <v>52907351</v>
      </c>
      <c r="M34" s="104">
        <f t="shared" si="3"/>
        <v>0.19177812502315336</v>
      </c>
      <c r="N34" s="85">
        <v>62294575</v>
      </c>
      <c r="O34" s="86">
        <v>5135510</v>
      </c>
      <c r="P34" s="86">
        <f t="shared" si="4"/>
        <v>67430085</v>
      </c>
      <c r="Q34" s="104">
        <f t="shared" si="5"/>
        <v>0.24442001020712334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113063318</v>
      </c>
      <c r="AA34" s="86">
        <f t="shared" si="11"/>
        <v>7274118</v>
      </c>
      <c r="AB34" s="86">
        <f t="shared" si="12"/>
        <v>120337436</v>
      </c>
      <c r="AC34" s="104">
        <f t="shared" si="13"/>
        <v>0.43619813523027673</v>
      </c>
      <c r="AD34" s="85">
        <v>44654806</v>
      </c>
      <c r="AE34" s="86">
        <v>17428453</v>
      </c>
      <c r="AF34" s="86">
        <f t="shared" si="14"/>
        <v>62083259</v>
      </c>
      <c r="AG34" s="86">
        <v>313504000</v>
      </c>
      <c r="AH34" s="86">
        <v>422350473</v>
      </c>
      <c r="AI34" s="87">
        <v>142826290</v>
      </c>
      <c r="AJ34" s="124">
        <f t="shared" si="15"/>
        <v>0.45558043916505053</v>
      </c>
      <c r="AK34" s="125">
        <f t="shared" si="16"/>
        <v>0.08612347492904648</v>
      </c>
    </row>
    <row r="35" spans="1:37" ht="12.75">
      <c r="A35" s="62" t="s">
        <v>112</v>
      </c>
      <c r="B35" s="63" t="s">
        <v>285</v>
      </c>
      <c r="C35" s="64" t="s">
        <v>286</v>
      </c>
      <c r="D35" s="85">
        <v>394348398</v>
      </c>
      <c r="E35" s="86">
        <v>375492993</v>
      </c>
      <c r="F35" s="87">
        <f t="shared" si="0"/>
        <v>769841391</v>
      </c>
      <c r="G35" s="85">
        <v>394348398</v>
      </c>
      <c r="H35" s="86">
        <v>375492993</v>
      </c>
      <c r="I35" s="87">
        <f t="shared" si="1"/>
        <v>769841391</v>
      </c>
      <c r="J35" s="85">
        <v>70440251</v>
      </c>
      <c r="K35" s="86">
        <v>86098715</v>
      </c>
      <c r="L35" s="86">
        <f t="shared" si="2"/>
        <v>156538966</v>
      </c>
      <c r="M35" s="104">
        <f t="shared" si="3"/>
        <v>0.2033392434208568</v>
      </c>
      <c r="N35" s="85">
        <v>120557273</v>
      </c>
      <c r="O35" s="86">
        <v>61225339</v>
      </c>
      <c r="P35" s="86">
        <f t="shared" si="4"/>
        <v>181782612</v>
      </c>
      <c r="Q35" s="104">
        <f t="shared" si="5"/>
        <v>0.23612995368288792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190997524</v>
      </c>
      <c r="AA35" s="86">
        <f t="shared" si="11"/>
        <v>147324054</v>
      </c>
      <c r="AB35" s="86">
        <f t="shared" si="12"/>
        <v>338321578</v>
      </c>
      <c r="AC35" s="104">
        <f t="shared" si="13"/>
        <v>0.4394691971037447</v>
      </c>
      <c r="AD35" s="85">
        <v>150026065</v>
      </c>
      <c r="AE35" s="86">
        <v>136065317</v>
      </c>
      <c r="AF35" s="86">
        <f t="shared" si="14"/>
        <v>286091382</v>
      </c>
      <c r="AG35" s="86">
        <v>829902316</v>
      </c>
      <c r="AH35" s="86">
        <v>894064372</v>
      </c>
      <c r="AI35" s="87">
        <v>457730746</v>
      </c>
      <c r="AJ35" s="124">
        <f t="shared" si="15"/>
        <v>0.5515477390232997</v>
      </c>
      <c r="AK35" s="125">
        <f t="shared" si="16"/>
        <v>-0.36459948311200785</v>
      </c>
    </row>
    <row r="36" spans="1:37" ht="16.5">
      <c r="A36" s="65"/>
      <c r="B36" s="66" t="s">
        <v>287</v>
      </c>
      <c r="C36" s="67"/>
      <c r="D36" s="88">
        <f>SUM(D31:D35)</f>
        <v>1222964579</v>
      </c>
      <c r="E36" s="89">
        <f>SUM(E31:E35)</f>
        <v>577596278</v>
      </c>
      <c r="F36" s="90">
        <f t="shared" si="0"/>
        <v>1800560857</v>
      </c>
      <c r="G36" s="88">
        <f>SUM(G31:G35)</f>
        <v>1222964579</v>
      </c>
      <c r="H36" s="89">
        <f>SUM(H31:H35)</f>
        <v>577596278</v>
      </c>
      <c r="I36" s="90">
        <f t="shared" si="1"/>
        <v>1800560857</v>
      </c>
      <c r="J36" s="88">
        <f>SUM(J31:J35)</f>
        <v>221703185</v>
      </c>
      <c r="K36" s="89">
        <f>SUM(K31:K35)</f>
        <v>118616914</v>
      </c>
      <c r="L36" s="89">
        <f t="shared" si="2"/>
        <v>340320099</v>
      </c>
      <c r="M36" s="105">
        <f t="shared" si="3"/>
        <v>0.18900782924217485</v>
      </c>
      <c r="N36" s="88">
        <f>SUM(N31:N35)</f>
        <v>285204456</v>
      </c>
      <c r="O36" s="89">
        <f>SUM(O31:O35)</f>
        <v>106547321</v>
      </c>
      <c r="P36" s="89">
        <f t="shared" si="4"/>
        <v>391751777</v>
      </c>
      <c r="Q36" s="105">
        <f t="shared" si="5"/>
        <v>0.21757208343000206</v>
      </c>
      <c r="R36" s="88">
        <f>SUM(R31:R35)</f>
        <v>0</v>
      </c>
      <c r="S36" s="89">
        <f>SUM(S31:S35)</f>
        <v>0</v>
      </c>
      <c r="T36" s="89">
        <f t="shared" si="6"/>
        <v>0</v>
      </c>
      <c r="U36" s="105">
        <f t="shared" si="7"/>
        <v>0</v>
      </c>
      <c r="V36" s="88">
        <f>SUM(V31:V35)</f>
        <v>0</v>
      </c>
      <c r="W36" s="89">
        <f>SUM(W31:W35)</f>
        <v>0</v>
      </c>
      <c r="X36" s="89">
        <f t="shared" si="8"/>
        <v>0</v>
      </c>
      <c r="Y36" s="105">
        <f t="shared" si="9"/>
        <v>0</v>
      </c>
      <c r="Z36" s="88">
        <f t="shared" si="10"/>
        <v>506907641</v>
      </c>
      <c r="AA36" s="89">
        <f t="shared" si="11"/>
        <v>225164235</v>
      </c>
      <c r="AB36" s="89">
        <f t="shared" si="12"/>
        <v>732071876</v>
      </c>
      <c r="AC36" s="105">
        <f t="shared" si="13"/>
        <v>0.4065799126721769</v>
      </c>
      <c r="AD36" s="88">
        <f>SUM(AD31:AD35)</f>
        <v>301517928</v>
      </c>
      <c r="AE36" s="89">
        <f>SUM(AE31:AE35)</f>
        <v>195101496</v>
      </c>
      <c r="AF36" s="89">
        <f t="shared" si="14"/>
        <v>496619424</v>
      </c>
      <c r="AG36" s="89">
        <f>SUM(AG31:AG35)</f>
        <v>1964243534</v>
      </c>
      <c r="AH36" s="89">
        <f>SUM(AH31:AH35)</f>
        <v>2164792568</v>
      </c>
      <c r="AI36" s="90">
        <f>SUM(AI31:AI35)</f>
        <v>890651400</v>
      </c>
      <c r="AJ36" s="126">
        <f t="shared" si="15"/>
        <v>0.4534322677322353</v>
      </c>
      <c r="AK36" s="127">
        <f t="shared" si="16"/>
        <v>-0.21116299913392034</v>
      </c>
    </row>
    <row r="37" spans="1:37" ht="12.75">
      <c r="A37" s="62" t="s">
        <v>97</v>
      </c>
      <c r="B37" s="63" t="s">
        <v>79</v>
      </c>
      <c r="C37" s="64" t="s">
        <v>80</v>
      </c>
      <c r="D37" s="85">
        <v>1955731096</v>
      </c>
      <c r="E37" s="86">
        <v>275666568</v>
      </c>
      <c r="F37" s="87">
        <f t="shared" si="0"/>
        <v>2231397664</v>
      </c>
      <c r="G37" s="85">
        <v>1955731096</v>
      </c>
      <c r="H37" s="86">
        <v>275666568</v>
      </c>
      <c r="I37" s="87">
        <f t="shared" si="1"/>
        <v>2231397664</v>
      </c>
      <c r="J37" s="85">
        <v>512920473</v>
      </c>
      <c r="K37" s="86">
        <v>40163721</v>
      </c>
      <c r="L37" s="86">
        <f t="shared" si="2"/>
        <v>553084194</v>
      </c>
      <c r="M37" s="104">
        <f t="shared" si="3"/>
        <v>0.24786446760392414</v>
      </c>
      <c r="N37" s="85">
        <v>522284568</v>
      </c>
      <c r="O37" s="86">
        <v>38529102</v>
      </c>
      <c r="P37" s="86">
        <f t="shared" si="4"/>
        <v>560813670</v>
      </c>
      <c r="Q37" s="104">
        <f t="shared" si="5"/>
        <v>0.251328429283504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1035205041</v>
      </c>
      <c r="AA37" s="86">
        <f t="shared" si="11"/>
        <v>78692823</v>
      </c>
      <c r="AB37" s="86">
        <f t="shared" si="12"/>
        <v>1113897864</v>
      </c>
      <c r="AC37" s="104">
        <f t="shared" si="13"/>
        <v>0.49919289688742813</v>
      </c>
      <c r="AD37" s="85">
        <v>448420712</v>
      </c>
      <c r="AE37" s="86">
        <v>93179558</v>
      </c>
      <c r="AF37" s="86">
        <f t="shared" si="14"/>
        <v>541600270</v>
      </c>
      <c r="AG37" s="86">
        <v>2235197240</v>
      </c>
      <c r="AH37" s="86">
        <v>2284084958</v>
      </c>
      <c r="AI37" s="87">
        <v>1053231857</v>
      </c>
      <c r="AJ37" s="124">
        <f t="shared" si="15"/>
        <v>0.4712030948105501</v>
      </c>
      <c r="AK37" s="125">
        <f t="shared" si="16"/>
        <v>0.03547524080813336</v>
      </c>
    </row>
    <row r="38" spans="1:37" ht="12.75">
      <c r="A38" s="62" t="s">
        <v>97</v>
      </c>
      <c r="B38" s="63" t="s">
        <v>288</v>
      </c>
      <c r="C38" s="64" t="s">
        <v>289</v>
      </c>
      <c r="D38" s="85">
        <v>73334875</v>
      </c>
      <c r="E38" s="86">
        <v>25221700</v>
      </c>
      <c r="F38" s="87">
        <f t="shared" si="0"/>
        <v>98556575</v>
      </c>
      <c r="G38" s="85">
        <v>73334875</v>
      </c>
      <c r="H38" s="86">
        <v>25221700</v>
      </c>
      <c r="I38" s="87">
        <f t="shared" si="1"/>
        <v>98556575</v>
      </c>
      <c r="J38" s="85">
        <v>15599650</v>
      </c>
      <c r="K38" s="86">
        <v>5139620</v>
      </c>
      <c r="L38" s="86">
        <f t="shared" si="2"/>
        <v>20739270</v>
      </c>
      <c r="M38" s="104">
        <f t="shared" si="3"/>
        <v>0.21043010068075113</v>
      </c>
      <c r="N38" s="85">
        <v>17670200</v>
      </c>
      <c r="O38" s="86">
        <v>2788500</v>
      </c>
      <c r="P38" s="86">
        <f t="shared" si="4"/>
        <v>20458700</v>
      </c>
      <c r="Q38" s="104">
        <f t="shared" si="5"/>
        <v>0.20758330938346833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33269850</v>
      </c>
      <c r="AA38" s="86">
        <f t="shared" si="11"/>
        <v>7928120</v>
      </c>
      <c r="AB38" s="86">
        <f t="shared" si="12"/>
        <v>41197970</v>
      </c>
      <c r="AC38" s="104">
        <f t="shared" si="13"/>
        <v>0.41801341006421944</v>
      </c>
      <c r="AD38" s="85">
        <v>20920330</v>
      </c>
      <c r="AE38" s="86">
        <v>3024873</v>
      </c>
      <c r="AF38" s="86">
        <f t="shared" si="14"/>
        <v>23945203</v>
      </c>
      <c r="AG38" s="86">
        <v>93562015</v>
      </c>
      <c r="AH38" s="86">
        <v>91919231</v>
      </c>
      <c r="AI38" s="87">
        <v>41276977</v>
      </c>
      <c r="AJ38" s="124">
        <f t="shared" si="15"/>
        <v>0.4411723817619789</v>
      </c>
      <c r="AK38" s="125">
        <f t="shared" si="16"/>
        <v>-0.1456034012323888</v>
      </c>
    </row>
    <row r="39" spans="1:37" ht="12.75">
      <c r="A39" s="62" t="s">
        <v>97</v>
      </c>
      <c r="B39" s="63" t="s">
        <v>290</v>
      </c>
      <c r="C39" s="64" t="s">
        <v>291</v>
      </c>
      <c r="D39" s="85">
        <v>99244582</v>
      </c>
      <c r="E39" s="86">
        <v>51353000</v>
      </c>
      <c r="F39" s="87">
        <f t="shared" si="0"/>
        <v>150597582</v>
      </c>
      <c r="G39" s="85">
        <v>99244582</v>
      </c>
      <c r="H39" s="86">
        <v>51353000</v>
      </c>
      <c r="I39" s="87">
        <f t="shared" si="1"/>
        <v>150597582</v>
      </c>
      <c r="J39" s="85">
        <v>19849314</v>
      </c>
      <c r="K39" s="86">
        <v>15366746</v>
      </c>
      <c r="L39" s="86">
        <f t="shared" si="2"/>
        <v>35216060</v>
      </c>
      <c r="M39" s="104">
        <f t="shared" si="3"/>
        <v>0.2338421343312139</v>
      </c>
      <c r="N39" s="85">
        <v>26473657</v>
      </c>
      <c r="O39" s="86">
        <v>6893051</v>
      </c>
      <c r="P39" s="86">
        <f t="shared" si="4"/>
        <v>33366708</v>
      </c>
      <c r="Q39" s="104">
        <f t="shared" si="5"/>
        <v>0.22156204340651367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46322971</v>
      </c>
      <c r="AA39" s="86">
        <f t="shared" si="11"/>
        <v>22259797</v>
      </c>
      <c r="AB39" s="86">
        <f t="shared" si="12"/>
        <v>68582768</v>
      </c>
      <c r="AC39" s="104">
        <f t="shared" si="13"/>
        <v>0.45540417773772757</v>
      </c>
      <c r="AD39" s="85">
        <v>20970524</v>
      </c>
      <c r="AE39" s="86">
        <v>14802482</v>
      </c>
      <c r="AF39" s="86">
        <f t="shared" si="14"/>
        <v>35773006</v>
      </c>
      <c r="AG39" s="86">
        <v>128490853</v>
      </c>
      <c r="AH39" s="86">
        <v>135603000</v>
      </c>
      <c r="AI39" s="87">
        <v>69853277</v>
      </c>
      <c r="AJ39" s="124">
        <f t="shared" si="15"/>
        <v>0.5436439666253908</v>
      </c>
      <c r="AK39" s="125">
        <f t="shared" si="16"/>
        <v>-0.06726574780995476</v>
      </c>
    </row>
    <row r="40" spans="1:37" ht="12.75">
      <c r="A40" s="62" t="s">
        <v>112</v>
      </c>
      <c r="B40" s="63" t="s">
        <v>292</v>
      </c>
      <c r="C40" s="64" t="s">
        <v>293</v>
      </c>
      <c r="D40" s="85">
        <v>172169279</v>
      </c>
      <c r="E40" s="86">
        <v>91041000</v>
      </c>
      <c r="F40" s="87">
        <f t="shared" si="0"/>
        <v>263210279</v>
      </c>
      <c r="G40" s="85">
        <v>172169279</v>
      </c>
      <c r="H40" s="86">
        <v>91041000</v>
      </c>
      <c r="I40" s="87">
        <f t="shared" si="1"/>
        <v>263210279</v>
      </c>
      <c r="J40" s="85">
        <v>35420911</v>
      </c>
      <c r="K40" s="86">
        <v>7370592</v>
      </c>
      <c r="L40" s="86">
        <f t="shared" si="2"/>
        <v>42791503</v>
      </c>
      <c r="M40" s="104">
        <f t="shared" si="3"/>
        <v>0.1625753491184894</v>
      </c>
      <c r="N40" s="85">
        <v>47437444</v>
      </c>
      <c r="O40" s="86">
        <v>22409203</v>
      </c>
      <c r="P40" s="86">
        <f t="shared" si="4"/>
        <v>69846647</v>
      </c>
      <c r="Q40" s="104">
        <f t="shared" si="5"/>
        <v>0.2653644351024756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82858355</v>
      </c>
      <c r="AA40" s="86">
        <f t="shared" si="11"/>
        <v>29779795</v>
      </c>
      <c r="AB40" s="86">
        <f t="shared" si="12"/>
        <v>112638150</v>
      </c>
      <c r="AC40" s="104">
        <f t="shared" si="13"/>
        <v>0.427939784220965</v>
      </c>
      <c r="AD40" s="85">
        <v>50367333</v>
      </c>
      <c r="AE40" s="86">
        <v>20680934</v>
      </c>
      <c r="AF40" s="86">
        <f t="shared" si="14"/>
        <v>71048267</v>
      </c>
      <c r="AG40" s="86">
        <v>232166965</v>
      </c>
      <c r="AH40" s="86">
        <v>250309251</v>
      </c>
      <c r="AI40" s="87">
        <v>113348823</v>
      </c>
      <c r="AJ40" s="124">
        <f t="shared" si="15"/>
        <v>0.48822115153204504</v>
      </c>
      <c r="AK40" s="125">
        <f t="shared" si="16"/>
        <v>-0.01691272779390951</v>
      </c>
    </row>
    <row r="41" spans="1:37" ht="16.5">
      <c r="A41" s="65"/>
      <c r="B41" s="66" t="s">
        <v>294</v>
      </c>
      <c r="C41" s="67"/>
      <c r="D41" s="88">
        <f>SUM(D37:D40)</f>
        <v>2300479832</v>
      </c>
      <c r="E41" s="89">
        <f>SUM(E37:E40)</f>
        <v>443282268</v>
      </c>
      <c r="F41" s="90">
        <f t="shared" si="0"/>
        <v>2743762100</v>
      </c>
      <c r="G41" s="88">
        <f>SUM(G37:G40)</f>
        <v>2300479832</v>
      </c>
      <c r="H41" s="89">
        <f>SUM(H37:H40)</f>
        <v>443282268</v>
      </c>
      <c r="I41" s="90">
        <f t="shared" si="1"/>
        <v>2743762100</v>
      </c>
      <c r="J41" s="88">
        <f>SUM(J37:J40)</f>
        <v>583790348</v>
      </c>
      <c r="K41" s="89">
        <f>SUM(K37:K40)</f>
        <v>68040679</v>
      </c>
      <c r="L41" s="89">
        <f t="shared" si="2"/>
        <v>651831027</v>
      </c>
      <c r="M41" s="105">
        <f t="shared" si="3"/>
        <v>0.23756834712455574</v>
      </c>
      <c r="N41" s="88">
        <f>SUM(N37:N40)</f>
        <v>613865869</v>
      </c>
      <c r="O41" s="89">
        <f>SUM(O37:O40)</f>
        <v>70619856</v>
      </c>
      <c r="P41" s="89">
        <f t="shared" si="4"/>
        <v>684485725</v>
      </c>
      <c r="Q41" s="105">
        <f t="shared" si="5"/>
        <v>0.24946977910366208</v>
      </c>
      <c r="R41" s="88">
        <f>SUM(R37:R40)</f>
        <v>0</v>
      </c>
      <c r="S41" s="89">
        <f>SUM(S37:S40)</f>
        <v>0</v>
      </c>
      <c r="T41" s="89">
        <f t="shared" si="6"/>
        <v>0</v>
      </c>
      <c r="U41" s="105">
        <f t="shared" si="7"/>
        <v>0</v>
      </c>
      <c r="V41" s="88">
        <f>SUM(V37:V40)</f>
        <v>0</v>
      </c>
      <c r="W41" s="89">
        <f>SUM(W37:W40)</f>
        <v>0</v>
      </c>
      <c r="X41" s="89">
        <f t="shared" si="8"/>
        <v>0</v>
      </c>
      <c r="Y41" s="105">
        <f t="shared" si="9"/>
        <v>0</v>
      </c>
      <c r="Z41" s="88">
        <f t="shared" si="10"/>
        <v>1197656217</v>
      </c>
      <c r="AA41" s="89">
        <f t="shared" si="11"/>
        <v>138660535</v>
      </c>
      <c r="AB41" s="89">
        <f t="shared" si="12"/>
        <v>1336316752</v>
      </c>
      <c r="AC41" s="105">
        <f t="shared" si="13"/>
        <v>0.4870381262282178</v>
      </c>
      <c r="AD41" s="88">
        <f>SUM(AD37:AD40)</f>
        <v>540678899</v>
      </c>
      <c r="AE41" s="89">
        <f>SUM(AE37:AE40)</f>
        <v>131687847</v>
      </c>
      <c r="AF41" s="89">
        <f t="shared" si="14"/>
        <v>672366746</v>
      </c>
      <c r="AG41" s="89">
        <f>SUM(AG37:AG40)</f>
        <v>2689417073</v>
      </c>
      <c r="AH41" s="89">
        <f>SUM(AH37:AH40)</f>
        <v>2761916440</v>
      </c>
      <c r="AI41" s="90">
        <f>SUM(AI37:AI40)</f>
        <v>1277710934</v>
      </c>
      <c r="AJ41" s="126">
        <f t="shared" si="15"/>
        <v>0.47508842969258563</v>
      </c>
      <c r="AK41" s="127">
        <f t="shared" si="16"/>
        <v>0.018024358093402748</v>
      </c>
    </row>
    <row r="42" spans="1:37" ht="12.75">
      <c r="A42" s="62" t="s">
        <v>97</v>
      </c>
      <c r="B42" s="63" t="s">
        <v>295</v>
      </c>
      <c r="C42" s="64" t="s">
        <v>296</v>
      </c>
      <c r="D42" s="85">
        <v>127198386</v>
      </c>
      <c r="E42" s="86">
        <v>35959950</v>
      </c>
      <c r="F42" s="87">
        <f aca="true" t="shared" si="17" ref="F42:F74">$D42+$E42</f>
        <v>163158336</v>
      </c>
      <c r="G42" s="85">
        <v>127198386</v>
      </c>
      <c r="H42" s="86">
        <v>35959950</v>
      </c>
      <c r="I42" s="87">
        <f aca="true" t="shared" si="18" ref="I42:I74">$G42+$H42</f>
        <v>163158336</v>
      </c>
      <c r="J42" s="85">
        <v>21831257</v>
      </c>
      <c r="K42" s="86">
        <v>13657174</v>
      </c>
      <c r="L42" s="86">
        <f aca="true" t="shared" si="19" ref="L42:L74">$J42+$K42</f>
        <v>35488431</v>
      </c>
      <c r="M42" s="104">
        <f aca="true" t="shared" si="20" ref="M42:M74">IF($F42=0,0,$L42/$F42)</f>
        <v>0.21750915013009203</v>
      </c>
      <c r="N42" s="85">
        <v>30084402</v>
      </c>
      <c r="O42" s="86">
        <v>6581245</v>
      </c>
      <c r="P42" s="86">
        <f aca="true" t="shared" si="21" ref="P42:P74">$N42+$O42</f>
        <v>36665647</v>
      </c>
      <c r="Q42" s="104">
        <f aca="true" t="shared" si="22" ref="Q42:Q74">IF($F42=0,0,$P42/$F42)</f>
        <v>0.22472432545524368</v>
      </c>
      <c r="R42" s="85">
        <v>0</v>
      </c>
      <c r="S42" s="86">
        <v>0</v>
      </c>
      <c r="T42" s="86">
        <f aca="true" t="shared" si="23" ref="T42:T74">$R42+$S42</f>
        <v>0</v>
      </c>
      <c r="U42" s="104">
        <f aca="true" t="shared" si="24" ref="U42:U74">IF($I42=0,0,$T42/$I42)</f>
        <v>0</v>
      </c>
      <c r="V42" s="85">
        <v>0</v>
      </c>
      <c r="W42" s="86">
        <v>0</v>
      </c>
      <c r="X42" s="86">
        <f aca="true" t="shared" si="25" ref="X42:X74">$V42+$W42</f>
        <v>0</v>
      </c>
      <c r="Y42" s="104">
        <f aca="true" t="shared" si="26" ref="Y42:Y74">IF($I42=0,0,$X42/$I42)</f>
        <v>0</v>
      </c>
      <c r="Z42" s="85">
        <f aca="true" t="shared" si="27" ref="Z42:Z74">$J42+$N42</f>
        <v>51915659</v>
      </c>
      <c r="AA42" s="86">
        <f aca="true" t="shared" si="28" ref="AA42:AA74">$K42+$O42</f>
        <v>20238419</v>
      </c>
      <c r="AB42" s="86">
        <f aca="true" t="shared" si="29" ref="AB42:AB74">$Z42+$AA42</f>
        <v>72154078</v>
      </c>
      <c r="AC42" s="104">
        <f aca="true" t="shared" si="30" ref="AC42:AC74">IF($F42=0,0,$AB42/$F42)</f>
        <v>0.4422334755853357</v>
      </c>
      <c r="AD42" s="85">
        <v>20127374</v>
      </c>
      <c r="AE42" s="86">
        <v>4453592</v>
      </c>
      <c r="AF42" s="86">
        <f aca="true" t="shared" si="31" ref="AF42:AF74">$AD42+$AE42</f>
        <v>24580966</v>
      </c>
      <c r="AG42" s="86">
        <v>146898158</v>
      </c>
      <c r="AH42" s="86">
        <v>141536791</v>
      </c>
      <c r="AI42" s="87">
        <v>56828155</v>
      </c>
      <c r="AJ42" s="124">
        <f aca="true" t="shared" si="32" ref="AJ42:AJ74">IF($AG42=0,0,$AI42/$AG42)</f>
        <v>0.3868541020099108</v>
      </c>
      <c r="AK42" s="125">
        <f aca="true" t="shared" si="33" ref="AK42:AK74">IF($AF42=0,0,(($P42/$AF42)-1))</f>
        <v>0.49162758697115483</v>
      </c>
    </row>
    <row r="43" spans="1:37" ht="12.75">
      <c r="A43" s="62" t="s">
        <v>97</v>
      </c>
      <c r="B43" s="63" t="s">
        <v>297</v>
      </c>
      <c r="C43" s="64" t="s">
        <v>298</v>
      </c>
      <c r="D43" s="85">
        <v>196749153</v>
      </c>
      <c r="E43" s="86">
        <v>82408000</v>
      </c>
      <c r="F43" s="87">
        <f t="shared" si="17"/>
        <v>279157153</v>
      </c>
      <c r="G43" s="85">
        <v>196749153</v>
      </c>
      <c r="H43" s="86">
        <v>82408000</v>
      </c>
      <c r="I43" s="87">
        <f t="shared" si="18"/>
        <v>279157153</v>
      </c>
      <c r="J43" s="85">
        <v>47322076</v>
      </c>
      <c r="K43" s="86">
        <v>9581983</v>
      </c>
      <c r="L43" s="86">
        <f t="shared" si="19"/>
        <v>56904059</v>
      </c>
      <c r="M43" s="104">
        <f t="shared" si="20"/>
        <v>0.20384238192886284</v>
      </c>
      <c r="N43" s="85">
        <v>50938094</v>
      </c>
      <c r="O43" s="86">
        <v>11401306</v>
      </c>
      <c r="P43" s="86">
        <f t="shared" si="21"/>
        <v>62339400</v>
      </c>
      <c r="Q43" s="104">
        <f t="shared" si="22"/>
        <v>0.2233129236706322</v>
      </c>
      <c r="R43" s="85">
        <v>0</v>
      </c>
      <c r="S43" s="86">
        <v>0</v>
      </c>
      <c r="T43" s="86">
        <f t="shared" si="23"/>
        <v>0</v>
      </c>
      <c r="U43" s="104">
        <f t="shared" si="24"/>
        <v>0</v>
      </c>
      <c r="V43" s="85">
        <v>0</v>
      </c>
      <c r="W43" s="86">
        <v>0</v>
      </c>
      <c r="X43" s="86">
        <f t="shared" si="25"/>
        <v>0</v>
      </c>
      <c r="Y43" s="104">
        <f t="shared" si="26"/>
        <v>0</v>
      </c>
      <c r="Z43" s="85">
        <f t="shared" si="27"/>
        <v>98260170</v>
      </c>
      <c r="AA43" s="86">
        <f t="shared" si="28"/>
        <v>20983289</v>
      </c>
      <c r="AB43" s="86">
        <f t="shared" si="29"/>
        <v>119243459</v>
      </c>
      <c r="AC43" s="104">
        <f t="shared" si="30"/>
        <v>0.42715530559949505</v>
      </c>
      <c r="AD43" s="85">
        <v>50126808</v>
      </c>
      <c r="AE43" s="86">
        <v>23753137</v>
      </c>
      <c r="AF43" s="86">
        <f t="shared" si="31"/>
        <v>73879945</v>
      </c>
      <c r="AG43" s="86">
        <v>242263379</v>
      </c>
      <c r="AH43" s="86">
        <v>262006779</v>
      </c>
      <c r="AI43" s="87">
        <v>117032630</v>
      </c>
      <c r="AJ43" s="124">
        <f t="shared" si="32"/>
        <v>0.4830801522007996</v>
      </c>
      <c r="AK43" s="125">
        <f t="shared" si="33"/>
        <v>-0.1562067351295402</v>
      </c>
    </row>
    <row r="44" spans="1:37" ht="12.75">
      <c r="A44" s="62" t="s">
        <v>97</v>
      </c>
      <c r="B44" s="63" t="s">
        <v>299</v>
      </c>
      <c r="C44" s="64" t="s">
        <v>300</v>
      </c>
      <c r="D44" s="85">
        <v>645614782</v>
      </c>
      <c r="E44" s="86">
        <v>70616591</v>
      </c>
      <c r="F44" s="87">
        <f t="shared" si="17"/>
        <v>716231373</v>
      </c>
      <c r="G44" s="85">
        <v>645614782</v>
      </c>
      <c r="H44" s="86">
        <v>70616591</v>
      </c>
      <c r="I44" s="87">
        <f t="shared" si="18"/>
        <v>716231373</v>
      </c>
      <c r="J44" s="85">
        <v>65740543</v>
      </c>
      <c r="K44" s="86">
        <v>0</v>
      </c>
      <c r="L44" s="86">
        <f t="shared" si="19"/>
        <v>65740543</v>
      </c>
      <c r="M44" s="104">
        <f t="shared" si="20"/>
        <v>0.09178674026053868</v>
      </c>
      <c r="N44" s="85">
        <v>141998519</v>
      </c>
      <c r="O44" s="86">
        <v>0</v>
      </c>
      <c r="P44" s="86">
        <f t="shared" si="21"/>
        <v>141998519</v>
      </c>
      <c r="Q44" s="104">
        <f t="shared" si="22"/>
        <v>0.19825788753880794</v>
      </c>
      <c r="R44" s="85">
        <v>0</v>
      </c>
      <c r="S44" s="86">
        <v>0</v>
      </c>
      <c r="T44" s="86">
        <f t="shared" si="23"/>
        <v>0</v>
      </c>
      <c r="U44" s="104">
        <f t="shared" si="24"/>
        <v>0</v>
      </c>
      <c r="V44" s="85">
        <v>0</v>
      </c>
      <c r="W44" s="86">
        <v>0</v>
      </c>
      <c r="X44" s="86">
        <f t="shared" si="25"/>
        <v>0</v>
      </c>
      <c r="Y44" s="104">
        <f t="shared" si="26"/>
        <v>0</v>
      </c>
      <c r="Z44" s="85">
        <f t="shared" si="27"/>
        <v>207739062</v>
      </c>
      <c r="AA44" s="86">
        <f t="shared" si="28"/>
        <v>0</v>
      </c>
      <c r="AB44" s="86">
        <f t="shared" si="29"/>
        <v>207739062</v>
      </c>
      <c r="AC44" s="104">
        <f t="shared" si="30"/>
        <v>0.29004462779934664</v>
      </c>
      <c r="AD44" s="85">
        <v>113976636</v>
      </c>
      <c r="AE44" s="86">
        <v>52840999</v>
      </c>
      <c r="AF44" s="86">
        <f t="shared" si="31"/>
        <v>166817635</v>
      </c>
      <c r="AG44" s="86">
        <v>554606095</v>
      </c>
      <c r="AH44" s="86">
        <v>554606095</v>
      </c>
      <c r="AI44" s="87">
        <v>304398147</v>
      </c>
      <c r="AJ44" s="124">
        <f t="shared" si="32"/>
        <v>0.5488546731532044</v>
      </c>
      <c r="AK44" s="125">
        <f t="shared" si="33"/>
        <v>-0.148779929651922</v>
      </c>
    </row>
    <row r="45" spans="1:37" ht="12.75">
      <c r="A45" s="62" t="s">
        <v>97</v>
      </c>
      <c r="B45" s="63" t="s">
        <v>301</v>
      </c>
      <c r="C45" s="64" t="s">
        <v>302</v>
      </c>
      <c r="D45" s="85">
        <v>147898864</v>
      </c>
      <c r="E45" s="86">
        <v>54167000</v>
      </c>
      <c r="F45" s="87">
        <f t="shared" si="17"/>
        <v>202065864</v>
      </c>
      <c r="G45" s="85">
        <v>147898864</v>
      </c>
      <c r="H45" s="86">
        <v>54167000</v>
      </c>
      <c r="I45" s="87">
        <f t="shared" si="18"/>
        <v>202065864</v>
      </c>
      <c r="J45" s="85">
        <v>36092589</v>
      </c>
      <c r="K45" s="86">
        <v>21162276</v>
      </c>
      <c r="L45" s="86">
        <f t="shared" si="19"/>
        <v>57254865</v>
      </c>
      <c r="M45" s="104">
        <f t="shared" si="20"/>
        <v>0.2833475376127855</v>
      </c>
      <c r="N45" s="85">
        <v>44986596</v>
      </c>
      <c r="O45" s="86">
        <v>14734008</v>
      </c>
      <c r="P45" s="86">
        <f t="shared" si="21"/>
        <v>59720604</v>
      </c>
      <c r="Q45" s="104">
        <f t="shared" si="22"/>
        <v>0.2955501875368716</v>
      </c>
      <c r="R45" s="85">
        <v>0</v>
      </c>
      <c r="S45" s="86">
        <v>0</v>
      </c>
      <c r="T45" s="86">
        <f t="shared" si="23"/>
        <v>0</v>
      </c>
      <c r="U45" s="104">
        <f t="shared" si="24"/>
        <v>0</v>
      </c>
      <c r="V45" s="85">
        <v>0</v>
      </c>
      <c r="W45" s="86">
        <v>0</v>
      </c>
      <c r="X45" s="86">
        <f t="shared" si="25"/>
        <v>0</v>
      </c>
      <c r="Y45" s="104">
        <f t="shared" si="26"/>
        <v>0</v>
      </c>
      <c r="Z45" s="85">
        <f t="shared" si="27"/>
        <v>81079185</v>
      </c>
      <c r="AA45" s="86">
        <f t="shared" si="28"/>
        <v>35896284</v>
      </c>
      <c r="AB45" s="86">
        <f t="shared" si="29"/>
        <v>116975469</v>
      </c>
      <c r="AC45" s="104">
        <f t="shared" si="30"/>
        <v>0.5788977251496571</v>
      </c>
      <c r="AD45" s="85">
        <v>33837760</v>
      </c>
      <c r="AE45" s="86">
        <v>10263436</v>
      </c>
      <c r="AF45" s="86">
        <f t="shared" si="31"/>
        <v>44101196</v>
      </c>
      <c r="AG45" s="86">
        <v>190639548</v>
      </c>
      <c r="AH45" s="86">
        <v>193451006</v>
      </c>
      <c r="AI45" s="87">
        <v>86264104</v>
      </c>
      <c r="AJ45" s="124">
        <f t="shared" si="32"/>
        <v>0.4524984710937313</v>
      </c>
      <c r="AK45" s="125">
        <f t="shared" si="33"/>
        <v>0.3541719820931841</v>
      </c>
    </row>
    <row r="46" spans="1:37" ht="12.75">
      <c r="A46" s="62" t="s">
        <v>97</v>
      </c>
      <c r="B46" s="63" t="s">
        <v>303</v>
      </c>
      <c r="C46" s="64" t="s">
        <v>304</v>
      </c>
      <c r="D46" s="85">
        <v>325330220</v>
      </c>
      <c r="E46" s="86">
        <v>61105000</v>
      </c>
      <c r="F46" s="87">
        <f t="shared" si="17"/>
        <v>386435220</v>
      </c>
      <c r="G46" s="85">
        <v>325330220</v>
      </c>
      <c r="H46" s="86">
        <v>61105000</v>
      </c>
      <c r="I46" s="87">
        <f t="shared" si="18"/>
        <v>386435220</v>
      </c>
      <c r="J46" s="85">
        <v>110333569</v>
      </c>
      <c r="K46" s="86">
        <v>36058626</v>
      </c>
      <c r="L46" s="86">
        <f t="shared" si="19"/>
        <v>146392195</v>
      </c>
      <c r="M46" s="104">
        <f t="shared" si="20"/>
        <v>0.3788272585506052</v>
      </c>
      <c r="N46" s="85">
        <v>82253068</v>
      </c>
      <c r="O46" s="86">
        <v>33629200</v>
      </c>
      <c r="P46" s="86">
        <f t="shared" si="21"/>
        <v>115882268</v>
      </c>
      <c r="Q46" s="104">
        <f t="shared" si="22"/>
        <v>0.29987501656810683</v>
      </c>
      <c r="R46" s="85">
        <v>0</v>
      </c>
      <c r="S46" s="86">
        <v>0</v>
      </c>
      <c r="T46" s="86">
        <f t="shared" si="23"/>
        <v>0</v>
      </c>
      <c r="U46" s="104">
        <f t="shared" si="24"/>
        <v>0</v>
      </c>
      <c r="V46" s="85">
        <v>0</v>
      </c>
      <c r="W46" s="86">
        <v>0</v>
      </c>
      <c r="X46" s="86">
        <f t="shared" si="25"/>
        <v>0</v>
      </c>
      <c r="Y46" s="104">
        <f t="shared" si="26"/>
        <v>0</v>
      </c>
      <c r="Z46" s="85">
        <f t="shared" si="27"/>
        <v>192586637</v>
      </c>
      <c r="AA46" s="86">
        <f t="shared" si="28"/>
        <v>69687826</v>
      </c>
      <c r="AB46" s="86">
        <f t="shared" si="29"/>
        <v>262274463</v>
      </c>
      <c r="AC46" s="104">
        <f t="shared" si="30"/>
        <v>0.678702275118712</v>
      </c>
      <c r="AD46" s="85">
        <v>68128482</v>
      </c>
      <c r="AE46" s="86">
        <v>34259942</v>
      </c>
      <c r="AF46" s="86">
        <f t="shared" si="31"/>
        <v>102388424</v>
      </c>
      <c r="AG46" s="86">
        <v>499457051</v>
      </c>
      <c r="AH46" s="86">
        <v>499457051</v>
      </c>
      <c r="AI46" s="87">
        <v>189939915</v>
      </c>
      <c r="AJ46" s="124">
        <f t="shared" si="32"/>
        <v>0.3802927891791841</v>
      </c>
      <c r="AK46" s="125">
        <f t="shared" si="33"/>
        <v>0.13179071884141913</v>
      </c>
    </row>
    <row r="47" spans="1:37" ht="12.75">
      <c r="A47" s="62" t="s">
        <v>112</v>
      </c>
      <c r="B47" s="63" t="s">
        <v>305</v>
      </c>
      <c r="C47" s="64" t="s">
        <v>306</v>
      </c>
      <c r="D47" s="85">
        <v>462344600</v>
      </c>
      <c r="E47" s="86">
        <v>439325000</v>
      </c>
      <c r="F47" s="87">
        <f t="shared" si="17"/>
        <v>901669600</v>
      </c>
      <c r="G47" s="85">
        <v>462344600</v>
      </c>
      <c r="H47" s="86">
        <v>439325000</v>
      </c>
      <c r="I47" s="87">
        <f t="shared" si="18"/>
        <v>901669600</v>
      </c>
      <c r="J47" s="85">
        <v>125205409</v>
      </c>
      <c r="K47" s="86">
        <v>162008271</v>
      </c>
      <c r="L47" s="86">
        <f t="shared" si="19"/>
        <v>287213680</v>
      </c>
      <c r="M47" s="104">
        <f t="shared" si="20"/>
        <v>0.3185353925650815</v>
      </c>
      <c r="N47" s="85">
        <v>119748285</v>
      </c>
      <c r="O47" s="86">
        <v>120890645</v>
      </c>
      <c r="P47" s="86">
        <f t="shared" si="21"/>
        <v>240638930</v>
      </c>
      <c r="Q47" s="104">
        <f t="shared" si="22"/>
        <v>0.266881494063901</v>
      </c>
      <c r="R47" s="85">
        <v>0</v>
      </c>
      <c r="S47" s="86">
        <v>0</v>
      </c>
      <c r="T47" s="86">
        <f t="shared" si="23"/>
        <v>0</v>
      </c>
      <c r="U47" s="104">
        <f t="shared" si="24"/>
        <v>0</v>
      </c>
      <c r="V47" s="85">
        <v>0</v>
      </c>
      <c r="W47" s="86">
        <v>0</v>
      </c>
      <c r="X47" s="86">
        <f t="shared" si="25"/>
        <v>0</v>
      </c>
      <c r="Y47" s="104">
        <f t="shared" si="26"/>
        <v>0</v>
      </c>
      <c r="Z47" s="85">
        <f t="shared" si="27"/>
        <v>244953694</v>
      </c>
      <c r="AA47" s="86">
        <f t="shared" si="28"/>
        <v>282898916</v>
      </c>
      <c r="AB47" s="86">
        <f t="shared" si="29"/>
        <v>527852610</v>
      </c>
      <c r="AC47" s="104">
        <f t="shared" si="30"/>
        <v>0.5854168866289825</v>
      </c>
      <c r="AD47" s="85">
        <v>158307990</v>
      </c>
      <c r="AE47" s="86">
        <v>163125681</v>
      </c>
      <c r="AF47" s="86">
        <f t="shared" si="31"/>
        <v>321433671</v>
      </c>
      <c r="AG47" s="86">
        <v>962382190</v>
      </c>
      <c r="AH47" s="86">
        <v>984360594</v>
      </c>
      <c r="AI47" s="87">
        <v>488100506</v>
      </c>
      <c r="AJ47" s="124">
        <f t="shared" si="32"/>
        <v>0.5071794876004512</v>
      </c>
      <c r="AK47" s="125">
        <f t="shared" si="33"/>
        <v>-0.2513574285750543</v>
      </c>
    </row>
    <row r="48" spans="1:37" ht="16.5">
      <c r="A48" s="65"/>
      <c r="B48" s="66" t="s">
        <v>307</v>
      </c>
      <c r="C48" s="67"/>
      <c r="D48" s="88">
        <f>SUM(D42:D47)</f>
        <v>1905136005</v>
      </c>
      <c r="E48" s="89">
        <f>SUM(E42:E47)</f>
        <v>743581541</v>
      </c>
      <c r="F48" s="90">
        <f t="shared" si="17"/>
        <v>2648717546</v>
      </c>
      <c r="G48" s="88">
        <f>SUM(G42:G47)</f>
        <v>1905136005</v>
      </c>
      <c r="H48" s="89">
        <f>SUM(H42:H47)</f>
        <v>743581541</v>
      </c>
      <c r="I48" s="90">
        <f t="shared" si="18"/>
        <v>2648717546</v>
      </c>
      <c r="J48" s="88">
        <f>SUM(J42:J47)</f>
        <v>406525443</v>
      </c>
      <c r="K48" s="89">
        <f>SUM(K42:K47)</f>
        <v>242468330</v>
      </c>
      <c r="L48" s="89">
        <f t="shared" si="19"/>
        <v>648993773</v>
      </c>
      <c r="M48" s="105">
        <f t="shared" si="20"/>
        <v>0.24502188766034624</v>
      </c>
      <c r="N48" s="88">
        <f>SUM(N42:N47)</f>
        <v>470008964</v>
      </c>
      <c r="O48" s="89">
        <f>SUM(O42:O47)</f>
        <v>187236404</v>
      </c>
      <c r="P48" s="89">
        <f t="shared" si="21"/>
        <v>657245368</v>
      </c>
      <c r="Q48" s="105">
        <f t="shared" si="22"/>
        <v>0.24813720473613685</v>
      </c>
      <c r="R48" s="88">
        <f>SUM(R42:R47)</f>
        <v>0</v>
      </c>
      <c r="S48" s="89">
        <f>SUM(S42:S47)</f>
        <v>0</v>
      </c>
      <c r="T48" s="89">
        <f t="shared" si="23"/>
        <v>0</v>
      </c>
      <c r="U48" s="105">
        <f t="shared" si="24"/>
        <v>0</v>
      </c>
      <c r="V48" s="88">
        <f>SUM(V42:V47)</f>
        <v>0</v>
      </c>
      <c r="W48" s="89">
        <f>SUM(W42:W47)</f>
        <v>0</v>
      </c>
      <c r="X48" s="89">
        <f t="shared" si="25"/>
        <v>0</v>
      </c>
      <c r="Y48" s="105">
        <f t="shared" si="26"/>
        <v>0</v>
      </c>
      <c r="Z48" s="88">
        <f t="shared" si="27"/>
        <v>876534407</v>
      </c>
      <c r="AA48" s="89">
        <f t="shared" si="28"/>
        <v>429704734</v>
      </c>
      <c r="AB48" s="89">
        <f t="shared" si="29"/>
        <v>1306239141</v>
      </c>
      <c r="AC48" s="105">
        <f t="shared" si="30"/>
        <v>0.4931590923964831</v>
      </c>
      <c r="AD48" s="88">
        <f>SUM(AD42:AD47)</f>
        <v>444505050</v>
      </c>
      <c r="AE48" s="89">
        <f>SUM(AE42:AE47)</f>
        <v>288696787</v>
      </c>
      <c r="AF48" s="89">
        <f t="shared" si="31"/>
        <v>733201837</v>
      </c>
      <c r="AG48" s="89">
        <f>SUM(AG42:AG47)</f>
        <v>2596246421</v>
      </c>
      <c r="AH48" s="89">
        <f>SUM(AH42:AH47)</f>
        <v>2635418316</v>
      </c>
      <c r="AI48" s="90">
        <f>SUM(AI42:AI47)</f>
        <v>1242563457</v>
      </c>
      <c r="AJ48" s="126">
        <f t="shared" si="32"/>
        <v>0.4785999691513874</v>
      </c>
      <c r="AK48" s="127">
        <f t="shared" si="33"/>
        <v>-0.10359557923475304</v>
      </c>
    </row>
    <row r="49" spans="1:37" ht="12.75">
      <c r="A49" s="62" t="s">
        <v>97</v>
      </c>
      <c r="B49" s="63" t="s">
        <v>308</v>
      </c>
      <c r="C49" s="64" t="s">
        <v>309</v>
      </c>
      <c r="D49" s="85">
        <v>211550879</v>
      </c>
      <c r="E49" s="86">
        <v>74380363</v>
      </c>
      <c r="F49" s="87">
        <f t="shared" si="17"/>
        <v>285931242</v>
      </c>
      <c r="G49" s="85">
        <v>211550879</v>
      </c>
      <c r="H49" s="86">
        <v>74380363</v>
      </c>
      <c r="I49" s="87">
        <f t="shared" si="18"/>
        <v>285931242</v>
      </c>
      <c r="J49" s="85">
        <v>35969240</v>
      </c>
      <c r="K49" s="86">
        <v>6259329</v>
      </c>
      <c r="L49" s="86">
        <f t="shared" si="19"/>
        <v>42228569</v>
      </c>
      <c r="M49" s="104">
        <f t="shared" si="20"/>
        <v>0.14768784517782776</v>
      </c>
      <c r="N49" s="85">
        <v>44416004</v>
      </c>
      <c r="O49" s="86">
        <v>16080534</v>
      </c>
      <c r="P49" s="86">
        <f t="shared" si="21"/>
        <v>60496538</v>
      </c>
      <c r="Q49" s="104">
        <f t="shared" si="22"/>
        <v>0.21157722247084843</v>
      </c>
      <c r="R49" s="85">
        <v>0</v>
      </c>
      <c r="S49" s="86">
        <v>0</v>
      </c>
      <c r="T49" s="86">
        <f t="shared" si="23"/>
        <v>0</v>
      </c>
      <c r="U49" s="104">
        <f t="shared" si="24"/>
        <v>0</v>
      </c>
      <c r="V49" s="85">
        <v>0</v>
      </c>
      <c r="W49" s="86">
        <v>0</v>
      </c>
      <c r="X49" s="86">
        <f t="shared" si="25"/>
        <v>0</v>
      </c>
      <c r="Y49" s="104">
        <f t="shared" si="26"/>
        <v>0</v>
      </c>
      <c r="Z49" s="85">
        <f t="shared" si="27"/>
        <v>80385244</v>
      </c>
      <c r="AA49" s="86">
        <f t="shared" si="28"/>
        <v>22339863</v>
      </c>
      <c r="AB49" s="86">
        <f t="shared" si="29"/>
        <v>102725107</v>
      </c>
      <c r="AC49" s="104">
        <f t="shared" si="30"/>
        <v>0.35926506764867616</v>
      </c>
      <c r="AD49" s="85">
        <v>42226687</v>
      </c>
      <c r="AE49" s="86">
        <v>17539985</v>
      </c>
      <c r="AF49" s="86">
        <f t="shared" si="31"/>
        <v>59766672</v>
      </c>
      <c r="AG49" s="86">
        <v>235078733</v>
      </c>
      <c r="AH49" s="86">
        <v>281503904</v>
      </c>
      <c r="AI49" s="87">
        <v>98723963</v>
      </c>
      <c r="AJ49" s="124">
        <f t="shared" si="32"/>
        <v>0.4199612688911336</v>
      </c>
      <c r="AK49" s="125">
        <f t="shared" si="33"/>
        <v>0.012211923059727958</v>
      </c>
    </row>
    <row r="50" spans="1:37" ht="12.75">
      <c r="A50" s="62" t="s">
        <v>97</v>
      </c>
      <c r="B50" s="63" t="s">
        <v>310</v>
      </c>
      <c r="C50" s="64" t="s">
        <v>311</v>
      </c>
      <c r="D50" s="85">
        <v>194209032</v>
      </c>
      <c r="E50" s="86">
        <v>78988000</v>
      </c>
      <c r="F50" s="87">
        <f t="shared" si="17"/>
        <v>273197032</v>
      </c>
      <c r="G50" s="85">
        <v>194209032</v>
      </c>
      <c r="H50" s="86">
        <v>78988000</v>
      </c>
      <c r="I50" s="87">
        <f t="shared" si="18"/>
        <v>273197032</v>
      </c>
      <c r="J50" s="85">
        <v>35134534</v>
      </c>
      <c r="K50" s="86">
        <v>3042205</v>
      </c>
      <c r="L50" s="86">
        <f t="shared" si="19"/>
        <v>38176739</v>
      </c>
      <c r="M50" s="104">
        <f t="shared" si="20"/>
        <v>0.13974067990606867</v>
      </c>
      <c r="N50" s="85">
        <v>34626908</v>
      </c>
      <c r="O50" s="86">
        <v>17056304</v>
      </c>
      <c r="P50" s="86">
        <f t="shared" si="21"/>
        <v>51683212</v>
      </c>
      <c r="Q50" s="104">
        <f t="shared" si="22"/>
        <v>0.18917925872635397</v>
      </c>
      <c r="R50" s="85">
        <v>0</v>
      </c>
      <c r="S50" s="86">
        <v>0</v>
      </c>
      <c r="T50" s="86">
        <f t="shared" si="23"/>
        <v>0</v>
      </c>
      <c r="U50" s="104">
        <f t="shared" si="24"/>
        <v>0</v>
      </c>
      <c r="V50" s="85">
        <v>0</v>
      </c>
      <c r="W50" s="86">
        <v>0</v>
      </c>
      <c r="X50" s="86">
        <f t="shared" si="25"/>
        <v>0</v>
      </c>
      <c r="Y50" s="104">
        <f t="shared" si="26"/>
        <v>0</v>
      </c>
      <c r="Z50" s="85">
        <f t="shared" si="27"/>
        <v>69761442</v>
      </c>
      <c r="AA50" s="86">
        <f t="shared" si="28"/>
        <v>20098509</v>
      </c>
      <c r="AB50" s="86">
        <f t="shared" si="29"/>
        <v>89859951</v>
      </c>
      <c r="AC50" s="104">
        <f t="shared" si="30"/>
        <v>0.32891993863242264</v>
      </c>
      <c r="AD50" s="85">
        <v>25146660</v>
      </c>
      <c r="AE50" s="86">
        <v>12636487</v>
      </c>
      <c r="AF50" s="86">
        <f t="shared" si="31"/>
        <v>37783147</v>
      </c>
      <c r="AG50" s="86">
        <v>233336701</v>
      </c>
      <c r="AH50" s="86">
        <v>244298643</v>
      </c>
      <c r="AI50" s="87">
        <v>68167090</v>
      </c>
      <c r="AJ50" s="124">
        <f t="shared" si="32"/>
        <v>0.29214045500711866</v>
      </c>
      <c r="AK50" s="125">
        <f t="shared" si="33"/>
        <v>0.36789061006485246</v>
      </c>
    </row>
    <row r="51" spans="1:37" ht="12.75">
      <c r="A51" s="62" t="s">
        <v>97</v>
      </c>
      <c r="B51" s="63" t="s">
        <v>312</v>
      </c>
      <c r="C51" s="64" t="s">
        <v>313</v>
      </c>
      <c r="D51" s="85">
        <v>158394519</v>
      </c>
      <c r="E51" s="86">
        <v>58590000</v>
      </c>
      <c r="F51" s="87">
        <f t="shared" si="17"/>
        <v>216984519</v>
      </c>
      <c r="G51" s="85">
        <v>158394519</v>
      </c>
      <c r="H51" s="86">
        <v>58590000</v>
      </c>
      <c r="I51" s="87">
        <f t="shared" si="18"/>
        <v>216984519</v>
      </c>
      <c r="J51" s="85">
        <v>43973303</v>
      </c>
      <c r="K51" s="86">
        <v>21676823</v>
      </c>
      <c r="L51" s="86">
        <f t="shared" si="19"/>
        <v>65650126</v>
      </c>
      <c r="M51" s="104">
        <f t="shared" si="20"/>
        <v>0.3025567275608266</v>
      </c>
      <c r="N51" s="85">
        <v>45249806</v>
      </c>
      <c r="O51" s="86">
        <v>20996515</v>
      </c>
      <c r="P51" s="86">
        <f t="shared" si="21"/>
        <v>66246321</v>
      </c>
      <c r="Q51" s="104">
        <f t="shared" si="22"/>
        <v>0.30530436597645016</v>
      </c>
      <c r="R51" s="85">
        <v>0</v>
      </c>
      <c r="S51" s="86">
        <v>0</v>
      </c>
      <c r="T51" s="86">
        <f t="shared" si="23"/>
        <v>0</v>
      </c>
      <c r="U51" s="104">
        <f t="shared" si="24"/>
        <v>0</v>
      </c>
      <c r="V51" s="85">
        <v>0</v>
      </c>
      <c r="W51" s="86">
        <v>0</v>
      </c>
      <c r="X51" s="86">
        <f t="shared" si="25"/>
        <v>0</v>
      </c>
      <c r="Y51" s="104">
        <f t="shared" si="26"/>
        <v>0</v>
      </c>
      <c r="Z51" s="85">
        <f t="shared" si="27"/>
        <v>89223109</v>
      </c>
      <c r="AA51" s="86">
        <f t="shared" si="28"/>
        <v>42673338</v>
      </c>
      <c r="AB51" s="86">
        <f t="shared" si="29"/>
        <v>131896447</v>
      </c>
      <c r="AC51" s="104">
        <f t="shared" si="30"/>
        <v>0.6078610935372767</v>
      </c>
      <c r="AD51" s="85">
        <v>34681121</v>
      </c>
      <c r="AE51" s="86">
        <v>6851030</v>
      </c>
      <c r="AF51" s="86">
        <f t="shared" si="31"/>
        <v>41532151</v>
      </c>
      <c r="AG51" s="86">
        <v>183506722</v>
      </c>
      <c r="AH51" s="86">
        <v>201537444</v>
      </c>
      <c r="AI51" s="87">
        <v>69666966</v>
      </c>
      <c r="AJ51" s="124">
        <f t="shared" si="32"/>
        <v>0.3796425833381733</v>
      </c>
      <c r="AK51" s="125">
        <f t="shared" si="33"/>
        <v>0.5950611611712575</v>
      </c>
    </row>
    <row r="52" spans="1:37" ht="12.75">
      <c r="A52" s="62" t="s">
        <v>97</v>
      </c>
      <c r="B52" s="63" t="s">
        <v>314</v>
      </c>
      <c r="C52" s="64" t="s">
        <v>315</v>
      </c>
      <c r="D52" s="85">
        <v>142352900</v>
      </c>
      <c r="E52" s="86">
        <v>27050000</v>
      </c>
      <c r="F52" s="87">
        <f t="shared" si="17"/>
        <v>169402900</v>
      </c>
      <c r="G52" s="85">
        <v>142352900</v>
      </c>
      <c r="H52" s="86">
        <v>27050000</v>
      </c>
      <c r="I52" s="87">
        <f t="shared" si="18"/>
        <v>169402900</v>
      </c>
      <c r="J52" s="85">
        <v>16755163</v>
      </c>
      <c r="K52" s="86">
        <v>3999350</v>
      </c>
      <c r="L52" s="86">
        <f t="shared" si="19"/>
        <v>20754513</v>
      </c>
      <c r="M52" s="104">
        <f t="shared" si="20"/>
        <v>0.12251568892858387</v>
      </c>
      <c r="N52" s="85">
        <v>33673832</v>
      </c>
      <c r="O52" s="86">
        <v>5462765</v>
      </c>
      <c r="P52" s="86">
        <f t="shared" si="21"/>
        <v>39136597</v>
      </c>
      <c r="Q52" s="104">
        <f t="shared" si="22"/>
        <v>0.23102672386364106</v>
      </c>
      <c r="R52" s="85">
        <v>0</v>
      </c>
      <c r="S52" s="86">
        <v>0</v>
      </c>
      <c r="T52" s="86">
        <f t="shared" si="23"/>
        <v>0</v>
      </c>
      <c r="U52" s="104">
        <f t="shared" si="24"/>
        <v>0</v>
      </c>
      <c r="V52" s="85">
        <v>0</v>
      </c>
      <c r="W52" s="86">
        <v>0</v>
      </c>
      <c r="X52" s="86">
        <f t="shared" si="25"/>
        <v>0</v>
      </c>
      <c r="Y52" s="104">
        <f t="shared" si="26"/>
        <v>0</v>
      </c>
      <c r="Z52" s="85">
        <f t="shared" si="27"/>
        <v>50428995</v>
      </c>
      <c r="AA52" s="86">
        <f t="shared" si="28"/>
        <v>9462115</v>
      </c>
      <c r="AB52" s="86">
        <f t="shared" si="29"/>
        <v>59891110</v>
      </c>
      <c r="AC52" s="104">
        <f t="shared" si="30"/>
        <v>0.3535424127922249</v>
      </c>
      <c r="AD52" s="85">
        <v>0</v>
      </c>
      <c r="AE52" s="86">
        <v>0</v>
      </c>
      <c r="AF52" s="86">
        <f t="shared" si="31"/>
        <v>0</v>
      </c>
      <c r="AG52" s="86">
        <v>0</v>
      </c>
      <c r="AH52" s="86">
        <v>0</v>
      </c>
      <c r="AI52" s="87">
        <v>0</v>
      </c>
      <c r="AJ52" s="124">
        <f t="shared" si="32"/>
        <v>0</v>
      </c>
      <c r="AK52" s="125">
        <f t="shared" si="33"/>
        <v>0</v>
      </c>
    </row>
    <row r="53" spans="1:37" ht="12.75">
      <c r="A53" s="62" t="s">
        <v>112</v>
      </c>
      <c r="B53" s="63" t="s">
        <v>316</v>
      </c>
      <c r="C53" s="64" t="s">
        <v>317</v>
      </c>
      <c r="D53" s="85">
        <v>374807570</v>
      </c>
      <c r="E53" s="86">
        <v>267517187</v>
      </c>
      <c r="F53" s="87">
        <f t="shared" si="17"/>
        <v>642324757</v>
      </c>
      <c r="G53" s="85">
        <v>374807570</v>
      </c>
      <c r="H53" s="86">
        <v>267517187</v>
      </c>
      <c r="I53" s="87">
        <f t="shared" si="18"/>
        <v>642324757</v>
      </c>
      <c r="J53" s="85">
        <v>98567158</v>
      </c>
      <c r="K53" s="86">
        <v>60487985</v>
      </c>
      <c r="L53" s="86">
        <f t="shared" si="19"/>
        <v>159055143</v>
      </c>
      <c r="M53" s="104">
        <f t="shared" si="20"/>
        <v>0.2476241827309795</v>
      </c>
      <c r="N53" s="85">
        <v>75982184</v>
      </c>
      <c r="O53" s="86">
        <v>63364175</v>
      </c>
      <c r="P53" s="86">
        <f t="shared" si="21"/>
        <v>139346359</v>
      </c>
      <c r="Q53" s="104">
        <f t="shared" si="22"/>
        <v>0.2169406635528451</v>
      </c>
      <c r="R53" s="85">
        <v>0</v>
      </c>
      <c r="S53" s="86">
        <v>0</v>
      </c>
      <c r="T53" s="86">
        <f t="shared" si="23"/>
        <v>0</v>
      </c>
      <c r="U53" s="104">
        <f t="shared" si="24"/>
        <v>0</v>
      </c>
      <c r="V53" s="85">
        <v>0</v>
      </c>
      <c r="W53" s="86">
        <v>0</v>
      </c>
      <c r="X53" s="86">
        <f t="shared" si="25"/>
        <v>0</v>
      </c>
      <c r="Y53" s="104">
        <f t="shared" si="26"/>
        <v>0</v>
      </c>
      <c r="Z53" s="85">
        <f t="shared" si="27"/>
        <v>174549342</v>
      </c>
      <c r="AA53" s="86">
        <f t="shared" si="28"/>
        <v>123852160</v>
      </c>
      <c r="AB53" s="86">
        <f t="shared" si="29"/>
        <v>298401502</v>
      </c>
      <c r="AC53" s="104">
        <f t="shared" si="30"/>
        <v>0.4645648462838246</v>
      </c>
      <c r="AD53" s="85">
        <v>57867338</v>
      </c>
      <c r="AE53" s="86">
        <v>24597478</v>
      </c>
      <c r="AF53" s="86">
        <f t="shared" si="31"/>
        <v>82464816</v>
      </c>
      <c r="AG53" s="86">
        <v>618997000</v>
      </c>
      <c r="AH53" s="86">
        <v>616979234</v>
      </c>
      <c r="AI53" s="87">
        <v>170204311</v>
      </c>
      <c r="AJ53" s="124">
        <f t="shared" si="32"/>
        <v>0.2749679093759744</v>
      </c>
      <c r="AK53" s="125">
        <f t="shared" si="33"/>
        <v>0.6897674154757103</v>
      </c>
    </row>
    <row r="54" spans="1:37" ht="16.5">
      <c r="A54" s="65"/>
      <c r="B54" s="66" t="s">
        <v>318</v>
      </c>
      <c r="C54" s="67"/>
      <c r="D54" s="88">
        <f>SUM(D49:D53)</f>
        <v>1081314900</v>
      </c>
      <c r="E54" s="89">
        <f>SUM(E49:E53)</f>
        <v>506525550</v>
      </c>
      <c r="F54" s="90">
        <f t="shared" si="17"/>
        <v>1587840450</v>
      </c>
      <c r="G54" s="88">
        <f>SUM(G49:G53)</f>
        <v>1081314900</v>
      </c>
      <c r="H54" s="89">
        <f>SUM(H49:H53)</f>
        <v>506525550</v>
      </c>
      <c r="I54" s="90">
        <f t="shared" si="18"/>
        <v>1587840450</v>
      </c>
      <c r="J54" s="88">
        <f>SUM(J49:J53)</f>
        <v>230399398</v>
      </c>
      <c r="K54" s="89">
        <f>SUM(K49:K53)</f>
        <v>95465692</v>
      </c>
      <c r="L54" s="89">
        <f t="shared" si="19"/>
        <v>325865090</v>
      </c>
      <c r="M54" s="105">
        <f t="shared" si="20"/>
        <v>0.20522533608461732</v>
      </c>
      <c r="N54" s="88">
        <f>SUM(N49:N53)</f>
        <v>233948734</v>
      </c>
      <c r="O54" s="89">
        <f>SUM(O49:O53)</f>
        <v>122960293</v>
      </c>
      <c r="P54" s="89">
        <f t="shared" si="21"/>
        <v>356909027</v>
      </c>
      <c r="Q54" s="105">
        <f t="shared" si="22"/>
        <v>0.22477637913809287</v>
      </c>
      <c r="R54" s="88">
        <f>SUM(R49:R53)</f>
        <v>0</v>
      </c>
      <c r="S54" s="89">
        <f>SUM(S49:S53)</f>
        <v>0</v>
      </c>
      <c r="T54" s="89">
        <f t="shared" si="23"/>
        <v>0</v>
      </c>
      <c r="U54" s="105">
        <f t="shared" si="24"/>
        <v>0</v>
      </c>
      <c r="V54" s="88">
        <f>SUM(V49:V53)</f>
        <v>0</v>
      </c>
      <c r="W54" s="89">
        <f>SUM(W49:W53)</f>
        <v>0</v>
      </c>
      <c r="X54" s="89">
        <f t="shared" si="25"/>
        <v>0</v>
      </c>
      <c r="Y54" s="105">
        <f t="shared" si="26"/>
        <v>0</v>
      </c>
      <c r="Z54" s="88">
        <f t="shared" si="27"/>
        <v>464348132</v>
      </c>
      <c r="AA54" s="89">
        <f t="shared" si="28"/>
        <v>218425985</v>
      </c>
      <c r="AB54" s="89">
        <f t="shared" si="29"/>
        <v>682774117</v>
      </c>
      <c r="AC54" s="105">
        <f t="shared" si="30"/>
        <v>0.4300017152227102</v>
      </c>
      <c r="AD54" s="88">
        <f>SUM(AD49:AD53)</f>
        <v>159921806</v>
      </c>
      <c r="AE54" s="89">
        <f>SUM(AE49:AE53)</f>
        <v>61624980</v>
      </c>
      <c r="AF54" s="89">
        <f t="shared" si="31"/>
        <v>221546786</v>
      </c>
      <c r="AG54" s="89">
        <f>SUM(AG49:AG53)</f>
        <v>1270919156</v>
      </c>
      <c r="AH54" s="89">
        <f>SUM(AH49:AH53)</f>
        <v>1344319225</v>
      </c>
      <c r="AI54" s="90">
        <f>SUM(AI49:AI53)</f>
        <v>406762330</v>
      </c>
      <c r="AJ54" s="126">
        <f t="shared" si="32"/>
        <v>0.3200536620127866</v>
      </c>
      <c r="AK54" s="127">
        <f t="shared" si="33"/>
        <v>0.6109871573582657</v>
      </c>
    </row>
    <row r="55" spans="1:37" ht="12.75">
      <c r="A55" s="62" t="s">
        <v>97</v>
      </c>
      <c r="B55" s="63" t="s">
        <v>319</v>
      </c>
      <c r="C55" s="64" t="s">
        <v>320</v>
      </c>
      <c r="D55" s="85">
        <v>112951000</v>
      </c>
      <c r="E55" s="86">
        <v>62049000</v>
      </c>
      <c r="F55" s="87">
        <f t="shared" si="17"/>
        <v>175000000</v>
      </c>
      <c r="G55" s="85">
        <v>112951000</v>
      </c>
      <c r="H55" s="86">
        <v>62049000</v>
      </c>
      <c r="I55" s="87">
        <f t="shared" si="18"/>
        <v>175000000</v>
      </c>
      <c r="J55" s="85">
        <v>52253808</v>
      </c>
      <c r="K55" s="86">
        <v>14140432</v>
      </c>
      <c r="L55" s="86">
        <f t="shared" si="19"/>
        <v>66394240</v>
      </c>
      <c r="M55" s="104">
        <f t="shared" si="20"/>
        <v>0.37939565714285717</v>
      </c>
      <c r="N55" s="85">
        <v>19931078</v>
      </c>
      <c r="O55" s="86">
        <v>15258350</v>
      </c>
      <c r="P55" s="86">
        <f t="shared" si="21"/>
        <v>35189428</v>
      </c>
      <c r="Q55" s="104">
        <f t="shared" si="22"/>
        <v>0.2010824457142857</v>
      </c>
      <c r="R55" s="85">
        <v>0</v>
      </c>
      <c r="S55" s="86">
        <v>0</v>
      </c>
      <c r="T55" s="86">
        <f t="shared" si="23"/>
        <v>0</v>
      </c>
      <c r="U55" s="104">
        <f t="shared" si="24"/>
        <v>0</v>
      </c>
      <c r="V55" s="85">
        <v>0</v>
      </c>
      <c r="W55" s="86">
        <v>0</v>
      </c>
      <c r="X55" s="86">
        <f t="shared" si="25"/>
        <v>0</v>
      </c>
      <c r="Y55" s="104">
        <f t="shared" si="26"/>
        <v>0</v>
      </c>
      <c r="Z55" s="85">
        <f t="shared" si="27"/>
        <v>72184886</v>
      </c>
      <c r="AA55" s="86">
        <f t="shared" si="28"/>
        <v>29398782</v>
      </c>
      <c r="AB55" s="86">
        <f t="shared" si="29"/>
        <v>101583668</v>
      </c>
      <c r="AC55" s="104">
        <f t="shared" si="30"/>
        <v>0.5804781028571429</v>
      </c>
      <c r="AD55" s="85">
        <v>50262006</v>
      </c>
      <c r="AE55" s="86">
        <v>0</v>
      </c>
      <c r="AF55" s="86">
        <f t="shared" si="31"/>
        <v>50262006</v>
      </c>
      <c r="AG55" s="86">
        <v>165000000</v>
      </c>
      <c r="AH55" s="86">
        <v>154154649</v>
      </c>
      <c r="AI55" s="87">
        <v>112299267</v>
      </c>
      <c r="AJ55" s="124">
        <f t="shared" si="32"/>
        <v>0.6806016181818182</v>
      </c>
      <c r="AK55" s="125">
        <f t="shared" si="33"/>
        <v>-0.2998801520178085</v>
      </c>
    </row>
    <row r="56" spans="1:37" ht="12.75">
      <c r="A56" s="62" t="s">
        <v>97</v>
      </c>
      <c r="B56" s="63" t="s">
        <v>93</v>
      </c>
      <c r="C56" s="64" t="s">
        <v>94</v>
      </c>
      <c r="D56" s="85">
        <v>2629336500</v>
      </c>
      <c r="E56" s="86">
        <v>479397100</v>
      </c>
      <c r="F56" s="87">
        <f t="shared" si="17"/>
        <v>3108733600</v>
      </c>
      <c r="G56" s="85">
        <v>2842746200</v>
      </c>
      <c r="H56" s="86">
        <v>548523700</v>
      </c>
      <c r="I56" s="87">
        <f t="shared" si="18"/>
        <v>3391269900</v>
      </c>
      <c r="J56" s="85">
        <v>670089092</v>
      </c>
      <c r="K56" s="86">
        <v>43242002</v>
      </c>
      <c r="L56" s="86">
        <f t="shared" si="19"/>
        <v>713331094</v>
      </c>
      <c r="M56" s="104">
        <f t="shared" si="20"/>
        <v>0.2294603480980165</v>
      </c>
      <c r="N56" s="85">
        <v>677027145</v>
      </c>
      <c r="O56" s="86">
        <v>78036972</v>
      </c>
      <c r="P56" s="86">
        <f t="shared" si="21"/>
        <v>755064117</v>
      </c>
      <c r="Q56" s="104">
        <f t="shared" si="22"/>
        <v>0.24288479302311397</v>
      </c>
      <c r="R56" s="85">
        <v>0</v>
      </c>
      <c r="S56" s="86">
        <v>0</v>
      </c>
      <c r="T56" s="86">
        <f t="shared" si="23"/>
        <v>0</v>
      </c>
      <c r="U56" s="104">
        <f t="shared" si="24"/>
        <v>0</v>
      </c>
      <c r="V56" s="85">
        <v>0</v>
      </c>
      <c r="W56" s="86">
        <v>0</v>
      </c>
      <c r="X56" s="86">
        <f t="shared" si="25"/>
        <v>0</v>
      </c>
      <c r="Y56" s="104">
        <f t="shared" si="26"/>
        <v>0</v>
      </c>
      <c r="Z56" s="85">
        <f t="shared" si="27"/>
        <v>1347116237</v>
      </c>
      <c r="AA56" s="86">
        <f t="shared" si="28"/>
        <v>121278974</v>
      </c>
      <c r="AB56" s="86">
        <f t="shared" si="29"/>
        <v>1468395211</v>
      </c>
      <c r="AC56" s="104">
        <f t="shared" si="30"/>
        <v>0.47234514112113046</v>
      </c>
      <c r="AD56" s="85">
        <v>528180641</v>
      </c>
      <c r="AE56" s="86">
        <v>64063951</v>
      </c>
      <c r="AF56" s="86">
        <f t="shared" si="31"/>
        <v>592244592</v>
      </c>
      <c r="AG56" s="86">
        <v>2968144400</v>
      </c>
      <c r="AH56" s="86">
        <v>2976031200</v>
      </c>
      <c r="AI56" s="87">
        <v>1221458020</v>
      </c>
      <c r="AJ56" s="124">
        <f t="shared" si="32"/>
        <v>0.4115224380592804</v>
      </c>
      <c r="AK56" s="125">
        <f t="shared" si="33"/>
        <v>0.27491939512720776</v>
      </c>
    </row>
    <row r="57" spans="1:37" ht="12.75">
      <c r="A57" s="62" t="s">
        <v>97</v>
      </c>
      <c r="B57" s="63" t="s">
        <v>321</v>
      </c>
      <c r="C57" s="64" t="s">
        <v>322</v>
      </c>
      <c r="D57" s="85">
        <v>354775810</v>
      </c>
      <c r="E57" s="86">
        <v>77287440</v>
      </c>
      <c r="F57" s="87">
        <f t="shared" si="17"/>
        <v>432063250</v>
      </c>
      <c r="G57" s="85">
        <v>354775810</v>
      </c>
      <c r="H57" s="86">
        <v>77287440</v>
      </c>
      <c r="I57" s="87">
        <f t="shared" si="18"/>
        <v>432063250</v>
      </c>
      <c r="J57" s="85">
        <v>84871450</v>
      </c>
      <c r="K57" s="86">
        <v>9684179</v>
      </c>
      <c r="L57" s="86">
        <f t="shared" si="19"/>
        <v>94555629</v>
      </c>
      <c r="M57" s="104">
        <f t="shared" si="20"/>
        <v>0.218846729037936</v>
      </c>
      <c r="N57" s="85">
        <v>80396970</v>
      </c>
      <c r="O57" s="86">
        <v>15797526</v>
      </c>
      <c r="P57" s="86">
        <f t="shared" si="21"/>
        <v>96194496</v>
      </c>
      <c r="Q57" s="104">
        <f t="shared" si="22"/>
        <v>0.22263984729087696</v>
      </c>
      <c r="R57" s="85">
        <v>0</v>
      </c>
      <c r="S57" s="86">
        <v>0</v>
      </c>
      <c r="T57" s="86">
        <f t="shared" si="23"/>
        <v>0</v>
      </c>
      <c r="U57" s="104">
        <f t="shared" si="24"/>
        <v>0</v>
      </c>
      <c r="V57" s="85">
        <v>0</v>
      </c>
      <c r="W57" s="86">
        <v>0</v>
      </c>
      <c r="X57" s="86">
        <f t="shared" si="25"/>
        <v>0</v>
      </c>
      <c r="Y57" s="104">
        <f t="shared" si="26"/>
        <v>0</v>
      </c>
      <c r="Z57" s="85">
        <f t="shared" si="27"/>
        <v>165268420</v>
      </c>
      <c r="AA57" s="86">
        <f t="shared" si="28"/>
        <v>25481705</v>
      </c>
      <c r="AB57" s="86">
        <f t="shared" si="29"/>
        <v>190750125</v>
      </c>
      <c r="AC57" s="104">
        <f t="shared" si="30"/>
        <v>0.441486576328813</v>
      </c>
      <c r="AD57" s="85">
        <v>71628223</v>
      </c>
      <c r="AE57" s="86">
        <v>15637405</v>
      </c>
      <c r="AF57" s="86">
        <f t="shared" si="31"/>
        <v>87265628</v>
      </c>
      <c r="AG57" s="86">
        <v>389420530</v>
      </c>
      <c r="AH57" s="86">
        <v>396801420</v>
      </c>
      <c r="AI57" s="87">
        <v>163577515</v>
      </c>
      <c r="AJ57" s="124">
        <f t="shared" si="32"/>
        <v>0.42005364997063716</v>
      </c>
      <c r="AK57" s="125">
        <f t="shared" si="33"/>
        <v>0.1023182689981903</v>
      </c>
    </row>
    <row r="58" spans="1:37" ht="12.75">
      <c r="A58" s="62" t="s">
        <v>97</v>
      </c>
      <c r="B58" s="63" t="s">
        <v>323</v>
      </c>
      <c r="C58" s="64" t="s">
        <v>324</v>
      </c>
      <c r="D58" s="85">
        <v>138899721</v>
      </c>
      <c r="E58" s="86">
        <v>34241576</v>
      </c>
      <c r="F58" s="87">
        <f t="shared" si="17"/>
        <v>173141297</v>
      </c>
      <c r="G58" s="85">
        <v>138899721</v>
      </c>
      <c r="H58" s="86">
        <v>34241576</v>
      </c>
      <c r="I58" s="87">
        <f t="shared" si="18"/>
        <v>173141297</v>
      </c>
      <c r="J58" s="85">
        <v>24925326</v>
      </c>
      <c r="K58" s="86">
        <v>8025614</v>
      </c>
      <c r="L58" s="86">
        <f t="shared" si="19"/>
        <v>32950940</v>
      </c>
      <c r="M58" s="104">
        <f t="shared" si="20"/>
        <v>0.1903124244240818</v>
      </c>
      <c r="N58" s="85">
        <v>28111989</v>
      </c>
      <c r="O58" s="86">
        <v>7777974</v>
      </c>
      <c r="P58" s="86">
        <f t="shared" si="21"/>
        <v>35889963</v>
      </c>
      <c r="Q58" s="104">
        <f t="shared" si="22"/>
        <v>0.2072871326590559</v>
      </c>
      <c r="R58" s="85">
        <v>0</v>
      </c>
      <c r="S58" s="86">
        <v>0</v>
      </c>
      <c r="T58" s="86">
        <f t="shared" si="23"/>
        <v>0</v>
      </c>
      <c r="U58" s="104">
        <f t="shared" si="24"/>
        <v>0</v>
      </c>
      <c r="V58" s="85">
        <v>0</v>
      </c>
      <c r="W58" s="86">
        <v>0</v>
      </c>
      <c r="X58" s="86">
        <f t="shared" si="25"/>
        <v>0</v>
      </c>
      <c r="Y58" s="104">
        <f t="shared" si="26"/>
        <v>0</v>
      </c>
      <c r="Z58" s="85">
        <f t="shared" si="27"/>
        <v>53037315</v>
      </c>
      <c r="AA58" s="86">
        <f t="shared" si="28"/>
        <v>15803588</v>
      </c>
      <c r="AB58" s="86">
        <f t="shared" si="29"/>
        <v>68840903</v>
      </c>
      <c r="AC58" s="104">
        <f t="shared" si="30"/>
        <v>0.3975995570831377</v>
      </c>
      <c r="AD58" s="85">
        <v>19561420</v>
      </c>
      <c r="AE58" s="86">
        <v>17932578</v>
      </c>
      <c r="AF58" s="86">
        <f t="shared" si="31"/>
        <v>37493998</v>
      </c>
      <c r="AG58" s="86">
        <v>134047359</v>
      </c>
      <c r="AH58" s="86">
        <v>147488785</v>
      </c>
      <c r="AI58" s="87">
        <v>63869199</v>
      </c>
      <c r="AJ58" s="124">
        <f t="shared" si="32"/>
        <v>0.4764674177579284</v>
      </c>
      <c r="AK58" s="125">
        <f t="shared" si="33"/>
        <v>-0.04278111392655437</v>
      </c>
    </row>
    <row r="59" spans="1:37" ht="12.75">
      <c r="A59" s="62" t="s">
        <v>97</v>
      </c>
      <c r="B59" s="63" t="s">
        <v>325</v>
      </c>
      <c r="C59" s="64" t="s">
        <v>326</v>
      </c>
      <c r="D59" s="85">
        <v>117422000</v>
      </c>
      <c r="E59" s="86">
        <v>43302010</v>
      </c>
      <c r="F59" s="87">
        <f t="shared" si="17"/>
        <v>160724010</v>
      </c>
      <c r="G59" s="85">
        <v>117422000</v>
      </c>
      <c r="H59" s="86">
        <v>43302010</v>
      </c>
      <c r="I59" s="87">
        <f t="shared" si="18"/>
        <v>160724010</v>
      </c>
      <c r="J59" s="85">
        <v>41149264</v>
      </c>
      <c r="K59" s="86">
        <v>14043454</v>
      </c>
      <c r="L59" s="86">
        <f t="shared" si="19"/>
        <v>55192718</v>
      </c>
      <c r="M59" s="104">
        <f t="shared" si="20"/>
        <v>0.34340057842011285</v>
      </c>
      <c r="N59" s="85">
        <v>37373332</v>
      </c>
      <c r="O59" s="86">
        <v>11124889</v>
      </c>
      <c r="P59" s="86">
        <f t="shared" si="21"/>
        <v>48498221</v>
      </c>
      <c r="Q59" s="104">
        <f t="shared" si="22"/>
        <v>0.30174845065152367</v>
      </c>
      <c r="R59" s="85">
        <v>0</v>
      </c>
      <c r="S59" s="86">
        <v>0</v>
      </c>
      <c r="T59" s="86">
        <f t="shared" si="23"/>
        <v>0</v>
      </c>
      <c r="U59" s="104">
        <f t="shared" si="24"/>
        <v>0</v>
      </c>
      <c r="V59" s="85">
        <v>0</v>
      </c>
      <c r="W59" s="86">
        <v>0</v>
      </c>
      <c r="X59" s="86">
        <f t="shared" si="25"/>
        <v>0</v>
      </c>
      <c r="Y59" s="104">
        <f t="shared" si="26"/>
        <v>0</v>
      </c>
      <c r="Z59" s="85">
        <f t="shared" si="27"/>
        <v>78522596</v>
      </c>
      <c r="AA59" s="86">
        <f t="shared" si="28"/>
        <v>25168343</v>
      </c>
      <c r="AB59" s="86">
        <f t="shared" si="29"/>
        <v>103690939</v>
      </c>
      <c r="AC59" s="104">
        <f t="shared" si="30"/>
        <v>0.6451490290716365</v>
      </c>
      <c r="AD59" s="85">
        <v>41861357</v>
      </c>
      <c r="AE59" s="86">
        <v>11598044</v>
      </c>
      <c r="AF59" s="86">
        <f t="shared" si="31"/>
        <v>53459401</v>
      </c>
      <c r="AG59" s="86">
        <v>183112402</v>
      </c>
      <c r="AH59" s="86">
        <v>182217525</v>
      </c>
      <c r="AI59" s="87">
        <v>114358896</v>
      </c>
      <c r="AJ59" s="124">
        <f t="shared" si="32"/>
        <v>0.6245284030515857</v>
      </c>
      <c r="AK59" s="125">
        <f t="shared" si="33"/>
        <v>-0.09280276073426263</v>
      </c>
    </row>
    <row r="60" spans="1:37" ht="12.75">
      <c r="A60" s="62" t="s">
        <v>112</v>
      </c>
      <c r="B60" s="63" t="s">
        <v>327</v>
      </c>
      <c r="C60" s="64" t="s">
        <v>328</v>
      </c>
      <c r="D60" s="85">
        <v>669484137</v>
      </c>
      <c r="E60" s="86">
        <v>466192495</v>
      </c>
      <c r="F60" s="87">
        <f t="shared" si="17"/>
        <v>1135676632</v>
      </c>
      <c r="G60" s="85">
        <v>670512387</v>
      </c>
      <c r="H60" s="86">
        <v>493660581</v>
      </c>
      <c r="I60" s="87">
        <f t="shared" si="18"/>
        <v>1164172968</v>
      </c>
      <c r="J60" s="85">
        <v>139379371</v>
      </c>
      <c r="K60" s="86">
        <v>62741696</v>
      </c>
      <c r="L60" s="86">
        <f t="shared" si="19"/>
        <v>202121067</v>
      </c>
      <c r="M60" s="104">
        <f t="shared" si="20"/>
        <v>0.17797413568689155</v>
      </c>
      <c r="N60" s="85">
        <v>182042296</v>
      </c>
      <c r="O60" s="86">
        <v>83347326</v>
      </c>
      <c r="P60" s="86">
        <f t="shared" si="21"/>
        <v>265389622</v>
      </c>
      <c r="Q60" s="104">
        <f t="shared" si="22"/>
        <v>0.2336841443436515</v>
      </c>
      <c r="R60" s="85">
        <v>0</v>
      </c>
      <c r="S60" s="86">
        <v>0</v>
      </c>
      <c r="T60" s="86">
        <f t="shared" si="23"/>
        <v>0</v>
      </c>
      <c r="U60" s="104">
        <f t="shared" si="24"/>
        <v>0</v>
      </c>
      <c r="V60" s="85">
        <v>0</v>
      </c>
      <c r="W60" s="86">
        <v>0</v>
      </c>
      <c r="X60" s="86">
        <f t="shared" si="25"/>
        <v>0</v>
      </c>
      <c r="Y60" s="104">
        <f t="shared" si="26"/>
        <v>0</v>
      </c>
      <c r="Z60" s="85">
        <f t="shared" si="27"/>
        <v>321421667</v>
      </c>
      <c r="AA60" s="86">
        <f t="shared" si="28"/>
        <v>146089022</v>
      </c>
      <c r="AB60" s="86">
        <f t="shared" si="29"/>
        <v>467510689</v>
      </c>
      <c r="AC60" s="104">
        <f t="shared" si="30"/>
        <v>0.41165828003054306</v>
      </c>
      <c r="AD60" s="85">
        <v>201662003</v>
      </c>
      <c r="AE60" s="86">
        <v>86264746</v>
      </c>
      <c r="AF60" s="86">
        <f t="shared" si="31"/>
        <v>287926749</v>
      </c>
      <c r="AG60" s="86">
        <v>1156303743</v>
      </c>
      <c r="AH60" s="86">
        <v>1204743266</v>
      </c>
      <c r="AI60" s="87">
        <v>469284165</v>
      </c>
      <c r="AJ60" s="124">
        <f t="shared" si="32"/>
        <v>0.4058485219311445</v>
      </c>
      <c r="AK60" s="125">
        <f t="shared" si="33"/>
        <v>-0.07827382165177021</v>
      </c>
    </row>
    <row r="61" spans="1:37" ht="16.5">
      <c r="A61" s="65"/>
      <c r="B61" s="66" t="s">
        <v>329</v>
      </c>
      <c r="C61" s="67"/>
      <c r="D61" s="88">
        <f>SUM(D55:D60)</f>
        <v>4022869168</v>
      </c>
      <c r="E61" s="89">
        <f>SUM(E55:E60)</f>
        <v>1162469621</v>
      </c>
      <c r="F61" s="90">
        <f t="shared" si="17"/>
        <v>5185338789</v>
      </c>
      <c r="G61" s="88">
        <f>SUM(G55:G60)</f>
        <v>4237307118</v>
      </c>
      <c r="H61" s="89">
        <f>SUM(H55:H60)</f>
        <v>1259064307</v>
      </c>
      <c r="I61" s="90">
        <f t="shared" si="18"/>
        <v>5496371425</v>
      </c>
      <c r="J61" s="88">
        <f>SUM(J55:J60)</f>
        <v>1012668311</v>
      </c>
      <c r="K61" s="89">
        <f>SUM(K55:K60)</f>
        <v>151877377</v>
      </c>
      <c r="L61" s="89">
        <f t="shared" si="19"/>
        <v>1164545688</v>
      </c>
      <c r="M61" s="105">
        <f t="shared" si="20"/>
        <v>0.22458430112038721</v>
      </c>
      <c r="N61" s="88">
        <f>SUM(N55:N60)</f>
        <v>1024882810</v>
      </c>
      <c r="O61" s="89">
        <f>SUM(O55:O60)</f>
        <v>211343037</v>
      </c>
      <c r="P61" s="89">
        <f t="shared" si="21"/>
        <v>1236225847</v>
      </c>
      <c r="Q61" s="105">
        <f t="shared" si="22"/>
        <v>0.2384079222793479</v>
      </c>
      <c r="R61" s="88">
        <f>SUM(R55:R60)</f>
        <v>0</v>
      </c>
      <c r="S61" s="89">
        <f>SUM(S55:S60)</f>
        <v>0</v>
      </c>
      <c r="T61" s="89">
        <f t="shared" si="23"/>
        <v>0</v>
      </c>
      <c r="U61" s="105">
        <f t="shared" si="24"/>
        <v>0</v>
      </c>
      <c r="V61" s="88">
        <f>SUM(V55:V60)</f>
        <v>0</v>
      </c>
      <c r="W61" s="89">
        <f>SUM(W55:W60)</f>
        <v>0</v>
      </c>
      <c r="X61" s="89">
        <f t="shared" si="25"/>
        <v>0</v>
      </c>
      <c r="Y61" s="105">
        <f t="shared" si="26"/>
        <v>0</v>
      </c>
      <c r="Z61" s="88">
        <f t="shared" si="27"/>
        <v>2037551121</v>
      </c>
      <c r="AA61" s="89">
        <f t="shared" si="28"/>
        <v>363220414</v>
      </c>
      <c r="AB61" s="89">
        <f t="shared" si="29"/>
        <v>2400771535</v>
      </c>
      <c r="AC61" s="105">
        <f t="shared" si="30"/>
        <v>0.4629922233997351</v>
      </c>
      <c r="AD61" s="88">
        <f>SUM(AD55:AD60)</f>
        <v>913155650</v>
      </c>
      <c r="AE61" s="89">
        <f>SUM(AE55:AE60)</f>
        <v>195496724</v>
      </c>
      <c r="AF61" s="89">
        <f t="shared" si="31"/>
        <v>1108652374</v>
      </c>
      <c r="AG61" s="89">
        <f>SUM(AG55:AG60)</f>
        <v>4996028434</v>
      </c>
      <c r="AH61" s="89">
        <f>SUM(AH55:AH60)</f>
        <v>5061436845</v>
      </c>
      <c r="AI61" s="90">
        <f>SUM(AI55:AI60)</f>
        <v>2144847062</v>
      </c>
      <c r="AJ61" s="126">
        <f t="shared" si="32"/>
        <v>0.4293104193329737</v>
      </c>
      <c r="AK61" s="127">
        <f t="shared" si="33"/>
        <v>0.11507076157670326</v>
      </c>
    </row>
    <row r="62" spans="1:37" ht="12.75">
      <c r="A62" s="62" t="s">
        <v>97</v>
      </c>
      <c r="B62" s="63" t="s">
        <v>330</v>
      </c>
      <c r="C62" s="64" t="s">
        <v>331</v>
      </c>
      <c r="D62" s="85">
        <v>203740361</v>
      </c>
      <c r="E62" s="86">
        <v>50732000</v>
      </c>
      <c r="F62" s="87">
        <f t="shared" si="17"/>
        <v>254472361</v>
      </c>
      <c r="G62" s="85">
        <v>203740361</v>
      </c>
      <c r="H62" s="86">
        <v>50732000</v>
      </c>
      <c r="I62" s="87">
        <f t="shared" si="18"/>
        <v>254472361</v>
      </c>
      <c r="J62" s="85">
        <v>45172061</v>
      </c>
      <c r="K62" s="86">
        <v>11132461</v>
      </c>
      <c r="L62" s="86">
        <f t="shared" si="19"/>
        <v>56304522</v>
      </c>
      <c r="M62" s="104">
        <f t="shared" si="20"/>
        <v>0.2212598719119834</v>
      </c>
      <c r="N62" s="85">
        <v>60043780</v>
      </c>
      <c r="O62" s="86">
        <v>9632224</v>
      </c>
      <c r="P62" s="86">
        <f t="shared" si="21"/>
        <v>69676004</v>
      </c>
      <c r="Q62" s="104">
        <f t="shared" si="22"/>
        <v>0.2738057827820444</v>
      </c>
      <c r="R62" s="85">
        <v>0</v>
      </c>
      <c r="S62" s="86">
        <v>0</v>
      </c>
      <c r="T62" s="86">
        <f t="shared" si="23"/>
        <v>0</v>
      </c>
      <c r="U62" s="104">
        <f t="shared" si="24"/>
        <v>0</v>
      </c>
      <c r="V62" s="85">
        <v>0</v>
      </c>
      <c r="W62" s="86">
        <v>0</v>
      </c>
      <c r="X62" s="86">
        <f t="shared" si="25"/>
        <v>0</v>
      </c>
      <c r="Y62" s="104">
        <f t="shared" si="26"/>
        <v>0</v>
      </c>
      <c r="Z62" s="85">
        <f t="shared" si="27"/>
        <v>105215841</v>
      </c>
      <c r="AA62" s="86">
        <f t="shared" si="28"/>
        <v>20764685</v>
      </c>
      <c r="AB62" s="86">
        <f t="shared" si="29"/>
        <v>125980526</v>
      </c>
      <c r="AC62" s="104">
        <f t="shared" si="30"/>
        <v>0.49506565469402786</v>
      </c>
      <c r="AD62" s="85">
        <v>60317040</v>
      </c>
      <c r="AE62" s="86">
        <v>12900888</v>
      </c>
      <c r="AF62" s="86">
        <f t="shared" si="31"/>
        <v>73217928</v>
      </c>
      <c r="AG62" s="86">
        <v>284849948</v>
      </c>
      <c r="AH62" s="86">
        <v>265106948</v>
      </c>
      <c r="AI62" s="87">
        <v>128621053</v>
      </c>
      <c r="AJ62" s="124">
        <f t="shared" si="32"/>
        <v>0.4515396751976939</v>
      </c>
      <c r="AK62" s="125">
        <f t="shared" si="33"/>
        <v>-0.0483750919583521</v>
      </c>
    </row>
    <row r="63" spans="1:37" ht="12.75">
      <c r="A63" s="62" t="s">
        <v>97</v>
      </c>
      <c r="B63" s="63" t="s">
        <v>332</v>
      </c>
      <c r="C63" s="64" t="s">
        <v>333</v>
      </c>
      <c r="D63" s="85">
        <v>1338193446</v>
      </c>
      <c r="E63" s="86">
        <v>303157807</v>
      </c>
      <c r="F63" s="87">
        <f t="shared" si="17"/>
        <v>1641351253</v>
      </c>
      <c r="G63" s="85">
        <v>1338193446</v>
      </c>
      <c r="H63" s="86">
        <v>303157807</v>
      </c>
      <c r="I63" s="87">
        <f t="shared" si="18"/>
        <v>1641351253</v>
      </c>
      <c r="J63" s="85">
        <v>317674499</v>
      </c>
      <c r="K63" s="86">
        <v>72029718</v>
      </c>
      <c r="L63" s="86">
        <f t="shared" si="19"/>
        <v>389704217</v>
      </c>
      <c r="M63" s="104">
        <f t="shared" si="20"/>
        <v>0.23742889664093125</v>
      </c>
      <c r="N63" s="85">
        <v>324289360</v>
      </c>
      <c r="O63" s="86">
        <v>74713876</v>
      </c>
      <c r="P63" s="86">
        <f t="shared" si="21"/>
        <v>399003236</v>
      </c>
      <c r="Q63" s="104">
        <f t="shared" si="22"/>
        <v>0.24309436220353012</v>
      </c>
      <c r="R63" s="85">
        <v>0</v>
      </c>
      <c r="S63" s="86">
        <v>0</v>
      </c>
      <c r="T63" s="86">
        <f t="shared" si="23"/>
        <v>0</v>
      </c>
      <c r="U63" s="104">
        <f t="shared" si="24"/>
        <v>0</v>
      </c>
      <c r="V63" s="85">
        <v>0</v>
      </c>
      <c r="W63" s="86">
        <v>0</v>
      </c>
      <c r="X63" s="86">
        <f t="shared" si="25"/>
        <v>0</v>
      </c>
      <c r="Y63" s="104">
        <f t="shared" si="26"/>
        <v>0</v>
      </c>
      <c r="Z63" s="85">
        <f t="shared" si="27"/>
        <v>641963859</v>
      </c>
      <c r="AA63" s="86">
        <f t="shared" si="28"/>
        <v>146743594</v>
      </c>
      <c r="AB63" s="86">
        <f t="shared" si="29"/>
        <v>788707453</v>
      </c>
      <c r="AC63" s="104">
        <f t="shared" si="30"/>
        <v>0.48052325884446134</v>
      </c>
      <c r="AD63" s="85">
        <v>290774884</v>
      </c>
      <c r="AE63" s="86">
        <v>70101574</v>
      </c>
      <c r="AF63" s="86">
        <f t="shared" si="31"/>
        <v>360876458</v>
      </c>
      <c r="AG63" s="86">
        <v>1638520857</v>
      </c>
      <c r="AH63" s="86">
        <v>1632429298</v>
      </c>
      <c r="AI63" s="87">
        <v>655317231</v>
      </c>
      <c r="AJ63" s="124">
        <f t="shared" si="32"/>
        <v>0.39994439387230823</v>
      </c>
      <c r="AK63" s="125">
        <f t="shared" si="33"/>
        <v>0.10565049937394355</v>
      </c>
    </row>
    <row r="64" spans="1:37" ht="12.75">
      <c r="A64" s="62" t="s">
        <v>97</v>
      </c>
      <c r="B64" s="63" t="s">
        <v>334</v>
      </c>
      <c r="C64" s="64" t="s">
        <v>335</v>
      </c>
      <c r="D64" s="85">
        <v>127456776</v>
      </c>
      <c r="E64" s="86">
        <v>0</v>
      </c>
      <c r="F64" s="87">
        <f t="shared" si="17"/>
        <v>127456776</v>
      </c>
      <c r="G64" s="85">
        <v>127456776</v>
      </c>
      <c r="H64" s="86">
        <v>0</v>
      </c>
      <c r="I64" s="87">
        <f t="shared" si="18"/>
        <v>127456776</v>
      </c>
      <c r="J64" s="85">
        <v>22417870</v>
      </c>
      <c r="K64" s="86">
        <v>10505579</v>
      </c>
      <c r="L64" s="86">
        <f t="shared" si="19"/>
        <v>32923449</v>
      </c>
      <c r="M64" s="104">
        <f t="shared" si="20"/>
        <v>0.25831069977793886</v>
      </c>
      <c r="N64" s="85">
        <v>31360217</v>
      </c>
      <c r="O64" s="86">
        <v>13176452</v>
      </c>
      <c r="P64" s="86">
        <f t="shared" si="21"/>
        <v>44536669</v>
      </c>
      <c r="Q64" s="104">
        <f t="shared" si="22"/>
        <v>0.349425667255227</v>
      </c>
      <c r="R64" s="85">
        <v>0</v>
      </c>
      <c r="S64" s="86">
        <v>0</v>
      </c>
      <c r="T64" s="86">
        <f t="shared" si="23"/>
        <v>0</v>
      </c>
      <c r="U64" s="104">
        <f t="shared" si="24"/>
        <v>0</v>
      </c>
      <c r="V64" s="85">
        <v>0</v>
      </c>
      <c r="W64" s="86">
        <v>0</v>
      </c>
      <c r="X64" s="86">
        <f t="shared" si="25"/>
        <v>0</v>
      </c>
      <c r="Y64" s="104">
        <f t="shared" si="26"/>
        <v>0</v>
      </c>
      <c r="Z64" s="85">
        <f t="shared" si="27"/>
        <v>53778087</v>
      </c>
      <c r="AA64" s="86">
        <f t="shared" si="28"/>
        <v>23682031</v>
      </c>
      <c r="AB64" s="86">
        <f t="shared" si="29"/>
        <v>77460118</v>
      </c>
      <c r="AC64" s="104">
        <f t="shared" si="30"/>
        <v>0.6077363670331658</v>
      </c>
      <c r="AD64" s="85">
        <v>28706915</v>
      </c>
      <c r="AE64" s="86">
        <v>9444078</v>
      </c>
      <c r="AF64" s="86">
        <f t="shared" si="31"/>
        <v>38150993</v>
      </c>
      <c r="AG64" s="86">
        <v>177919372</v>
      </c>
      <c r="AH64" s="86">
        <v>176618042</v>
      </c>
      <c r="AI64" s="87">
        <v>65683336</v>
      </c>
      <c r="AJ64" s="124">
        <f t="shared" si="32"/>
        <v>0.3691747293262703</v>
      </c>
      <c r="AK64" s="125">
        <f t="shared" si="33"/>
        <v>0.16737902470847876</v>
      </c>
    </row>
    <row r="65" spans="1:37" ht="12.75">
      <c r="A65" s="62" t="s">
        <v>97</v>
      </c>
      <c r="B65" s="63" t="s">
        <v>336</v>
      </c>
      <c r="C65" s="64" t="s">
        <v>337</v>
      </c>
      <c r="D65" s="85">
        <v>98728637</v>
      </c>
      <c r="E65" s="86">
        <v>0</v>
      </c>
      <c r="F65" s="87">
        <f t="shared" si="17"/>
        <v>98728637</v>
      </c>
      <c r="G65" s="85">
        <v>98728637</v>
      </c>
      <c r="H65" s="86">
        <v>0</v>
      </c>
      <c r="I65" s="87">
        <f t="shared" si="18"/>
        <v>98728637</v>
      </c>
      <c r="J65" s="85">
        <v>16945616</v>
      </c>
      <c r="K65" s="86">
        <v>10366634</v>
      </c>
      <c r="L65" s="86">
        <f t="shared" si="19"/>
        <v>27312250</v>
      </c>
      <c r="M65" s="104">
        <f t="shared" si="20"/>
        <v>0.2766395934342738</v>
      </c>
      <c r="N65" s="85">
        <v>25265308</v>
      </c>
      <c r="O65" s="86">
        <v>4126964</v>
      </c>
      <c r="P65" s="86">
        <f t="shared" si="21"/>
        <v>29392272</v>
      </c>
      <c r="Q65" s="104">
        <f t="shared" si="22"/>
        <v>0.2977076651022742</v>
      </c>
      <c r="R65" s="85">
        <v>0</v>
      </c>
      <c r="S65" s="86">
        <v>0</v>
      </c>
      <c r="T65" s="86">
        <f t="shared" si="23"/>
        <v>0</v>
      </c>
      <c r="U65" s="104">
        <f t="shared" si="24"/>
        <v>0</v>
      </c>
      <c r="V65" s="85">
        <v>0</v>
      </c>
      <c r="W65" s="86">
        <v>0</v>
      </c>
      <c r="X65" s="86">
        <f t="shared" si="25"/>
        <v>0</v>
      </c>
      <c r="Y65" s="104">
        <f t="shared" si="26"/>
        <v>0</v>
      </c>
      <c r="Z65" s="85">
        <f t="shared" si="27"/>
        <v>42210924</v>
      </c>
      <c r="AA65" s="86">
        <f t="shared" si="28"/>
        <v>14493598</v>
      </c>
      <c r="AB65" s="86">
        <f t="shared" si="29"/>
        <v>56704522</v>
      </c>
      <c r="AC65" s="104">
        <f t="shared" si="30"/>
        <v>0.574347258536548</v>
      </c>
      <c r="AD65" s="85">
        <v>24033373</v>
      </c>
      <c r="AE65" s="86">
        <v>7303035</v>
      </c>
      <c r="AF65" s="86">
        <f t="shared" si="31"/>
        <v>31336408</v>
      </c>
      <c r="AG65" s="86">
        <v>138733483</v>
      </c>
      <c r="AH65" s="86">
        <v>126583479</v>
      </c>
      <c r="AI65" s="87">
        <v>60256041</v>
      </c>
      <c r="AJ65" s="124">
        <f t="shared" si="32"/>
        <v>0.43432947617987794</v>
      </c>
      <c r="AK65" s="125">
        <f t="shared" si="33"/>
        <v>-0.06204080569796</v>
      </c>
    </row>
    <row r="66" spans="1:37" ht="12.75">
      <c r="A66" s="62" t="s">
        <v>112</v>
      </c>
      <c r="B66" s="63" t="s">
        <v>338</v>
      </c>
      <c r="C66" s="64" t="s">
        <v>339</v>
      </c>
      <c r="D66" s="85">
        <v>579600491</v>
      </c>
      <c r="E66" s="86">
        <v>347899377</v>
      </c>
      <c r="F66" s="87">
        <f t="shared" si="17"/>
        <v>927499868</v>
      </c>
      <c r="G66" s="85">
        <v>579600491</v>
      </c>
      <c r="H66" s="86">
        <v>347899377</v>
      </c>
      <c r="I66" s="87">
        <f t="shared" si="18"/>
        <v>927499868</v>
      </c>
      <c r="J66" s="85">
        <v>128144738</v>
      </c>
      <c r="K66" s="86">
        <v>118612037</v>
      </c>
      <c r="L66" s="86">
        <f t="shared" si="19"/>
        <v>246756775</v>
      </c>
      <c r="M66" s="104">
        <f t="shared" si="20"/>
        <v>0.2660450782942861</v>
      </c>
      <c r="N66" s="85">
        <v>143371546</v>
      </c>
      <c r="O66" s="86">
        <v>129072546</v>
      </c>
      <c r="P66" s="86">
        <f t="shared" si="21"/>
        <v>272444092</v>
      </c>
      <c r="Q66" s="104">
        <f t="shared" si="22"/>
        <v>0.2937403027209919</v>
      </c>
      <c r="R66" s="85">
        <v>0</v>
      </c>
      <c r="S66" s="86">
        <v>0</v>
      </c>
      <c r="T66" s="86">
        <f t="shared" si="23"/>
        <v>0</v>
      </c>
      <c r="U66" s="104">
        <f t="shared" si="24"/>
        <v>0</v>
      </c>
      <c r="V66" s="85">
        <v>0</v>
      </c>
      <c r="W66" s="86">
        <v>0</v>
      </c>
      <c r="X66" s="86">
        <f t="shared" si="25"/>
        <v>0</v>
      </c>
      <c r="Y66" s="104">
        <f t="shared" si="26"/>
        <v>0</v>
      </c>
      <c r="Z66" s="85">
        <f t="shared" si="27"/>
        <v>271516284</v>
      </c>
      <c r="AA66" s="86">
        <f t="shared" si="28"/>
        <v>247684583</v>
      </c>
      <c r="AB66" s="86">
        <f t="shared" si="29"/>
        <v>519200867</v>
      </c>
      <c r="AC66" s="104">
        <f t="shared" si="30"/>
        <v>0.559785381015278</v>
      </c>
      <c r="AD66" s="85">
        <v>179327992</v>
      </c>
      <c r="AE66" s="86">
        <v>106060717</v>
      </c>
      <c r="AF66" s="86">
        <f t="shared" si="31"/>
        <v>285388709</v>
      </c>
      <c r="AG66" s="86">
        <v>1015484765</v>
      </c>
      <c r="AH66" s="86">
        <v>1116343458</v>
      </c>
      <c r="AI66" s="87">
        <v>484026635</v>
      </c>
      <c r="AJ66" s="124">
        <f t="shared" si="32"/>
        <v>0.4766458854751996</v>
      </c>
      <c r="AK66" s="125">
        <f t="shared" si="33"/>
        <v>-0.0453578456041861</v>
      </c>
    </row>
    <row r="67" spans="1:37" ht="16.5">
      <c r="A67" s="65"/>
      <c r="B67" s="66" t="s">
        <v>340</v>
      </c>
      <c r="C67" s="67"/>
      <c r="D67" s="88">
        <f>SUM(D62:D66)</f>
        <v>2347719711</v>
      </c>
      <c r="E67" s="89">
        <f>SUM(E62:E66)</f>
        <v>701789184</v>
      </c>
      <c r="F67" s="90">
        <f t="shared" si="17"/>
        <v>3049508895</v>
      </c>
      <c r="G67" s="88">
        <f>SUM(G62:G66)</f>
        <v>2347719711</v>
      </c>
      <c r="H67" s="89">
        <f>SUM(H62:H66)</f>
        <v>701789184</v>
      </c>
      <c r="I67" s="90">
        <f t="shared" si="18"/>
        <v>3049508895</v>
      </c>
      <c r="J67" s="88">
        <f>SUM(J62:J66)</f>
        <v>530354784</v>
      </c>
      <c r="K67" s="89">
        <f>SUM(K62:K66)</f>
        <v>222646429</v>
      </c>
      <c r="L67" s="89">
        <f t="shared" si="19"/>
        <v>753001213</v>
      </c>
      <c r="M67" s="105">
        <f t="shared" si="20"/>
        <v>0.24692540304920146</v>
      </c>
      <c r="N67" s="88">
        <f>SUM(N62:N66)</f>
        <v>584330211</v>
      </c>
      <c r="O67" s="89">
        <f>SUM(O62:O66)</f>
        <v>230722062</v>
      </c>
      <c r="P67" s="89">
        <f t="shared" si="21"/>
        <v>815052273</v>
      </c>
      <c r="Q67" s="105">
        <f t="shared" si="22"/>
        <v>0.2672732892618764</v>
      </c>
      <c r="R67" s="88">
        <f>SUM(R62:R66)</f>
        <v>0</v>
      </c>
      <c r="S67" s="89">
        <f>SUM(S62:S66)</f>
        <v>0</v>
      </c>
      <c r="T67" s="89">
        <f t="shared" si="23"/>
        <v>0</v>
      </c>
      <c r="U67" s="105">
        <f t="shared" si="24"/>
        <v>0</v>
      </c>
      <c r="V67" s="88">
        <f>SUM(V62:V66)</f>
        <v>0</v>
      </c>
      <c r="W67" s="89">
        <f>SUM(W62:W66)</f>
        <v>0</v>
      </c>
      <c r="X67" s="89">
        <f t="shared" si="25"/>
        <v>0</v>
      </c>
      <c r="Y67" s="105">
        <f t="shared" si="26"/>
        <v>0</v>
      </c>
      <c r="Z67" s="88">
        <f t="shared" si="27"/>
        <v>1114684995</v>
      </c>
      <c r="AA67" s="89">
        <f t="shared" si="28"/>
        <v>453368491</v>
      </c>
      <c r="AB67" s="89">
        <f t="shared" si="29"/>
        <v>1568053486</v>
      </c>
      <c r="AC67" s="105">
        <f t="shared" si="30"/>
        <v>0.5141986923110778</v>
      </c>
      <c r="AD67" s="88">
        <f>SUM(AD62:AD66)</f>
        <v>583160204</v>
      </c>
      <c r="AE67" s="89">
        <f>SUM(AE62:AE66)</f>
        <v>205810292</v>
      </c>
      <c r="AF67" s="89">
        <f t="shared" si="31"/>
        <v>788970496</v>
      </c>
      <c r="AG67" s="89">
        <f>SUM(AG62:AG66)</f>
        <v>3255508425</v>
      </c>
      <c r="AH67" s="89">
        <f>SUM(AH62:AH66)</f>
        <v>3317081225</v>
      </c>
      <c r="AI67" s="90">
        <f>SUM(AI62:AI66)</f>
        <v>1393904296</v>
      </c>
      <c r="AJ67" s="126">
        <f t="shared" si="32"/>
        <v>0.4281679277177727</v>
      </c>
      <c r="AK67" s="127">
        <f t="shared" si="33"/>
        <v>0.03305798776029256</v>
      </c>
    </row>
    <row r="68" spans="1:37" ht="12.75">
      <c r="A68" s="62" t="s">
        <v>97</v>
      </c>
      <c r="B68" s="63" t="s">
        <v>341</v>
      </c>
      <c r="C68" s="64" t="s">
        <v>342</v>
      </c>
      <c r="D68" s="85">
        <v>374137885</v>
      </c>
      <c r="E68" s="86">
        <v>45225000</v>
      </c>
      <c r="F68" s="87">
        <f t="shared" si="17"/>
        <v>419362885</v>
      </c>
      <c r="G68" s="85">
        <v>374137885</v>
      </c>
      <c r="H68" s="86">
        <v>45225000</v>
      </c>
      <c r="I68" s="87">
        <f t="shared" si="18"/>
        <v>419362885</v>
      </c>
      <c r="J68" s="85">
        <v>82255780</v>
      </c>
      <c r="K68" s="86">
        <v>5220511</v>
      </c>
      <c r="L68" s="86">
        <f t="shared" si="19"/>
        <v>87476291</v>
      </c>
      <c r="M68" s="104">
        <f t="shared" si="20"/>
        <v>0.20859330696372905</v>
      </c>
      <c r="N68" s="85">
        <v>67812806</v>
      </c>
      <c r="O68" s="86">
        <v>6418474</v>
      </c>
      <c r="P68" s="86">
        <f t="shared" si="21"/>
        <v>74231280</v>
      </c>
      <c r="Q68" s="104">
        <f t="shared" si="22"/>
        <v>0.17700965596895873</v>
      </c>
      <c r="R68" s="85">
        <v>0</v>
      </c>
      <c r="S68" s="86">
        <v>0</v>
      </c>
      <c r="T68" s="86">
        <f t="shared" si="23"/>
        <v>0</v>
      </c>
      <c r="U68" s="104">
        <f t="shared" si="24"/>
        <v>0</v>
      </c>
      <c r="V68" s="85">
        <v>0</v>
      </c>
      <c r="W68" s="86">
        <v>0</v>
      </c>
      <c r="X68" s="86">
        <f t="shared" si="25"/>
        <v>0</v>
      </c>
      <c r="Y68" s="104">
        <f t="shared" si="26"/>
        <v>0</v>
      </c>
      <c r="Z68" s="85">
        <f t="shared" si="27"/>
        <v>150068586</v>
      </c>
      <c r="AA68" s="86">
        <f t="shared" si="28"/>
        <v>11638985</v>
      </c>
      <c r="AB68" s="86">
        <f t="shared" si="29"/>
        <v>161707571</v>
      </c>
      <c r="AC68" s="104">
        <f t="shared" si="30"/>
        <v>0.38560296293268775</v>
      </c>
      <c r="AD68" s="85">
        <v>85320724</v>
      </c>
      <c r="AE68" s="86">
        <v>7754421</v>
      </c>
      <c r="AF68" s="86">
        <f t="shared" si="31"/>
        <v>93075145</v>
      </c>
      <c r="AG68" s="86">
        <v>360671391</v>
      </c>
      <c r="AH68" s="86">
        <v>399597767</v>
      </c>
      <c r="AI68" s="87">
        <v>170643058</v>
      </c>
      <c r="AJ68" s="124">
        <f t="shared" si="32"/>
        <v>0.47312612604751897</v>
      </c>
      <c r="AK68" s="125">
        <f t="shared" si="33"/>
        <v>-0.20245861556272626</v>
      </c>
    </row>
    <row r="69" spans="1:37" ht="12.75">
      <c r="A69" s="62" t="s">
        <v>97</v>
      </c>
      <c r="B69" s="63" t="s">
        <v>343</v>
      </c>
      <c r="C69" s="64" t="s">
        <v>344</v>
      </c>
      <c r="D69" s="85">
        <v>134696102</v>
      </c>
      <c r="E69" s="86">
        <v>65912348</v>
      </c>
      <c r="F69" s="87">
        <f t="shared" si="17"/>
        <v>200608450</v>
      </c>
      <c r="G69" s="85">
        <v>134696102</v>
      </c>
      <c r="H69" s="86">
        <v>65912348</v>
      </c>
      <c r="I69" s="87">
        <f t="shared" si="18"/>
        <v>200608450</v>
      </c>
      <c r="J69" s="85">
        <v>19998110</v>
      </c>
      <c r="K69" s="86">
        <v>8460054</v>
      </c>
      <c r="L69" s="86">
        <f t="shared" si="19"/>
        <v>28458164</v>
      </c>
      <c r="M69" s="104">
        <f t="shared" si="20"/>
        <v>0.14185924870064048</v>
      </c>
      <c r="N69" s="85">
        <v>33539391</v>
      </c>
      <c r="O69" s="86">
        <v>20108575</v>
      </c>
      <c r="P69" s="86">
        <f t="shared" si="21"/>
        <v>53647966</v>
      </c>
      <c r="Q69" s="104">
        <f t="shared" si="22"/>
        <v>0.2674262524833824</v>
      </c>
      <c r="R69" s="85">
        <v>0</v>
      </c>
      <c r="S69" s="86">
        <v>0</v>
      </c>
      <c r="T69" s="86">
        <f t="shared" si="23"/>
        <v>0</v>
      </c>
      <c r="U69" s="104">
        <f t="shared" si="24"/>
        <v>0</v>
      </c>
      <c r="V69" s="85">
        <v>0</v>
      </c>
      <c r="W69" s="86">
        <v>0</v>
      </c>
      <c r="X69" s="86">
        <f t="shared" si="25"/>
        <v>0</v>
      </c>
      <c r="Y69" s="104">
        <f t="shared" si="26"/>
        <v>0</v>
      </c>
      <c r="Z69" s="85">
        <f t="shared" si="27"/>
        <v>53537501</v>
      </c>
      <c r="AA69" s="86">
        <f t="shared" si="28"/>
        <v>28568629</v>
      </c>
      <c r="AB69" s="86">
        <f t="shared" si="29"/>
        <v>82106130</v>
      </c>
      <c r="AC69" s="104">
        <f t="shared" si="30"/>
        <v>0.4092855011840229</v>
      </c>
      <c r="AD69" s="85">
        <v>25912177</v>
      </c>
      <c r="AE69" s="86">
        <v>23957835</v>
      </c>
      <c r="AF69" s="86">
        <f t="shared" si="31"/>
        <v>49870012</v>
      </c>
      <c r="AG69" s="86">
        <v>212859776</v>
      </c>
      <c r="AH69" s="86">
        <v>227969801</v>
      </c>
      <c r="AI69" s="87">
        <v>84123424</v>
      </c>
      <c r="AJ69" s="124">
        <f t="shared" si="32"/>
        <v>0.3952058278967652</v>
      </c>
      <c r="AK69" s="125">
        <f t="shared" si="33"/>
        <v>0.07575602749002752</v>
      </c>
    </row>
    <row r="70" spans="1:37" ht="12.75">
      <c r="A70" s="62" t="s">
        <v>97</v>
      </c>
      <c r="B70" s="63" t="s">
        <v>345</v>
      </c>
      <c r="C70" s="64" t="s">
        <v>346</v>
      </c>
      <c r="D70" s="85">
        <v>242638529</v>
      </c>
      <c r="E70" s="86">
        <v>57350040</v>
      </c>
      <c r="F70" s="87">
        <f t="shared" si="17"/>
        <v>299988569</v>
      </c>
      <c r="G70" s="85">
        <v>242638529</v>
      </c>
      <c r="H70" s="86">
        <v>57350040</v>
      </c>
      <c r="I70" s="87">
        <f t="shared" si="18"/>
        <v>299988569</v>
      </c>
      <c r="J70" s="85">
        <v>43145002</v>
      </c>
      <c r="K70" s="86">
        <v>11755542</v>
      </c>
      <c r="L70" s="86">
        <f t="shared" si="19"/>
        <v>54900544</v>
      </c>
      <c r="M70" s="104">
        <f t="shared" si="20"/>
        <v>0.18300878657813124</v>
      </c>
      <c r="N70" s="85">
        <v>49971183</v>
      </c>
      <c r="O70" s="86">
        <v>20313199</v>
      </c>
      <c r="P70" s="86">
        <f t="shared" si="21"/>
        <v>70284382</v>
      </c>
      <c r="Q70" s="104">
        <f t="shared" si="22"/>
        <v>0.2342902005709424</v>
      </c>
      <c r="R70" s="85">
        <v>0</v>
      </c>
      <c r="S70" s="86">
        <v>0</v>
      </c>
      <c r="T70" s="86">
        <f t="shared" si="23"/>
        <v>0</v>
      </c>
      <c r="U70" s="104">
        <f t="shared" si="24"/>
        <v>0</v>
      </c>
      <c r="V70" s="85">
        <v>0</v>
      </c>
      <c r="W70" s="86">
        <v>0</v>
      </c>
      <c r="X70" s="86">
        <f t="shared" si="25"/>
        <v>0</v>
      </c>
      <c r="Y70" s="104">
        <f t="shared" si="26"/>
        <v>0</v>
      </c>
      <c r="Z70" s="85">
        <f t="shared" si="27"/>
        <v>93116185</v>
      </c>
      <c r="AA70" s="86">
        <f t="shared" si="28"/>
        <v>32068741</v>
      </c>
      <c r="AB70" s="86">
        <f t="shared" si="29"/>
        <v>125184926</v>
      </c>
      <c r="AC70" s="104">
        <f t="shared" si="30"/>
        <v>0.41729898714907365</v>
      </c>
      <c r="AD70" s="85">
        <v>60192742</v>
      </c>
      <c r="AE70" s="86">
        <v>16702740</v>
      </c>
      <c r="AF70" s="86">
        <f t="shared" si="31"/>
        <v>76895482</v>
      </c>
      <c r="AG70" s="86">
        <v>263509323</v>
      </c>
      <c r="AH70" s="86">
        <v>293899057</v>
      </c>
      <c r="AI70" s="87">
        <v>165259606</v>
      </c>
      <c r="AJ70" s="124">
        <f t="shared" si="32"/>
        <v>0.6271489908537315</v>
      </c>
      <c r="AK70" s="125">
        <f t="shared" si="33"/>
        <v>-0.08597514220666436</v>
      </c>
    </row>
    <row r="71" spans="1:37" ht="12.75">
      <c r="A71" s="62" t="s">
        <v>97</v>
      </c>
      <c r="B71" s="63" t="s">
        <v>347</v>
      </c>
      <c r="C71" s="64" t="s">
        <v>348</v>
      </c>
      <c r="D71" s="85">
        <v>141997102</v>
      </c>
      <c r="E71" s="86">
        <v>62210000</v>
      </c>
      <c r="F71" s="87">
        <f t="shared" si="17"/>
        <v>204207102</v>
      </c>
      <c r="G71" s="85">
        <v>141997102</v>
      </c>
      <c r="H71" s="86">
        <v>62210000</v>
      </c>
      <c r="I71" s="87">
        <f t="shared" si="18"/>
        <v>204207102</v>
      </c>
      <c r="J71" s="85">
        <v>25593217</v>
      </c>
      <c r="K71" s="86">
        <v>6659852</v>
      </c>
      <c r="L71" s="86">
        <f t="shared" si="19"/>
        <v>32253069</v>
      </c>
      <c r="M71" s="104">
        <f t="shared" si="20"/>
        <v>0.15794293481526417</v>
      </c>
      <c r="N71" s="85">
        <v>36801520</v>
      </c>
      <c r="O71" s="86">
        <v>21145240</v>
      </c>
      <c r="P71" s="86">
        <f t="shared" si="21"/>
        <v>57946760</v>
      </c>
      <c r="Q71" s="104">
        <f t="shared" si="22"/>
        <v>0.2837646655403787</v>
      </c>
      <c r="R71" s="85">
        <v>0</v>
      </c>
      <c r="S71" s="86">
        <v>0</v>
      </c>
      <c r="T71" s="86">
        <f t="shared" si="23"/>
        <v>0</v>
      </c>
      <c r="U71" s="104">
        <f t="shared" si="24"/>
        <v>0</v>
      </c>
      <c r="V71" s="85">
        <v>0</v>
      </c>
      <c r="W71" s="86">
        <v>0</v>
      </c>
      <c r="X71" s="86">
        <f t="shared" si="25"/>
        <v>0</v>
      </c>
      <c r="Y71" s="104">
        <f t="shared" si="26"/>
        <v>0</v>
      </c>
      <c r="Z71" s="85">
        <f t="shared" si="27"/>
        <v>62394737</v>
      </c>
      <c r="AA71" s="86">
        <f t="shared" si="28"/>
        <v>27805092</v>
      </c>
      <c r="AB71" s="86">
        <f t="shared" si="29"/>
        <v>90199829</v>
      </c>
      <c r="AC71" s="104">
        <f t="shared" si="30"/>
        <v>0.4417076003556429</v>
      </c>
      <c r="AD71" s="85">
        <v>0</v>
      </c>
      <c r="AE71" s="86">
        <v>0</v>
      </c>
      <c r="AF71" s="86">
        <f t="shared" si="31"/>
        <v>0</v>
      </c>
      <c r="AG71" s="86">
        <v>0</v>
      </c>
      <c r="AH71" s="86">
        <v>0</v>
      </c>
      <c r="AI71" s="87">
        <v>0</v>
      </c>
      <c r="AJ71" s="124">
        <f t="shared" si="32"/>
        <v>0</v>
      </c>
      <c r="AK71" s="125">
        <f t="shared" si="33"/>
        <v>0</v>
      </c>
    </row>
    <row r="72" spans="1:37" ht="12.75">
      <c r="A72" s="62" t="s">
        <v>112</v>
      </c>
      <c r="B72" s="63" t="s">
        <v>349</v>
      </c>
      <c r="C72" s="64" t="s">
        <v>350</v>
      </c>
      <c r="D72" s="85">
        <v>393940913</v>
      </c>
      <c r="E72" s="86">
        <v>350299325</v>
      </c>
      <c r="F72" s="87">
        <f t="shared" si="17"/>
        <v>744240238</v>
      </c>
      <c r="G72" s="85">
        <v>393940913</v>
      </c>
      <c r="H72" s="86">
        <v>350299325</v>
      </c>
      <c r="I72" s="87">
        <f t="shared" si="18"/>
        <v>744240238</v>
      </c>
      <c r="J72" s="85">
        <v>72212920</v>
      </c>
      <c r="K72" s="86">
        <v>32675895</v>
      </c>
      <c r="L72" s="86">
        <f t="shared" si="19"/>
        <v>104888815</v>
      </c>
      <c r="M72" s="104">
        <f t="shared" si="20"/>
        <v>0.14093408236279747</v>
      </c>
      <c r="N72" s="85">
        <v>107546044</v>
      </c>
      <c r="O72" s="86">
        <v>56979619</v>
      </c>
      <c r="P72" s="86">
        <f t="shared" si="21"/>
        <v>164525663</v>
      </c>
      <c r="Q72" s="104">
        <f t="shared" si="22"/>
        <v>0.22106526172534088</v>
      </c>
      <c r="R72" s="85">
        <v>0</v>
      </c>
      <c r="S72" s="86">
        <v>0</v>
      </c>
      <c r="T72" s="86">
        <f t="shared" si="23"/>
        <v>0</v>
      </c>
      <c r="U72" s="104">
        <f t="shared" si="24"/>
        <v>0</v>
      </c>
      <c r="V72" s="85">
        <v>0</v>
      </c>
      <c r="W72" s="86">
        <v>0</v>
      </c>
      <c r="X72" s="86">
        <f t="shared" si="25"/>
        <v>0</v>
      </c>
      <c r="Y72" s="104">
        <f t="shared" si="26"/>
        <v>0</v>
      </c>
      <c r="Z72" s="85">
        <f t="shared" si="27"/>
        <v>179758964</v>
      </c>
      <c r="AA72" s="86">
        <f t="shared" si="28"/>
        <v>89655514</v>
      </c>
      <c r="AB72" s="86">
        <f t="shared" si="29"/>
        <v>269414478</v>
      </c>
      <c r="AC72" s="104">
        <f t="shared" si="30"/>
        <v>0.3619993440881384</v>
      </c>
      <c r="AD72" s="85">
        <v>126434743</v>
      </c>
      <c r="AE72" s="86">
        <v>80778110</v>
      </c>
      <c r="AF72" s="86">
        <f t="shared" si="31"/>
        <v>207212853</v>
      </c>
      <c r="AG72" s="86">
        <v>704230741</v>
      </c>
      <c r="AH72" s="86">
        <v>717996731</v>
      </c>
      <c r="AI72" s="87">
        <v>315511302</v>
      </c>
      <c r="AJ72" s="124">
        <f t="shared" si="32"/>
        <v>0.44802262047234315</v>
      </c>
      <c r="AK72" s="125">
        <f t="shared" si="33"/>
        <v>-0.20600647779315118</v>
      </c>
    </row>
    <row r="73" spans="1:37" ht="16.5">
      <c r="A73" s="65"/>
      <c r="B73" s="66" t="s">
        <v>351</v>
      </c>
      <c r="C73" s="67"/>
      <c r="D73" s="88">
        <f>SUM(D68:D72)</f>
        <v>1287410531</v>
      </c>
      <c r="E73" s="89">
        <f>SUM(E68:E72)</f>
        <v>580996713</v>
      </c>
      <c r="F73" s="90">
        <f t="shared" si="17"/>
        <v>1868407244</v>
      </c>
      <c r="G73" s="88">
        <f>SUM(G68:G72)</f>
        <v>1287410531</v>
      </c>
      <c r="H73" s="89">
        <f>SUM(H68:H72)</f>
        <v>580996713</v>
      </c>
      <c r="I73" s="90">
        <f t="shared" si="18"/>
        <v>1868407244</v>
      </c>
      <c r="J73" s="88">
        <f>SUM(J68:J72)</f>
        <v>243205029</v>
      </c>
      <c r="K73" s="89">
        <f>SUM(K68:K72)</f>
        <v>64771854</v>
      </c>
      <c r="L73" s="89">
        <f t="shared" si="19"/>
        <v>307976883</v>
      </c>
      <c r="M73" s="105">
        <f t="shared" si="20"/>
        <v>0.16483391615452334</v>
      </c>
      <c r="N73" s="88">
        <f>SUM(N68:N72)</f>
        <v>295670944</v>
      </c>
      <c r="O73" s="89">
        <f>SUM(O68:O72)</f>
        <v>124965107</v>
      </c>
      <c r="P73" s="89">
        <f t="shared" si="21"/>
        <v>420636051</v>
      </c>
      <c r="Q73" s="105">
        <f t="shared" si="22"/>
        <v>0.2251308178935748</v>
      </c>
      <c r="R73" s="88">
        <f>SUM(R68:R72)</f>
        <v>0</v>
      </c>
      <c r="S73" s="89">
        <f>SUM(S68:S72)</f>
        <v>0</v>
      </c>
      <c r="T73" s="89">
        <f t="shared" si="23"/>
        <v>0</v>
      </c>
      <c r="U73" s="105">
        <f t="shared" si="24"/>
        <v>0</v>
      </c>
      <c r="V73" s="88">
        <f>SUM(V68:V72)</f>
        <v>0</v>
      </c>
      <c r="W73" s="89">
        <f>SUM(W68:W72)</f>
        <v>0</v>
      </c>
      <c r="X73" s="89">
        <f t="shared" si="25"/>
        <v>0</v>
      </c>
      <c r="Y73" s="105">
        <f t="shared" si="26"/>
        <v>0</v>
      </c>
      <c r="Z73" s="88">
        <f t="shared" si="27"/>
        <v>538875973</v>
      </c>
      <c r="AA73" s="89">
        <f t="shared" si="28"/>
        <v>189736961</v>
      </c>
      <c r="AB73" s="89">
        <f t="shared" si="29"/>
        <v>728612934</v>
      </c>
      <c r="AC73" s="105">
        <f t="shared" si="30"/>
        <v>0.3899647340480981</v>
      </c>
      <c r="AD73" s="88">
        <f>SUM(AD68:AD72)</f>
        <v>297860386</v>
      </c>
      <c r="AE73" s="89">
        <f>SUM(AE68:AE72)</f>
        <v>129193106</v>
      </c>
      <c r="AF73" s="89">
        <f t="shared" si="31"/>
        <v>427053492</v>
      </c>
      <c r="AG73" s="89">
        <f>SUM(AG68:AG72)</f>
        <v>1541271231</v>
      </c>
      <c r="AH73" s="89">
        <f>SUM(AH68:AH72)</f>
        <v>1639463356</v>
      </c>
      <c r="AI73" s="90">
        <f>SUM(AI68:AI72)</f>
        <v>735537390</v>
      </c>
      <c r="AJ73" s="126">
        <f t="shared" si="32"/>
        <v>0.47722774240246624</v>
      </c>
      <c r="AK73" s="127">
        <f t="shared" si="33"/>
        <v>-0.015027253307180577</v>
      </c>
    </row>
    <row r="74" spans="1:37" ht="16.5">
      <c r="A74" s="68"/>
      <c r="B74" s="69" t="s">
        <v>352</v>
      </c>
      <c r="C74" s="70"/>
      <c r="D74" s="91">
        <f>SUM(D9,D11:D15,D17:D24,D26:D29,D31:D35,D37:D40,D42:D47,D49:D53,D55:D60,D62:D66,D68:D72)</f>
        <v>55039802665</v>
      </c>
      <c r="E74" s="92">
        <f>SUM(E9,E11:E15,E17:E24,E26:E29,E31:E35,E37:E40,E42:E47,E49:E53,E55:E60,E62:E66,E68:E72)</f>
        <v>13816619221</v>
      </c>
      <c r="F74" s="93">
        <f t="shared" si="17"/>
        <v>68856421886</v>
      </c>
      <c r="G74" s="91">
        <f>SUM(G9,G11:G15,G17:G24,G26:G29,G31:G35,G37:G40,G42:G47,G49:G53,G55:G60,G62:G66,G68:G72)</f>
        <v>55254240615</v>
      </c>
      <c r="H74" s="92">
        <f>SUM(H9,H11:H15,H17:H24,H26:H29,H31:H35,H37:H40,H42:H47,H49:H53,H55:H60,H62:H66,H68:H72)</f>
        <v>13913213907</v>
      </c>
      <c r="I74" s="93">
        <f t="shared" si="18"/>
        <v>69167454522</v>
      </c>
      <c r="J74" s="91">
        <f>SUM(J9,J11:J15,J17:J24,J26:J29,J31:J35,J37:J40,J42:J47,J49:J53,J55:J60,J62:J66,J68:J72)</f>
        <v>11755873221</v>
      </c>
      <c r="K74" s="92">
        <f>SUM(K9,K11:K15,K17:K24,K26:K29,K31:K35,K37:K40,K42:K47,K49:K53,K55:K60,K62:K66,K68:K72)</f>
        <v>2264294660</v>
      </c>
      <c r="L74" s="92">
        <f t="shared" si="19"/>
        <v>14020167881</v>
      </c>
      <c r="M74" s="106">
        <f t="shared" si="20"/>
        <v>0.20361452856513595</v>
      </c>
      <c r="N74" s="91">
        <f>SUM(N9,N11:N15,N17:N24,N26:N29,N31:N35,N37:N40,N42:N47,N49:N53,N55:N60,N62:N66,N68:N72)</f>
        <v>12728701946</v>
      </c>
      <c r="O74" s="92">
        <f>SUM(O9,O11:O15,O17:O24,O26:O29,O31:O35,O37:O40,O42:O47,O49:O53,O55:O60,O62:O66,O68:O72)</f>
        <v>3048917114</v>
      </c>
      <c r="P74" s="92">
        <f t="shared" si="21"/>
        <v>15777619060</v>
      </c>
      <c r="Q74" s="106">
        <f t="shared" si="22"/>
        <v>0.22913794571146504</v>
      </c>
      <c r="R74" s="91">
        <f>SUM(R9,R11:R15,R17:R24,R26:R29,R31:R35,R37:R40,R42:R47,R49:R53,R55:R60,R62:R66,R68:R72)</f>
        <v>0</v>
      </c>
      <c r="S74" s="92">
        <f>SUM(S9,S11:S15,S17:S24,S26:S29,S31:S35,S37:S40,S42:S47,S49:S53,S55:S60,S62:S66,S68:S72)</f>
        <v>0</v>
      </c>
      <c r="T74" s="92">
        <f t="shared" si="23"/>
        <v>0</v>
      </c>
      <c r="U74" s="106">
        <f t="shared" si="24"/>
        <v>0</v>
      </c>
      <c r="V74" s="91">
        <f>SUM(V9,V11:V15,V17:V24,V26:V29,V31:V35,V37:V40,V42:V47,V49:V53,V55:V60,V62:V66,V68:V72)</f>
        <v>0</v>
      </c>
      <c r="W74" s="92">
        <f>SUM(W9,W11:W15,W17:W24,W26:W29,W31:W35,W37:W40,W42:W47,W49:W53,W55:W60,W62:W66,W68:W72)</f>
        <v>0</v>
      </c>
      <c r="X74" s="92">
        <f t="shared" si="25"/>
        <v>0</v>
      </c>
      <c r="Y74" s="106">
        <f t="shared" si="26"/>
        <v>0</v>
      </c>
      <c r="Z74" s="91">
        <f t="shared" si="27"/>
        <v>24484575167</v>
      </c>
      <c r="AA74" s="92">
        <f t="shared" si="28"/>
        <v>5313211774</v>
      </c>
      <c r="AB74" s="92">
        <f t="shared" si="29"/>
        <v>29797786941</v>
      </c>
      <c r="AC74" s="106">
        <f t="shared" si="30"/>
        <v>0.43275247427660096</v>
      </c>
      <c r="AD74" s="91">
        <f>SUM(AD9,AD11:AD15,AD17:AD24,AD26:AD29,AD31:AD35,AD37:AD40,AD42:AD47,AD49:AD53,AD55:AD60,AD62:AD66,AD68:AD72)</f>
        <v>12114398528</v>
      </c>
      <c r="AE74" s="92">
        <f>SUM(AE9,AE11:AE15,AE17:AE24,AE26:AE29,AE31:AE35,AE37:AE40,AE42:AE47,AE49:AE53,AE55:AE60,AE62:AE66,AE68:AE72)</f>
        <v>2855387422</v>
      </c>
      <c r="AF74" s="92">
        <f t="shared" si="31"/>
        <v>14969785950</v>
      </c>
      <c r="AG74" s="92">
        <f>SUM(AG9,AG11:AG15,AG17:AG24,AG26:AG29,AG31:AG35,AG37:AG40,AG42:AG47,AG49:AG53,AG55:AG60,AG62:AG66,AG68:AG72)</f>
        <v>64202893520</v>
      </c>
      <c r="AH74" s="92">
        <f>SUM(AH9,AH11:AH15,AH17:AH24,AH26:AH29,AH31:AH35,AH37:AH40,AH42:AH47,AH49:AH53,AH55:AH60,AH62:AH66,AH68:AH72)</f>
        <v>65119380867</v>
      </c>
      <c r="AI74" s="93">
        <f>SUM(AI9,AI11:AI15,AI17:AI24,AI26:AI29,AI31:AI35,AI37:AI40,AI42:AI47,AI49:AI53,AI55:AI60,AI62:AI66,AI68:AI72)</f>
        <v>28246824387</v>
      </c>
      <c r="AJ74" s="128">
        <f t="shared" si="32"/>
        <v>0.4399618590118647</v>
      </c>
      <c r="AK74" s="129">
        <f t="shared" si="33"/>
        <v>0.05396423921478988</v>
      </c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29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353</v>
      </c>
      <c r="C9" s="64" t="s">
        <v>354</v>
      </c>
      <c r="D9" s="85">
        <v>286559851</v>
      </c>
      <c r="E9" s="86">
        <v>112876920</v>
      </c>
      <c r="F9" s="87">
        <f>$D9+$E9</f>
        <v>399436771</v>
      </c>
      <c r="G9" s="85">
        <v>286559851</v>
      </c>
      <c r="H9" s="86">
        <v>112876920</v>
      </c>
      <c r="I9" s="87">
        <f>$G9+$H9</f>
        <v>399436771</v>
      </c>
      <c r="J9" s="85">
        <v>49626599</v>
      </c>
      <c r="K9" s="86">
        <v>26416072</v>
      </c>
      <c r="L9" s="86">
        <f>$J9+$K9</f>
        <v>76042671</v>
      </c>
      <c r="M9" s="104">
        <f>IF($F9=0,0,$L9/$F9)</f>
        <v>0.19037473893458848</v>
      </c>
      <c r="N9" s="85">
        <v>67773860</v>
      </c>
      <c r="O9" s="86">
        <v>53970907</v>
      </c>
      <c r="P9" s="86">
        <f>$N9+$O9</f>
        <v>121744767</v>
      </c>
      <c r="Q9" s="104">
        <f>IF($F9=0,0,$P9/$F9)</f>
        <v>0.3047910854456612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117400459</v>
      </c>
      <c r="AA9" s="86">
        <f>$K9+$O9</f>
        <v>80386979</v>
      </c>
      <c r="AB9" s="86">
        <f>$Z9+$AA9</f>
        <v>197787438</v>
      </c>
      <c r="AC9" s="104">
        <f>IF($F9=0,0,$AB9/$F9)</f>
        <v>0.49516582438024964</v>
      </c>
      <c r="AD9" s="85">
        <v>50038427</v>
      </c>
      <c r="AE9" s="86">
        <v>46071223</v>
      </c>
      <c r="AF9" s="86">
        <f>$AD9+$AE9</f>
        <v>96109650</v>
      </c>
      <c r="AG9" s="86">
        <v>408782005</v>
      </c>
      <c r="AH9" s="86">
        <v>438926504</v>
      </c>
      <c r="AI9" s="87">
        <v>169641533</v>
      </c>
      <c r="AJ9" s="124">
        <f>IF($AG9=0,0,$AI9/$AG9)</f>
        <v>0.41499266338791013</v>
      </c>
      <c r="AK9" s="125">
        <f>IF($AF9=0,0,(($P9/$AF9)-1))</f>
        <v>0.26672781557315006</v>
      </c>
    </row>
    <row r="10" spans="1:37" ht="12.75">
      <c r="A10" s="62" t="s">
        <v>97</v>
      </c>
      <c r="B10" s="63" t="s">
        <v>355</v>
      </c>
      <c r="C10" s="64" t="s">
        <v>356</v>
      </c>
      <c r="D10" s="85">
        <v>207296549</v>
      </c>
      <c r="E10" s="86">
        <v>143405121</v>
      </c>
      <c r="F10" s="87">
        <f aca="true" t="shared" si="0" ref="F10:F41">$D10+$E10</f>
        <v>350701670</v>
      </c>
      <c r="G10" s="85">
        <v>207296549</v>
      </c>
      <c r="H10" s="86">
        <v>143405121</v>
      </c>
      <c r="I10" s="87">
        <f aca="true" t="shared" si="1" ref="I10:I41">$G10+$H10</f>
        <v>350701670</v>
      </c>
      <c r="J10" s="85">
        <v>38317508</v>
      </c>
      <c r="K10" s="86">
        <v>36818533</v>
      </c>
      <c r="L10" s="86">
        <f aca="true" t="shared" si="2" ref="L10:L41">$J10+$K10</f>
        <v>75136041</v>
      </c>
      <c r="M10" s="104">
        <f aca="true" t="shared" si="3" ref="M10:M41">IF($F10=0,0,$L10/$F10)</f>
        <v>0.2142448908213069</v>
      </c>
      <c r="N10" s="85">
        <v>41496299</v>
      </c>
      <c r="O10" s="86">
        <v>29745055</v>
      </c>
      <c r="P10" s="86">
        <f aca="true" t="shared" si="4" ref="P10:P41">$N10+$O10</f>
        <v>71241354</v>
      </c>
      <c r="Q10" s="104">
        <f aca="true" t="shared" si="5" ref="Q10:Q41">IF($F10=0,0,$P10/$F10)</f>
        <v>0.20313947749379124</v>
      </c>
      <c r="R10" s="85">
        <v>0</v>
      </c>
      <c r="S10" s="86">
        <v>0</v>
      </c>
      <c r="T10" s="86">
        <f aca="true" t="shared" si="6" ref="T10:T41">$R10+$S10</f>
        <v>0</v>
      </c>
      <c r="U10" s="104">
        <f aca="true" t="shared" si="7" ref="U10:U41">IF($I10=0,0,$T10/$I10)</f>
        <v>0</v>
      </c>
      <c r="V10" s="85">
        <v>0</v>
      </c>
      <c r="W10" s="86">
        <v>0</v>
      </c>
      <c r="X10" s="86">
        <f aca="true" t="shared" si="8" ref="X10:X41">$V10+$W10</f>
        <v>0</v>
      </c>
      <c r="Y10" s="104">
        <f aca="true" t="shared" si="9" ref="Y10:Y41">IF($I10=0,0,$X10/$I10)</f>
        <v>0</v>
      </c>
      <c r="Z10" s="85">
        <f aca="true" t="shared" si="10" ref="Z10:Z41">$J10+$N10</f>
        <v>79813807</v>
      </c>
      <c r="AA10" s="86">
        <f aca="true" t="shared" si="11" ref="AA10:AA41">$K10+$O10</f>
        <v>66563588</v>
      </c>
      <c r="AB10" s="86">
        <f aca="true" t="shared" si="12" ref="AB10:AB41">$Z10+$AA10</f>
        <v>146377395</v>
      </c>
      <c r="AC10" s="104">
        <f aca="true" t="shared" si="13" ref="AC10:AC41">IF($F10=0,0,$AB10/$F10)</f>
        <v>0.4173843683150981</v>
      </c>
      <c r="AD10" s="85">
        <v>42324459</v>
      </c>
      <c r="AE10" s="86">
        <v>39159022</v>
      </c>
      <c r="AF10" s="86">
        <f aca="true" t="shared" si="14" ref="AF10:AF41">$AD10+$AE10</f>
        <v>81483481</v>
      </c>
      <c r="AG10" s="86">
        <v>351066076</v>
      </c>
      <c r="AH10" s="86">
        <v>419361644</v>
      </c>
      <c r="AI10" s="87">
        <v>152857772</v>
      </c>
      <c r="AJ10" s="124">
        <f aca="true" t="shared" si="15" ref="AJ10:AJ41">IF($AG10=0,0,$AI10/$AG10)</f>
        <v>0.4354102616283551</v>
      </c>
      <c r="AK10" s="125">
        <f aca="true" t="shared" si="16" ref="AK10:AK41">IF($AF10=0,0,(($P10/$AF10)-1))</f>
        <v>-0.12569574684714313</v>
      </c>
    </row>
    <row r="11" spans="1:37" ht="12.75">
      <c r="A11" s="62" t="s">
        <v>97</v>
      </c>
      <c r="B11" s="63" t="s">
        <v>357</v>
      </c>
      <c r="C11" s="64" t="s">
        <v>358</v>
      </c>
      <c r="D11" s="85">
        <v>1046702386</v>
      </c>
      <c r="E11" s="86">
        <v>133688430</v>
      </c>
      <c r="F11" s="87">
        <f t="shared" si="0"/>
        <v>1180390816</v>
      </c>
      <c r="G11" s="85">
        <v>1046702386</v>
      </c>
      <c r="H11" s="86">
        <v>133688430</v>
      </c>
      <c r="I11" s="87">
        <f t="shared" si="1"/>
        <v>1180390816</v>
      </c>
      <c r="J11" s="85">
        <v>206099662</v>
      </c>
      <c r="K11" s="86">
        <v>40115303</v>
      </c>
      <c r="L11" s="86">
        <f t="shared" si="2"/>
        <v>246214965</v>
      </c>
      <c r="M11" s="104">
        <f t="shared" si="3"/>
        <v>0.2085876657650986</v>
      </c>
      <c r="N11" s="85">
        <v>216030353</v>
      </c>
      <c r="O11" s="86">
        <v>42084600</v>
      </c>
      <c r="P11" s="86">
        <f t="shared" si="4"/>
        <v>258114953</v>
      </c>
      <c r="Q11" s="104">
        <f t="shared" si="5"/>
        <v>0.21866906239975353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422130015</v>
      </c>
      <c r="AA11" s="86">
        <f t="shared" si="11"/>
        <v>82199903</v>
      </c>
      <c r="AB11" s="86">
        <f t="shared" si="12"/>
        <v>504329918</v>
      </c>
      <c r="AC11" s="104">
        <f t="shared" si="13"/>
        <v>0.42725672816485216</v>
      </c>
      <c r="AD11" s="85">
        <v>150164265</v>
      </c>
      <c r="AE11" s="86">
        <v>46168081</v>
      </c>
      <c r="AF11" s="86">
        <f t="shared" si="14"/>
        <v>196332346</v>
      </c>
      <c r="AG11" s="86">
        <v>1109917070</v>
      </c>
      <c r="AH11" s="86">
        <v>1196841590</v>
      </c>
      <c r="AI11" s="87">
        <v>399114259</v>
      </c>
      <c r="AJ11" s="124">
        <f t="shared" si="15"/>
        <v>0.3595892610246998</v>
      </c>
      <c r="AK11" s="125">
        <f t="shared" si="16"/>
        <v>0.31468379133003377</v>
      </c>
    </row>
    <row r="12" spans="1:37" ht="12.75">
      <c r="A12" s="62" t="s">
        <v>97</v>
      </c>
      <c r="B12" s="63" t="s">
        <v>359</v>
      </c>
      <c r="C12" s="64" t="s">
        <v>360</v>
      </c>
      <c r="D12" s="85">
        <v>476355057</v>
      </c>
      <c r="E12" s="86">
        <v>48460000</v>
      </c>
      <c r="F12" s="87">
        <f t="shared" si="0"/>
        <v>524815057</v>
      </c>
      <c r="G12" s="85">
        <v>476355057</v>
      </c>
      <c r="H12" s="86">
        <v>48460000</v>
      </c>
      <c r="I12" s="87">
        <f t="shared" si="1"/>
        <v>524815057</v>
      </c>
      <c r="J12" s="85">
        <v>88409605</v>
      </c>
      <c r="K12" s="86">
        <v>12329676</v>
      </c>
      <c r="L12" s="86">
        <f t="shared" si="2"/>
        <v>100739281</v>
      </c>
      <c r="M12" s="104">
        <f t="shared" si="3"/>
        <v>0.19195196413733992</v>
      </c>
      <c r="N12" s="85">
        <v>97229646</v>
      </c>
      <c r="O12" s="86">
        <v>7509759</v>
      </c>
      <c r="P12" s="86">
        <f t="shared" si="4"/>
        <v>104739405</v>
      </c>
      <c r="Q12" s="104">
        <f t="shared" si="5"/>
        <v>0.199573932955967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185639251</v>
      </c>
      <c r="AA12" s="86">
        <f t="shared" si="11"/>
        <v>19839435</v>
      </c>
      <c r="AB12" s="86">
        <f t="shared" si="12"/>
        <v>205478686</v>
      </c>
      <c r="AC12" s="104">
        <f t="shared" si="13"/>
        <v>0.39152589709330693</v>
      </c>
      <c r="AD12" s="85">
        <v>77838849</v>
      </c>
      <c r="AE12" s="86">
        <v>18617588</v>
      </c>
      <c r="AF12" s="86">
        <f t="shared" si="14"/>
        <v>96456437</v>
      </c>
      <c r="AG12" s="86">
        <v>523783864</v>
      </c>
      <c r="AH12" s="86">
        <v>528953885</v>
      </c>
      <c r="AI12" s="87">
        <v>178802731</v>
      </c>
      <c r="AJ12" s="124">
        <f t="shared" si="15"/>
        <v>0.3413673908060673</v>
      </c>
      <c r="AK12" s="125">
        <f t="shared" si="16"/>
        <v>0.08587263077113239</v>
      </c>
    </row>
    <row r="13" spans="1:37" ht="12.75">
      <c r="A13" s="62" t="s">
        <v>97</v>
      </c>
      <c r="B13" s="63" t="s">
        <v>361</v>
      </c>
      <c r="C13" s="64" t="s">
        <v>362</v>
      </c>
      <c r="D13" s="85">
        <v>148303318</v>
      </c>
      <c r="E13" s="86">
        <v>81666000</v>
      </c>
      <c r="F13" s="87">
        <f t="shared" si="0"/>
        <v>229969318</v>
      </c>
      <c r="G13" s="85">
        <v>148303318</v>
      </c>
      <c r="H13" s="86">
        <v>81666000</v>
      </c>
      <c r="I13" s="87">
        <f t="shared" si="1"/>
        <v>229969318</v>
      </c>
      <c r="J13" s="85">
        <v>23769844</v>
      </c>
      <c r="K13" s="86">
        <v>19328008</v>
      </c>
      <c r="L13" s="86">
        <f t="shared" si="2"/>
        <v>43097852</v>
      </c>
      <c r="M13" s="104">
        <f t="shared" si="3"/>
        <v>0.1874069653065632</v>
      </c>
      <c r="N13" s="85">
        <v>23437766</v>
      </c>
      <c r="O13" s="86">
        <v>9374422</v>
      </c>
      <c r="P13" s="86">
        <f t="shared" si="4"/>
        <v>32812188</v>
      </c>
      <c r="Q13" s="104">
        <f t="shared" si="5"/>
        <v>0.14268072056464506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47207610</v>
      </c>
      <c r="AA13" s="86">
        <f t="shared" si="11"/>
        <v>28702430</v>
      </c>
      <c r="AB13" s="86">
        <f t="shared" si="12"/>
        <v>75910040</v>
      </c>
      <c r="AC13" s="104">
        <f t="shared" si="13"/>
        <v>0.33008768587120824</v>
      </c>
      <c r="AD13" s="85">
        <v>25350436</v>
      </c>
      <c r="AE13" s="86">
        <v>15964722</v>
      </c>
      <c r="AF13" s="86">
        <f t="shared" si="14"/>
        <v>41315158</v>
      </c>
      <c r="AG13" s="86">
        <v>202533029</v>
      </c>
      <c r="AH13" s="86">
        <v>225175506</v>
      </c>
      <c r="AI13" s="87">
        <v>76226269</v>
      </c>
      <c r="AJ13" s="124">
        <f t="shared" si="15"/>
        <v>0.3763646323583103</v>
      </c>
      <c r="AK13" s="125">
        <f t="shared" si="16"/>
        <v>-0.20580751500454142</v>
      </c>
    </row>
    <row r="14" spans="1:37" ht="12.75">
      <c r="A14" s="62" t="s">
        <v>112</v>
      </c>
      <c r="B14" s="63" t="s">
        <v>363</v>
      </c>
      <c r="C14" s="64" t="s">
        <v>364</v>
      </c>
      <c r="D14" s="85">
        <v>1063921138</v>
      </c>
      <c r="E14" s="86">
        <v>449284255</v>
      </c>
      <c r="F14" s="87">
        <f t="shared" si="0"/>
        <v>1513205393</v>
      </c>
      <c r="G14" s="85">
        <v>1063921138</v>
      </c>
      <c r="H14" s="86">
        <v>446785903</v>
      </c>
      <c r="I14" s="87">
        <f t="shared" si="1"/>
        <v>1510707041</v>
      </c>
      <c r="J14" s="85">
        <v>139356038</v>
      </c>
      <c r="K14" s="86">
        <v>67883627</v>
      </c>
      <c r="L14" s="86">
        <f t="shared" si="2"/>
        <v>207239665</v>
      </c>
      <c r="M14" s="104">
        <f t="shared" si="3"/>
        <v>0.13695408829407998</v>
      </c>
      <c r="N14" s="85">
        <v>158620161</v>
      </c>
      <c r="O14" s="86">
        <v>101324825</v>
      </c>
      <c r="P14" s="86">
        <f t="shared" si="4"/>
        <v>259944986</v>
      </c>
      <c r="Q14" s="104">
        <f t="shared" si="5"/>
        <v>0.17178433754101746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297976199</v>
      </c>
      <c r="AA14" s="86">
        <f t="shared" si="11"/>
        <v>169208452</v>
      </c>
      <c r="AB14" s="86">
        <f t="shared" si="12"/>
        <v>467184651</v>
      </c>
      <c r="AC14" s="104">
        <f t="shared" si="13"/>
        <v>0.3087384258350975</v>
      </c>
      <c r="AD14" s="85">
        <v>203702280</v>
      </c>
      <c r="AE14" s="86">
        <v>61403505</v>
      </c>
      <c r="AF14" s="86">
        <f t="shared" si="14"/>
        <v>265105785</v>
      </c>
      <c r="AG14" s="86">
        <v>1538534149</v>
      </c>
      <c r="AH14" s="86">
        <v>1442112858</v>
      </c>
      <c r="AI14" s="87">
        <v>491642321</v>
      </c>
      <c r="AJ14" s="124">
        <f t="shared" si="15"/>
        <v>0.31955242678204604</v>
      </c>
      <c r="AK14" s="125">
        <f t="shared" si="16"/>
        <v>-0.019466942224591555</v>
      </c>
    </row>
    <row r="15" spans="1:37" ht="16.5">
      <c r="A15" s="65"/>
      <c r="B15" s="66" t="s">
        <v>365</v>
      </c>
      <c r="C15" s="67"/>
      <c r="D15" s="88">
        <f>SUM(D9:D14)</f>
        <v>3229138299</v>
      </c>
      <c r="E15" s="89">
        <f>SUM(E9:E14)</f>
        <v>969380726</v>
      </c>
      <c r="F15" s="90">
        <f t="shared" si="0"/>
        <v>4198519025</v>
      </c>
      <c r="G15" s="88">
        <f>SUM(G9:G14)</f>
        <v>3229138299</v>
      </c>
      <c r="H15" s="89">
        <f>SUM(H9:H14)</f>
        <v>966882374</v>
      </c>
      <c r="I15" s="90">
        <f t="shared" si="1"/>
        <v>4196020673</v>
      </c>
      <c r="J15" s="88">
        <f>SUM(J9:J14)</f>
        <v>545579256</v>
      </c>
      <c r="K15" s="89">
        <f>SUM(K9:K14)</f>
        <v>202891219</v>
      </c>
      <c r="L15" s="89">
        <f t="shared" si="2"/>
        <v>748470475</v>
      </c>
      <c r="M15" s="105">
        <f t="shared" si="3"/>
        <v>0.17827011632988848</v>
      </c>
      <c r="N15" s="88">
        <f>SUM(N9:N14)</f>
        <v>604588085</v>
      </c>
      <c r="O15" s="89">
        <f>SUM(O9:O14)</f>
        <v>244009568</v>
      </c>
      <c r="P15" s="89">
        <f t="shared" si="4"/>
        <v>848597653</v>
      </c>
      <c r="Q15" s="105">
        <f t="shared" si="5"/>
        <v>0.20211832980797317</v>
      </c>
      <c r="R15" s="88">
        <f>SUM(R9:R14)</f>
        <v>0</v>
      </c>
      <c r="S15" s="89">
        <f>SUM(S9:S14)</f>
        <v>0</v>
      </c>
      <c r="T15" s="89">
        <f t="shared" si="6"/>
        <v>0</v>
      </c>
      <c r="U15" s="105">
        <f t="shared" si="7"/>
        <v>0</v>
      </c>
      <c r="V15" s="88">
        <f>SUM(V9:V14)</f>
        <v>0</v>
      </c>
      <c r="W15" s="89">
        <f>SUM(W9:W14)</f>
        <v>0</v>
      </c>
      <c r="X15" s="89">
        <f t="shared" si="8"/>
        <v>0</v>
      </c>
      <c r="Y15" s="105">
        <f t="shared" si="9"/>
        <v>0</v>
      </c>
      <c r="Z15" s="88">
        <f t="shared" si="10"/>
        <v>1150167341</v>
      </c>
      <c r="AA15" s="89">
        <f t="shared" si="11"/>
        <v>446900787</v>
      </c>
      <c r="AB15" s="89">
        <f t="shared" si="12"/>
        <v>1597068128</v>
      </c>
      <c r="AC15" s="105">
        <f t="shared" si="13"/>
        <v>0.38038844613786166</v>
      </c>
      <c r="AD15" s="88">
        <f>SUM(AD9:AD14)</f>
        <v>549418716</v>
      </c>
      <c r="AE15" s="89">
        <f>SUM(AE9:AE14)</f>
        <v>227384141</v>
      </c>
      <c r="AF15" s="89">
        <f t="shared" si="14"/>
        <v>776802857</v>
      </c>
      <c r="AG15" s="89">
        <f>SUM(AG9:AG14)</f>
        <v>4134616193</v>
      </c>
      <c r="AH15" s="89">
        <f>SUM(AH9:AH14)</f>
        <v>4251371987</v>
      </c>
      <c r="AI15" s="90">
        <f>SUM(AI9:AI14)</f>
        <v>1468284885</v>
      </c>
      <c r="AJ15" s="126">
        <f t="shared" si="15"/>
        <v>0.35511999577756215</v>
      </c>
      <c r="AK15" s="127">
        <f t="shared" si="16"/>
        <v>0.09242344483292753</v>
      </c>
    </row>
    <row r="16" spans="1:37" ht="12.75">
      <c r="A16" s="62" t="s">
        <v>97</v>
      </c>
      <c r="B16" s="63" t="s">
        <v>366</v>
      </c>
      <c r="C16" s="64" t="s">
        <v>367</v>
      </c>
      <c r="D16" s="85">
        <v>251259825</v>
      </c>
      <c r="E16" s="86">
        <v>40064000</v>
      </c>
      <c r="F16" s="87">
        <f t="shared" si="0"/>
        <v>291323825</v>
      </c>
      <c r="G16" s="85">
        <v>251259825</v>
      </c>
      <c r="H16" s="86">
        <v>40064000</v>
      </c>
      <c r="I16" s="87">
        <f t="shared" si="1"/>
        <v>291323825</v>
      </c>
      <c r="J16" s="85">
        <v>44493406</v>
      </c>
      <c r="K16" s="86">
        <v>1453708</v>
      </c>
      <c r="L16" s="86">
        <f t="shared" si="2"/>
        <v>45947114</v>
      </c>
      <c r="M16" s="104">
        <f t="shared" si="3"/>
        <v>0.15771835345083773</v>
      </c>
      <c r="N16" s="85">
        <v>73777483</v>
      </c>
      <c r="O16" s="86">
        <v>3682314</v>
      </c>
      <c r="P16" s="86">
        <f t="shared" si="4"/>
        <v>77459797</v>
      </c>
      <c r="Q16" s="104">
        <f t="shared" si="5"/>
        <v>0.265888987967256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118270889</v>
      </c>
      <c r="AA16" s="86">
        <f t="shared" si="11"/>
        <v>5136022</v>
      </c>
      <c r="AB16" s="86">
        <f t="shared" si="12"/>
        <v>123406911</v>
      </c>
      <c r="AC16" s="104">
        <f t="shared" si="13"/>
        <v>0.42360734141809375</v>
      </c>
      <c r="AD16" s="85">
        <v>49481305</v>
      </c>
      <c r="AE16" s="86">
        <v>5196600</v>
      </c>
      <c r="AF16" s="86">
        <f t="shared" si="14"/>
        <v>54677905</v>
      </c>
      <c r="AG16" s="86">
        <v>255325900</v>
      </c>
      <c r="AH16" s="86">
        <v>239070389</v>
      </c>
      <c r="AI16" s="87">
        <v>99691141</v>
      </c>
      <c r="AJ16" s="124">
        <f t="shared" si="15"/>
        <v>0.3904466448566323</v>
      </c>
      <c r="AK16" s="125">
        <f t="shared" si="16"/>
        <v>0.4166562709379593</v>
      </c>
    </row>
    <row r="17" spans="1:37" ht="12.75">
      <c r="A17" s="62" t="s">
        <v>97</v>
      </c>
      <c r="B17" s="63" t="s">
        <v>368</v>
      </c>
      <c r="C17" s="64" t="s">
        <v>369</v>
      </c>
      <c r="D17" s="85">
        <v>612847769</v>
      </c>
      <c r="E17" s="86">
        <v>202030000</v>
      </c>
      <c r="F17" s="87">
        <f t="shared" si="0"/>
        <v>814877769</v>
      </c>
      <c r="G17" s="85">
        <v>612847769</v>
      </c>
      <c r="H17" s="86">
        <v>202030000</v>
      </c>
      <c r="I17" s="87">
        <f t="shared" si="1"/>
        <v>814877769</v>
      </c>
      <c r="J17" s="85">
        <v>78105622</v>
      </c>
      <c r="K17" s="86">
        <v>39932318</v>
      </c>
      <c r="L17" s="86">
        <f t="shared" si="2"/>
        <v>118037940</v>
      </c>
      <c r="M17" s="104">
        <f t="shared" si="3"/>
        <v>0.14485355287683643</v>
      </c>
      <c r="N17" s="85">
        <v>95247667</v>
      </c>
      <c r="O17" s="86">
        <v>29465855</v>
      </c>
      <c r="P17" s="86">
        <f t="shared" si="4"/>
        <v>124713522</v>
      </c>
      <c r="Q17" s="104">
        <f t="shared" si="5"/>
        <v>0.15304567966438168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173353289</v>
      </c>
      <c r="AA17" s="86">
        <f t="shared" si="11"/>
        <v>69398173</v>
      </c>
      <c r="AB17" s="86">
        <f t="shared" si="12"/>
        <v>242751462</v>
      </c>
      <c r="AC17" s="104">
        <f t="shared" si="13"/>
        <v>0.2978992325412181</v>
      </c>
      <c r="AD17" s="85">
        <v>152194348</v>
      </c>
      <c r="AE17" s="86">
        <v>73580876</v>
      </c>
      <c r="AF17" s="86">
        <f t="shared" si="14"/>
        <v>225775224</v>
      </c>
      <c r="AG17" s="86">
        <v>950610824</v>
      </c>
      <c r="AH17" s="86">
        <v>954480403</v>
      </c>
      <c r="AI17" s="87">
        <v>391759146</v>
      </c>
      <c r="AJ17" s="124">
        <f t="shared" si="15"/>
        <v>0.4121130709952867</v>
      </c>
      <c r="AK17" s="125">
        <f t="shared" si="16"/>
        <v>-0.4476208691525869</v>
      </c>
    </row>
    <row r="18" spans="1:37" ht="12.75">
      <c r="A18" s="62" t="s">
        <v>97</v>
      </c>
      <c r="B18" s="63" t="s">
        <v>370</v>
      </c>
      <c r="C18" s="64" t="s">
        <v>371</v>
      </c>
      <c r="D18" s="85">
        <v>846250454</v>
      </c>
      <c r="E18" s="86">
        <v>140276000</v>
      </c>
      <c r="F18" s="87">
        <f t="shared" si="0"/>
        <v>986526454</v>
      </c>
      <c r="G18" s="85">
        <v>846250454</v>
      </c>
      <c r="H18" s="86">
        <v>140276000</v>
      </c>
      <c r="I18" s="87">
        <f t="shared" si="1"/>
        <v>986526454</v>
      </c>
      <c r="J18" s="85">
        <v>146841466</v>
      </c>
      <c r="K18" s="86">
        <v>25629235</v>
      </c>
      <c r="L18" s="86">
        <f t="shared" si="2"/>
        <v>172470701</v>
      </c>
      <c r="M18" s="104">
        <f t="shared" si="3"/>
        <v>0.17482623025535207</v>
      </c>
      <c r="N18" s="85">
        <v>151007012</v>
      </c>
      <c r="O18" s="86">
        <v>25151640</v>
      </c>
      <c r="P18" s="86">
        <f t="shared" si="4"/>
        <v>176158652</v>
      </c>
      <c r="Q18" s="104">
        <f t="shared" si="5"/>
        <v>0.17856454967400195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297848478</v>
      </c>
      <c r="AA18" s="86">
        <f t="shared" si="11"/>
        <v>50780875</v>
      </c>
      <c r="AB18" s="86">
        <f t="shared" si="12"/>
        <v>348629353</v>
      </c>
      <c r="AC18" s="104">
        <f t="shared" si="13"/>
        <v>0.353390779929354</v>
      </c>
      <c r="AD18" s="85">
        <v>156055644</v>
      </c>
      <c r="AE18" s="86">
        <v>69184213</v>
      </c>
      <c r="AF18" s="86">
        <f t="shared" si="14"/>
        <v>225239857</v>
      </c>
      <c r="AG18" s="86">
        <v>999067253</v>
      </c>
      <c r="AH18" s="86">
        <v>1102274000</v>
      </c>
      <c r="AI18" s="87">
        <v>376658601</v>
      </c>
      <c r="AJ18" s="124">
        <f t="shared" si="15"/>
        <v>0.37701025618542616</v>
      </c>
      <c r="AK18" s="125">
        <f t="shared" si="16"/>
        <v>-0.21790639389368816</v>
      </c>
    </row>
    <row r="19" spans="1:37" ht="12.75">
      <c r="A19" s="62" t="s">
        <v>97</v>
      </c>
      <c r="B19" s="63" t="s">
        <v>372</v>
      </c>
      <c r="C19" s="64" t="s">
        <v>373</v>
      </c>
      <c r="D19" s="85">
        <v>252963710</v>
      </c>
      <c r="E19" s="86">
        <v>107370000</v>
      </c>
      <c r="F19" s="87">
        <f t="shared" si="0"/>
        <v>360333710</v>
      </c>
      <c r="G19" s="85">
        <v>252963710</v>
      </c>
      <c r="H19" s="86">
        <v>107370000</v>
      </c>
      <c r="I19" s="87">
        <f t="shared" si="1"/>
        <v>360333710</v>
      </c>
      <c r="J19" s="85">
        <v>2809740</v>
      </c>
      <c r="K19" s="86">
        <v>0</v>
      </c>
      <c r="L19" s="86">
        <f t="shared" si="2"/>
        <v>2809740</v>
      </c>
      <c r="M19" s="104">
        <f t="shared" si="3"/>
        <v>0.0077976051699409415</v>
      </c>
      <c r="N19" s="85">
        <v>12005059</v>
      </c>
      <c r="O19" s="86">
        <v>39592077</v>
      </c>
      <c r="P19" s="86">
        <f t="shared" si="4"/>
        <v>51597136</v>
      </c>
      <c r="Q19" s="104">
        <f t="shared" si="5"/>
        <v>0.14319264217605396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14814799</v>
      </c>
      <c r="AA19" s="86">
        <f t="shared" si="11"/>
        <v>39592077</v>
      </c>
      <c r="AB19" s="86">
        <f t="shared" si="12"/>
        <v>54406876</v>
      </c>
      <c r="AC19" s="104">
        <f t="shared" si="13"/>
        <v>0.15099024734599492</v>
      </c>
      <c r="AD19" s="85">
        <v>0</v>
      </c>
      <c r="AE19" s="86">
        <v>0</v>
      </c>
      <c r="AF19" s="86">
        <f t="shared" si="14"/>
        <v>0</v>
      </c>
      <c r="AG19" s="86">
        <v>0</v>
      </c>
      <c r="AH19" s="86">
        <v>0</v>
      </c>
      <c r="AI19" s="87">
        <v>0</v>
      </c>
      <c r="AJ19" s="124">
        <f t="shared" si="15"/>
        <v>0</v>
      </c>
      <c r="AK19" s="125">
        <f t="shared" si="16"/>
        <v>0</v>
      </c>
    </row>
    <row r="20" spans="1:37" ht="12.75">
      <c r="A20" s="62" t="s">
        <v>112</v>
      </c>
      <c r="B20" s="63" t="s">
        <v>374</v>
      </c>
      <c r="C20" s="64" t="s">
        <v>375</v>
      </c>
      <c r="D20" s="85">
        <v>758962333</v>
      </c>
      <c r="E20" s="86">
        <v>719503017</v>
      </c>
      <c r="F20" s="87">
        <f t="shared" si="0"/>
        <v>1478465350</v>
      </c>
      <c r="G20" s="85">
        <v>758962333</v>
      </c>
      <c r="H20" s="86">
        <v>719503017</v>
      </c>
      <c r="I20" s="87">
        <f t="shared" si="1"/>
        <v>1478465350</v>
      </c>
      <c r="J20" s="85">
        <v>143782760</v>
      </c>
      <c r="K20" s="86">
        <v>47672695</v>
      </c>
      <c r="L20" s="86">
        <f t="shared" si="2"/>
        <v>191455455</v>
      </c>
      <c r="M20" s="104">
        <f t="shared" si="3"/>
        <v>0.12949607172058514</v>
      </c>
      <c r="N20" s="85">
        <v>162887234</v>
      </c>
      <c r="O20" s="86">
        <v>148719484</v>
      </c>
      <c r="P20" s="86">
        <f t="shared" si="4"/>
        <v>311606718</v>
      </c>
      <c r="Q20" s="104">
        <f t="shared" si="5"/>
        <v>0.21076362594497058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306669994</v>
      </c>
      <c r="AA20" s="86">
        <f t="shared" si="11"/>
        <v>196392179</v>
      </c>
      <c r="AB20" s="86">
        <f t="shared" si="12"/>
        <v>503062173</v>
      </c>
      <c r="AC20" s="104">
        <f t="shared" si="13"/>
        <v>0.3402596976655557</v>
      </c>
      <c r="AD20" s="85">
        <v>133386070</v>
      </c>
      <c r="AE20" s="86">
        <v>43192307</v>
      </c>
      <c r="AF20" s="86">
        <f t="shared" si="14"/>
        <v>176578377</v>
      </c>
      <c r="AG20" s="86">
        <v>1678113085</v>
      </c>
      <c r="AH20" s="86">
        <v>1718504515</v>
      </c>
      <c r="AI20" s="87">
        <v>344977352</v>
      </c>
      <c r="AJ20" s="124">
        <f t="shared" si="15"/>
        <v>0.20557455578150147</v>
      </c>
      <c r="AK20" s="125">
        <f t="shared" si="16"/>
        <v>0.7646935219027413</v>
      </c>
    </row>
    <row r="21" spans="1:37" ht="16.5">
      <c r="A21" s="65"/>
      <c r="B21" s="66" t="s">
        <v>376</v>
      </c>
      <c r="C21" s="67"/>
      <c r="D21" s="88">
        <f>SUM(D16:D20)</f>
        <v>2722284091</v>
      </c>
      <c r="E21" s="89">
        <f>SUM(E16:E20)</f>
        <v>1209243017</v>
      </c>
      <c r="F21" s="90">
        <f t="shared" si="0"/>
        <v>3931527108</v>
      </c>
      <c r="G21" s="88">
        <f>SUM(G16:G20)</f>
        <v>2722284091</v>
      </c>
      <c r="H21" s="89">
        <f>SUM(H16:H20)</f>
        <v>1209243017</v>
      </c>
      <c r="I21" s="90">
        <f t="shared" si="1"/>
        <v>3931527108</v>
      </c>
      <c r="J21" s="88">
        <f>SUM(J16:J20)</f>
        <v>416032994</v>
      </c>
      <c r="K21" s="89">
        <f>SUM(K16:K20)</f>
        <v>114687956</v>
      </c>
      <c r="L21" s="89">
        <f t="shared" si="2"/>
        <v>530720950</v>
      </c>
      <c r="M21" s="105">
        <f t="shared" si="3"/>
        <v>0.1349910442993186</v>
      </c>
      <c r="N21" s="88">
        <f>SUM(N16:N20)</f>
        <v>494924455</v>
      </c>
      <c r="O21" s="89">
        <f>SUM(O16:O20)</f>
        <v>246611370</v>
      </c>
      <c r="P21" s="89">
        <f t="shared" si="4"/>
        <v>741535825</v>
      </c>
      <c r="Q21" s="105">
        <f t="shared" si="5"/>
        <v>0.18861266999561027</v>
      </c>
      <c r="R21" s="88">
        <f>SUM(R16:R20)</f>
        <v>0</v>
      </c>
      <c r="S21" s="89">
        <f>SUM(S16:S20)</f>
        <v>0</v>
      </c>
      <c r="T21" s="89">
        <f t="shared" si="6"/>
        <v>0</v>
      </c>
      <c r="U21" s="105">
        <f t="shared" si="7"/>
        <v>0</v>
      </c>
      <c r="V21" s="88">
        <f>SUM(V16:V20)</f>
        <v>0</v>
      </c>
      <c r="W21" s="89">
        <f>SUM(W16:W20)</f>
        <v>0</v>
      </c>
      <c r="X21" s="89">
        <f t="shared" si="8"/>
        <v>0</v>
      </c>
      <c r="Y21" s="105">
        <f t="shared" si="9"/>
        <v>0</v>
      </c>
      <c r="Z21" s="88">
        <f t="shared" si="10"/>
        <v>910957449</v>
      </c>
      <c r="AA21" s="89">
        <f t="shared" si="11"/>
        <v>361299326</v>
      </c>
      <c r="AB21" s="89">
        <f t="shared" si="12"/>
        <v>1272256775</v>
      </c>
      <c r="AC21" s="105">
        <f t="shared" si="13"/>
        <v>0.3236037142949289</v>
      </c>
      <c r="AD21" s="88">
        <f>SUM(AD16:AD20)</f>
        <v>491117367</v>
      </c>
      <c r="AE21" s="89">
        <f>SUM(AE16:AE20)</f>
        <v>191153996</v>
      </c>
      <c r="AF21" s="89">
        <f t="shared" si="14"/>
        <v>682271363</v>
      </c>
      <c r="AG21" s="89">
        <f>SUM(AG16:AG20)</f>
        <v>3883117062</v>
      </c>
      <c r="AH21" s="89">
        <f>SUM(AH16:AH20)</f>
        <v>4014329307</v>
      </c>
      <c r="AI21" s="90">
        <f>SUM(AI16:AI20)</f>
        <v>1213086240</v>
      </c>
      <c r="AJ21" s="126">
        <f t="shared" si="15"/>
        <v>0.3124001209933135</v>
      </c>
      <c r="AK21" s="127">
        <f t="shared" si="16"/>
        <v>0.08686347575751907</v>
      </c>
    </row>
    <row r="22" spans="1:37" ht="12.75">
      <c r="A22" s="62" t="s">
        <v>97</v>
      </c>
      <c r="B22" s="63" t="s">
        <v>377</v>
      </c>
      <c r="C22" s="64" t="s">
        <v>378</v>
      </c>
      <c r="D22" s="85">
        <v>247642064</v>
      </c>
      <c r="E22" s="86">
        <v>64755680</v>
      </c>
      <c r="F22" s="87">
        <f t="shared" si="0"/>
        <v>312397744</v>
      </c>
      <c r="G22" s="85">
        <v>247642064</v>
      </c>
      <c r="H22" s="86">
        <v>64755680</v>
      </c>
      <c r="I22" s="87">
        <f t="shared" si="1"/>
        <v>312397744</v>
      </c>
      <c r="J22" s="85">
        <v>41545850</v>
      </c>
      <c r="K22" s="86">
        <v>11129314</v>
      </c>
      <c r="L22" s="86">
        <f t="shared" si="2"/>
        <v>52675164</v>
      </c>
      <c r="M22" s="104">
        <f t="shared" si="3"/>
        <v>0.16861569909416504</v>
      </c>
      <c r="N22" s="85">
        <v>50037112</v>
      </c>
      <c r="O22" s="86">
        <v>19069074</v>
      </c>
      <c r="P22" s="86">
        <f t="shared" si="4"/>
        <v>69106186</v>
      </c>
      <c r="Q22" s="104">
        <f t="shared" si="5"/>
        <v>0.2212121800725936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91582962</v>
      </c>
      <c r="AA22" s="86">
        <f t="shared" si="11"/>
        <v>30198388</v>
      </c>
      <c r="AB22" s="86">
        <f t="shared" si="12"/>
        <v>121781350</v>
      </c>
      <c r="AC22" s="104">
        <f t="shared" si="13"/>
        <v>0.38982787916675865</v>
      </c>
      <c r="AD22" s="85">
        <v>45643165</v>
      </c>
      <c r="AE22" s="86">
        <v>28102498</v>
      </c>
      <c r="AF22" s="86">
        <f t="shared" si="14"/>
        <v>73745663</v>
      </c>
      <c r="AG22" s="86">
        <v>247406761</v>
      </c>
      <c r="AH22" s="86">
        <v>303261909</v>
      </c>
      <c r="AI22" s="87">
        <v>117935696</v>
      </c>
      <c r="AJ22" s="124">
        <f t="shared" si="15"/>
        <v>0.4766874418601681</v>
      </c>
      <c r="AK22" s="125">
        <f t="shared" si="16"/>
        <v>-0.06291186235589208</v>
      </c>
    </row>
    <row r="23" spans="1:37" ht="12.75">
      <c r="A23" s="62" t="s">
        <v>97</v>
      </c>
      <c r="B23" s="63" t="s">
        <v>379</v>
      </c>
      <c r="C23" s="64" t="s">
        <v>380</v>
      </c>
      <c r="D23" s="85">
        <v>155915220</v>
      </c>
      <c r="E23" s="86">
        <v>70727270</v>
      </c>
      <c r="F23" s="87">
        <f t="shared" si="0"/>
        <v>226642490</v>
      </c>
      <c r="G23" s="85">
        <v>155915220</v>
      </c>
      <c r="H23" s="86">
        <v>70727270</v>
      </c>
      <c r="I23" s="87">
        <f t="shared" si="1"/>
        <v>226642490</v>
      </c>
      <c r="J23" s="85">
        <v>31758835</v>
      </c>
      <c r="K23" s="86">
        <v>2936</v>
      </c>
      <c r="L23" s="86">
        <f t="shared" si="2"/>
        <v>31761771</v>
      </c>
      <c r="M23" s="104">
        <f t="shared" si="3"/>
        <v>0.1401404079173327</v>
      </c>
      <c r="N23" s="85">
        <v>35789897</v>
      </c>
      <c r="O23" s="86">
        <v>33305957</v>
      </c>
      <c r="P23" s="86">
        <f t="shared" si="4"/>
        <v>69095854</v>
      </c>
      <c r="Q23" s="104">
        <f t="shared" si="5"/>
        <v>0.3048671676701046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67548732</v>
      </c>
      <c r="AA23" s="86">
        <f t="shared" si="11"/>
        <v>33308893</v>
      </c>
      <c r="AB23" s="86">
        <f t="shared" si="12"/>
        <v>100857625</v>
      </c>
      <c r="AC23" s="104">
        <f t="shared" si="13"/>
        <v>0.4450075755874373</v>
      </c>
      <c r="AD23" s="85">
        <v>29122811</v>
      </c>
      <c r="AE23" s="86">
        <v>12289313</v>
      </c>
      <c r="AF23" s="86">
        <f t="shared" si="14"/>
        <v>41412124</v>
      </c>
      <c r="AG23" s="86">
        <v>182391557</v>
      </c>
      <c r="AH23" s="86">
        <v>195552081</v>
      </c>
      <c r="AI23" s="87">
        <v>70266573</v>
      </c>
      <c r="AJ23" s="124">
        <f t="shared" si="15"/>
        <v>0.3852512372598475</v>
      </c>
      <c r="AK23" s="125">
        <f t="shared" si="16"/>
        <v>0.6684933619922513</v>
      </c>
    </row>
    <row r="24" spans="1:37" ht="12.75">
      <c r="A24" s="62" t="s">
        <v>97</v>
      </c>
      <c r="B24" s="63" t="s">
        <v>81</v>
      </c>
      <c r="C24" s="64" t="s">
        <v>82</v>
      </c>
      <c r="D24" s="85">
        <v>2578556000</v>
      </c>
      <c r="E24" s="86">
        <v>1096467000</v>
      </c>
      <c r="F24" s="87">
        <f t="shared" si="0"/>
        <v>3675023000</v>
      </c>
      <c r="G24" s="85">
        <v>2578556000</v>
      </c>
      <c r="H24" s="86">
        <v>1096467000</v>
      </c>
      <c r="I24" s="87">
        <f t="shared" si="1"/>
        <v>3675023000</v>
      </c>
      <c r="J24" s="85">
        <v>599561306</v>
      </c>
      <c r="K24" s="86">
        <v>72211105</v>
      </c>
      <c r="L24" s="86">
        <f t="shared" si="2"/>
        <v>671772411</v>
      </c>
      <c r="M24" s="104">
        <f t="shared" si="3"/>
        <v>0.18279406986024305</v>
      </c>
      <c r="N24" s="85">
        <v>641236171</v>
      </c>
      <c r="O24" s="86">
        <v>126815404</v>
      </c>
      <c r="P24" s="86">
        <f t="shared" si="4"/>
        <v>768051575</v>
      </c>
      <c r="Q24" s="104">
        <f t="shared" si="5"/>
        <v>0.2089923178712079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1240797477</v>
      </c>
      <c r="AA24" s="86">
        <f t="shared" si="11"/>
        <v>199026509</v>
      </c>
      <c r="AB24" s="86">
        <f t="shared" si="12"/>
        <v>1439823986</v>
      </c>
      <c r="AC24" s="104">
        <f t="shared" si="13"/>
        <v>0.3917863877314509</v>
      </c>
      <c r="AD24" s="85">
        <v>545402319</v>
      </c>
      <c r="AE24" s="86">
        <v>109444012</v>
      </c>
      <c r="AF24" s="86">
        <f t="shared" si="14"/>
        <v>654846331</v>
      </c>
      <c r="AG24" s="86">
        <v>2868681000</v>
      </c>
      <c r="AH24" s="86">
        <v>2948255058</v>
      </c>
      <c r="AI24" s="87">
        <v>1268310212</v>
      </c>
      <c r="AJ24" s="124">
        <f t="shared" si="15"/>
        <v>0.44212312627301537</v>
      </c>
      <c r="AK24" s="125">
        <f t="shared" si="16"/>
        <v>0.17287299117508526</v>
      </c>
    </row>
    <row r="25" spans="1:37" ht="12.75">
      <c r="A25" s="62" t="s">
        <v>97</v>
      </c>
      <c r="B25" s="63" t="s">
        <v>381</v>
      </c>
      <c r="C25" s="64" t="s">
        <v>382</v>
      </c>
      <c r="D25" s="85">
        <v>305439890</v>
      </c>
      <c r="E25" s="86">
        <v>142477270</v>
      </c>
      <c r="F25" s="87">
        <f t="shared" si="0"/>
        <v>447917160</v>
      </c>
      <c r="G25" s="85">
        <v>305439890</v>
      </c>
      <c r="H25" s="86">
        <v>142477270</v>
      </c>
      <c r="I25" s="87">
        <f t="shared" si="1"/>
        <v>447917160</v>
      </c>
      <c r="J25" s="85">
        <v>44242358</v>
      </c>
      <c r="K25" s="86">
        <v>16535633</v>
      </c>
      <c r="L25" s="86">
        <f t="shared" si="2"/>
        <v>60777991</v>
      </c>
      <c r="M25" s="104">
        <f t="shared" si="3"/>
        <v>0.13569024906301871</v>
      </c>
      <c r="N25" s="85">
        <v>51010208</v>
      </c>
      <c r="O25" s="86">
        <v>28221123</v>
      </c>
      <c r="P25" s="86">
        <f t="shared" si="4"/>
        <v>79231331</v>
      </c>
      <c r="Q25" s="104">
        <f t="shared" si="5"/>
        <v>0.17688835810621767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95252566</v>
      </c>
      <c r="AA25" s="86">
        <f t="shared" si="11"/>
        <v>44756756</v>
      </c>
      <c r="AB25" s="86">
        <f t="shared" si="12"/>
        <v>140009322</v>
      </c>
      <c r="AC25" s="104">
        <f t="shared" si="13"/>
        <v>0.31257860716923636</v>
      </c>
      <c r="AD25" s="85">
        <v>38381949</v>
      </c>
      <c r="AE25" s="86">
        <v>12932585</v>
      </c>
      <c r="AF25" s="86">
        <f t="shared" si="14"/>
        <v>51314534</v>
      </c>
      <c r="AG25" s="86">
        <v>422489820</v>
      </c>
      <c r="AH25" s="86">
        <v>433460950</v>
      </c>
      <c r="AI25" s="87">
        <v>93706138</v>
      </c>
      <c r="AJ25" s="124">
        <f t="shared" si="15"/>
        <v>0.2217950198184657</v>
      </c>
      <c r="AK25" s="125">
        <f t="shared" si="16"/>
        <v>0.5440329439608669</v>
      </c>
    </row>
    <row r="26" spans="1:37" ht="12.75">
      <c r="A26" s="62" t="s">
        <v>112</v>
      </c>
      <c r="B26" s="63" t="s">
        <v>383</v>
      </c>
      <c r="C26" s="64" t="s">
        <v>384</v>
      </c>
      <c r="D26" s="85">
        <v>740662000</v>
      </c>
      <c r="E26" s="86">
        <v>286956000</v>
      </c>
      <c r="F26" s="87">
        <f t="shared" si="0"/>
        <v>1027618000</v>
      </c>
      <c r="G26" s="85">
        <v>740662000</v>
      </c>
      <c r="H26" s="86">
        <v>286956000</v>
      </c>
      <c r="I26" s="87">
        <f t="shared" si="1"/>
        <v>1027618000</v>
      </c>
      <c r="J26" s="85">
        <v>126704077</v>
      </c>
      <c r="K26" s="86">
        <v>31232747</v>
      </c>
      <c r="L26" s="86">
        <f t="shared" si="2"/>
        <v>157936824</v>
      </c>
      <c r="M26" s="104">
        <f t="shared" si="3"/>
        <v>0.15369215408838693</v>
      </c>
      <c r="N26" s="85">
        <v>176739456</v>
      </c>
      <c r="O26" s="86">
        <v>71306092</v>
      </c>
      <c r="P26" s="86">
        <f t="shared" si="4"/>
        <v>248045548</v>
      </c>
      <c r="Q26" s="104">
        <f t="shared" si="5"/>
        <v>0.2413791389407348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303443533</v>
      </c>
      <c r="AA26" s="86">
        <f t="shared" si="11"/>
        <v>102538839</v>
      </c>
      <c r="AB26" s="86">
        <f t="shared" si="12"/>
        <v>405982372</v>
      </c>
      <c r="AC26" s="104">
        <f t="shared" si="13"/>
        <v>0.3950712930291217</v>
      </c>
      <c r="AD26" s="85">
        <v>189623178</v>
      </c>
      <c r="AE26" s="86">
        <v>71574838</v>
      </c>
      <c r="AF26" s="86">
        <f t="shared" si="14"/>
        <v>261198016</v>
      </c>
      <c r="AG26" s="86">
        <v>1010612000</v>
      </c>
      <c r="AH26" s="86">
        <v>1064234407</v>
      </c>
      <c r="AI26" s="87">
        <v>442499060</v>
      </c>
      <c r="AJ26" s="124">
        <f t="shared" si="15"/>
        <v>0.43785256854262566</v>
      </c>
      <c r="AK26" s="125">
        <f t="shared" si="16"/>
        <v>-0.05035439472863379</v>
      </c>
    </row>
    <row r="27" spans="1:37" ht="16.5">
      <c r="A27" s="65"/>
      <c r="B27" s="66" t="s">
        <v>385</v>
      </c>
      <c r="C27" s="67"/>
      <c r="D27" s="88">
        <f>SUM(D22:D26)</f>
        <v>4028215174</v>
      </c>
      <c r="E27" s="89">
        <f>SUM(E22:E26)</f>
        <v>1661383220</v>
      </c>
      <c r="F27" s="90">
        <f t="shared" si="0"/>
        <v>5689598394</v>
      </c>
      <c r="G27" s="88">
        <f>SUM(G22:G26)</f>
        <v>4028215174</v>
      </c>
      <c r="H27" s="89">
        <f>SUM(H22:H26)</f>
        <v>1661383220</v>
      </c>
      <c r="I27" s="90">
        <f t="shared" si="1"/>
        <v>5689598394</v>
      </c>
      <c r="J27" s="88">
        <f>SUM(J22:J26)</f>
        <v>843812426</v>
      </c>
      <c r="K27" s="89">
        <f>SUM(K22:K26)</f>
        <v>131111735</v>
      </c>
      <c r="L27" s="89">
        <f t="shared" si="2"/>
        <v>974924161</v>
      </c>
      <c r="M27" s="105">
        <f t="shared" si="3"/>
        <v>0.171352017047128</v>
      </c>
      <c r="N27" s="88">
        <f>SUM(N22:N26)</f>
        <v>954812844</v>
      </c>
      <c r="O27" s="89">
        <f>SUM(O22:O26)</f>
        <v>278717650</v>
      </c>
      <c r="P27" s="89">
        <f t="shared" si="4"/>
        <v>1233530494</v>
      </c>
      <c r="Q27" s="105">
        <f t="shared" si="5"/>
        <v>0.21680449279176311</v>
      </c>
      <c r="R27" s="88">
        <f>SUM(R22:R26)</f>
        <v>0</v>
      </c>
      <c r="S27" s="89">
        <f>SUM(S22:S26)</f>
        <v>0</v>
      </c>
      <c r="T27" s="89">
        <f t="shared" si="6"/>
        <v>0</v>
      </c>
      <c r="U27" s="105">
        <f t="shared" si="7"/>
        <v>0</v>
      </c>
      <c r="V27" s="88">
        <f>SUM(V22:V26)</f>
        <v>0</v>
      </c>
      <c r="W27" s="89">
        <f>SUM(W22:W26)</f>
        <v>0</v>
      </c>
      <c r="X27" s="89">
        <f t="shared" si="8"/>
        <v>0</v>
      </c>
      <c r="Y27" s="105">
        <f t="shared" si="9"/>
        <v>0</v>
      </c>
      <c r="Z27" s="88">
        <f t="shared" si="10"/>
        <v>1798625270</v>
      </c>
      <c r="AA27" s="89">
        <f t="shared" si="11"/>
        <v>409829385</v>
      </c>
      <c r="AB27" s="89">
        <f t="shared" si="12"/>
        <v>2208454655</v>
      </c>
      <c r="AC27" s="105">
        <f t="shared" si="13"/>
        <v>0.3881565098388911</v>
      </c>
      <c r="AD27" s="88">
        <f>SUM(AD22:AD26)</f>
        <v>848173422</v>
      </c>
      <c r="AE27" s="89">
        <f>SUM(AE22:AE26)</f>
        <v>234343246</v>
      </c>
      <c r="AF27" s="89">
        <f t="shared" si="14"/>
        <v>1082516668</v>
      </c>
      <c r="AG27" s="89">
        <f>SUM(AG22:AG26)</f>
        <v>4731581138</v>
      </c>
      <c r="AH27" s="89">
        <f>SUM(AH22:AH26)</f>
        <v>4944764405</v>
      </c>
      <c r="AI27" s="90">
        <f>SUM(AI22:AI26)</f>
        <v>1992717679</v>
      </c>
      <c r="AJ27" s="126">
        <f t="shared" si="15"/>
        <v>0.4211525959041897</v>
      </c>
      <c r="AK27" s="127">
        <f t="shared" si="16"/>
        <v>0.13950254112854</v>
      </c>
    </row>
    <row r="28" spans="1:37" ht="12.75">
      <c r="A28" s="62" t="s">
        <v>97</v>
      </c>
      <c r="B28" s="63" t="s">
        <v>386</v>
      </c>
      <c r="C28" s="64" t="s">
        <v>387</v>
      </c>
      <c r="D28" s="85">
        <v>281954643</v>
      </c>
      <c r="E28" s="86">
        <v>85627299</v>
      </c>
      <c r="F28" s="87">
        <f t="shared" si="0"/>
        <v>367581942</v>
      </c>
      <c r="G28" s="85">
        <v>281954643</v>
      </c>
      <c r="H28" s="86">
        <v>85627299</v>
      </c>
      <c r="I28" s="87">
        <f t="shared" si="1"/>
        <v>367581942</v>
      </c>
      <c r="J28" s="85">
        <v>43454499</v>
      </c>
      <c r="K28" s="86">
        <v>9211652</v>
      </c>
      <c r="L28" s="86">
        <f t="shared" si="2"/>
        <v>52666151</v>
      </c>
      <c r="M28" s="104">
        <f t="shared" si="3"/>
        <v>0.14327730767579436</v>
      </c>
      <c r="N28" s="85">
        <v>46591377</v>
      </c>
      <c r="O28" s="86">
        <v>21902282</v>
      </c>
      <c r="P28" s="86">
        <f t="shared" si="4"/>
        <v>68493659</v>
      </c>
      <c r="Q28" s="104">
        <f t="shared" si="5"/>
        <v>0.18633575585168435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90045876</v>
      </c>
      <c r="AA28" s="86">
        <f t="shared" si="11"/>
        <v>31113934</v>
      </c>
      <c r="AB28" s="86">
        <f t="shared" si="12"/>
        <v>121159810</v>
      </c>
      <c r="AC28" s="104">
        <f t="shared" si="13"/>
        <v>0.3296130635274787</v>
      </c>
      <c r="AD28" s="85">
        <v>59134919</v>
      </c>
      <c r="AE28" s="86">
        <v>0</v>
      </c>
      <c r="AF28" s="86">
        <f t="shared" si="14"/>
        <v>59134919</v>
      </c>
      <c r="AG28" s="86">
        <v>359723438</v>
      </c>
      <c r="AH28" s="86">
        <v>363372633</v>
      </c>
      <c r="AI28" s="87">
        <v>102135047</v>
      </c>
      <c r="AJ28" s="124">
        <f t="shared" si="15"/>
        <v>0.2839265841777038</v>
      </c>
      <c r="AK28" s="125">
        <f t="shared" si="16"/>
        <v>0.1582608069523186</v>
      </c>
    </row>
    <row r="29" spans="1:37" ht="12.75">
      <c r="A29" s="62" t="s">
        <v>97</v>
      </c>
      <c r="B29" s="63" t="s">
        <v>388</v>
      </c>
      <c r="C29" s="64" t="s">
        <v>389</v>
      </c>
      <c r="D29" s="85">
        <v>465577939</v>
      </c>
      <c r="E29" s="86">
        <v>68080000</v>
      </c>
      <c r="F29" s="87">
        <f t="shared" si="0"/>
        <v>533657939</v>
      </c>
      <c r="G29" s="85">
        <v>465577939</v>
      </c>
      <c r="H29" s="86">
        <v>68080000</v>
      </c>
      <c r="I29" s="87">
        <f t="shared" si="1"/>
        <v>533657939</v>
      </c>
      <c r="J29" s="85">
        <v>45138283</v>
      </c>
      <c r="K29" s="86">
        <v>33835765</v>
      </c>
      <c r="L29" s="86">
        <f t="shared" si="2"/>
        <v>78974048</v>
      </c>
      <c r="M29" s="104">
        <f t="shared" si="3"/>
        <v>0.14798627028389436</v>
      </c>
      <c r="N29" s="85">
        <v>0</v>
      </c>
      <c r="O29" s="86">
        <v>15628854</v>
      </c>
      <c r="P29" s="86">
        <f t="shared" si="4"/>
        <v>15628854</v>
      </c>
      <c r="Q29" s="104">
        <f t="shared" si="5"/>
        <v>0.02928627657875057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45138283</v>
      </c>
      <c r="AA29" s="86">
        <f t="shared" si="11"/>
        <v>49464619</v>
      </c>
      <c r="AB29" s="86">
        <f t="shared" si="12"/>
        <v>94602902</v>
      </c>
      <c r="AC29" s="104">
        <f t="shared" si="13"/>
        <v>0.1772725468626449</v>
      </c>
      <c r="AD29" s="85">
        <v>82382336</v>
      </c>
      <c r="AE29" s="86">
        <v>15557306</v>
      </c>
      <c r="AF29" s="86">
        <f t="shared" si="14"/>
        <v>97939642</v>
      </c>
      <c r="AG29" s="86">
        <v>585884944</v>
      </c>
      <c r="AH29" s="86">
        <v>571378971</v>
      </c>
      <c r="AI29" s="87">
        <v>231505224</v>
      </c>
      <c r="AJ29" s="124">
        <f t="shared" si="15"/>
        <v>0.3951376910617454</v>
      </c>
      <c r="AK29" s="125">
        <f t="shared" si="16"/>
        <v>-0.840423615189445</v>
      </c>
    </row>
    <row r="30" spans="1:37" ht="12.75">
      <c r="A30" s="62" t="s">
        <v>97</v>
      </c>
      <c r="B30" s="63" t="s">
        <v>390</v>
      </c>
      <c r="C30" s="64" t="s">
        <v>391</v>
      </c>
      <c r="D30" s="85">
        <v>376202813</v>
      </c>
      <c r="E30" s="86">
        <v>80752450</v>
      </c>
      <c r="F30" s="87">
        <f t="shared" si="0"/>
        <v>456955263</v>
      </c>
      <c r="G30" s="85">
        <v>376202813</v>
      </c>
      <c r="H30" s="86">
        <v>80752450</v>
      </c>
      <c r="I30" s="87">
        <f t="shared" si="1"/>
        <v>456955263</v>
      </c>
      <c r="J30" s="85">
        <v>75937296</v>
      </c>
      <c r="K30" s="86">
        <v>17878440</v>
      </c>
      <c r="L30" s="86">
        <f t="shared" si="2"/>
        <v>93815736</v>
      </c>
      <c r="M30" s="104">
        <f t="shared" si="3"/>
        <v>0.20530617239000923</v>
      </c>
      <c r="N30" s="85">
        <v>72358484</v>
      </c>
      <c r="O30" s="86">
        <v>26166771</v>
      </c>
      <c r="P30" s="86">
        <f t="shared" si="4"/>
        <v>98525255</v>
      </c>
      <c r="Q30" s="104">
        <f t="shared" si="5"/>
        <v>0.215612474519196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148295780</v>
      </c>
      <c r="AA30" s="86">
        <f t="shared" si="11"/>
        <v>44045211</v>
      </c>
      <c r="AB30" s="86">
        <f t="shared" si="12"/>
        <v>192340991</v>
      </c>
      <c r="AC30" s="104">
        <f t="shared" si="13"/>
        <v>0.4209186469092052</v>
      </c>
      <c r="AD30" s="85">
        <v>77168337</v>
      </c>
      <c r="AE30" s="86">
        <v>16946279</v>
      </c>
      <c r="AF30" s="86">
        <f t="shared" si="14"/>
        <v>94114616</v>
      </c>
      <c r="AG30" s="86">
        <v>421408765</v>
      </c>
      <c r="AH30" s="86">
        <v>481158804</v>
      </c>
      <c r="AI30" s="87">
        <v>174070726</v>
      </c>
      <c r="AJ30" s="124">
        <f t="shared" si="15"/>
        <v>0.41306859386277833</v>
      </c>
      <c r="AK30" s="125">
        <f t="shared" si="16"/>
        <v>0.04686454864778922</v>
      </c>
    </row>
    <row r="31" spans="1:37" ht="12.75">
      <c r="A31" s="62" t="s">
        <v>97</v>
      </c>
      <c r="B31" s="63" t="s">
        <v>392</v>
      </c>
      <c r="C31" s="64" t="s">
        <v>393</v>
      </c>
      <c r="D31" s="85">
        <v>848802694</v>
      </c>
      <c r="E31" s="86">
        <v>408401500</v>
      </c>
      <c r="F31" s="87">
        <f t="shared" si="0"/>
        <v>1257204194</v>
      </c>
      <c r="G31" s="85">
        <v>848802694</v>
      </c>
      <c r="H31" s="86">
        <v>408401500</v>
      </c>
      <c r="I31" s="87">
        <f t="shared" si="1"/>
        <v>1257204194</v>
      </c>
      <c r="J31" s="85">
        <v>208463616</v>
      </c>
      <c r="K31" s="86">
        <v>93940199</v>
      </c>
      <c r="L31" s="86">
        <f t="shared" si="2"/>
        <v>302403815</v>
      </c>
      <c r="M31" s="104">
        <f t="shared" si="3"/>
        <v>0.24053675325235194</v>
      </c>
      <c r="N31" s="85">
        <v>133764925</v>
      </c>
      <c r="O31" s="86">
        <v>154113215</v>
      </c>
      <c r="P31" s="86">
        <f t="shared" si="4"/>
        <v>287878140</v>
      </c>
      <c r="Q31" s="104">
        <f t="shared" si="5"/>
        <v>0.22898280277292807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342228541</v>
      </c>
      <c r="AA31" s="86">
        <f t="shared" si="11"/>
        <v>248053414</v>
      </c>
      <c r="AB31" s="86">
        <f t="shared" si="12"/>
        <v>590281955</v>
      </c>
      <c r="AC31" s="104">
        <f t="shared" si="13"/>
        <v>0.46951955602528</v>
      </c>
      <c r="AD31" s="85">
        <v>172903946</v>
      </c>
      <c r="AE31" s="86">
        <v>110582775</v>
      </c>
      <c r="AF31" s="86">
        <f t="shared" si="14"/>
        <v>283486721</v>
      </c>
      <c r="AG31" s="86">
        <v>1193446405</v>
      </c>
      <c r="AH31" s="86">
        <v>1388036511</v>
      </c>
      <c r="AI31" s="87">
        <v>526280259</v>
      </c>
      <c r="AJ31" s="124">
        <f t="shared" si="15"/>
        <v>0.44097519318431394</v>
      </c>
      <c r="AK31" s="125">
        <f t="shared" si="16"/>
        <v>0.015490739687944677</v>
      </c>
    </row>
    <row r="32" spans="1:37" ht="12.75">
      <c r="A32" s="62" t="s">
        <v>97</v>
      </c>
      <c r="B32" s="63" t="s">
        <v>394</v>
      </c>
      <c r="C32" s="64" t="s">
        <v>395</v>
      </c>
      <c r="D32" s="85">
        <v>554885906</v>
      </c>
      <c r="E32" s="86">
        <v>87442250</v>
      </c>
      <c r="F32" s="87">
        <f t="shared" si="0"/>
        <v>642328156</v>
      </c>
      <c r="G32" s="85">
        <v>554885906</v>
      </c>
      <c r="H32" s="86">
        <v>87442250</v>
      </c>
      <c r="I32" s="87">
        <f t="shared" si="1"/>
        <v>642328156</v>
      </c>
      <c r="J32" s="85">
        <v>34821096</v>
      </c>
      <c r="K32" s="86">
        <v>135802</v>
      </c>
      <c r="L32" s="86">
        <f t="shared" si="2"/>
        <v>34956898</v>
      </c>
      <c r="M32" s="104">
        <f t="shared" si="3"/>
        <v>0.05442217918281633</v>
      </c>
      <c r="N32" s="85">
        <v>152751422</v>
      </c>
      <c r="O32" s="86">
        <v>21144996</v>
      </c>
      <c r="P32" s="86">
        <f t="shared" si="4"/>
        <v>173896418</v>
      </c>
      <c r="Q32" s="104">
        <f t="shared" si="5"/>
        <v>0.2707283128968116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187572518</v>
      </c>
      <c r="AA32" s="86">
        <f t="shared" si="11"/>
        <v>21280798</v>
      </c>
      <c r="AB32" s="86">
        <f t="shared" si="12"/>
        <v>208853316</v>
      </c>
      <c r="AC32" s="104">
        <f t="shared" si="13"/>
        <v>0.32515049207962793</v>
      </c>
      <c r="AD32" s="85">
        <v>0</v>
      </c>
      <c r="AE32" s="86">
        <v>0</v>
      </c>
      <c r="AF32" s="86">
        <f t="shared" si="14"/>
        <v>0</v>
      </c>
      <c r="AG32" s="86">
        <v>0</v>
      </c>
      <c r="AH32" s="86">
        <v>0</v>
      </c>
      <c r="AI32" s="87">
        <v>0</v>
      </c>
      <c r="AJ32" s="124">
        <f t="shared" si="15"/>
        <v>0</v>
      </c>
      <c r="AK32" s="125">
        <f t="shared" si="16"/>
        <v>0</v>
      </c>
    </row>
    <row r="33" spans="1:37" ht="12.75">
      <c r="A33" s="62" t="s">
        <v>112</v>
      </c>
      <c r="B33" s="63" t="s">
        <v>396</v>
      </c>
      <c r="C33" s="64" t="s">
        <v>397</v>
      </c>
      <c r="D33" s="85">
        <v>153800927</v>
      </c>
      <c r="E33" s="86">
        <v>0</v>
      </c>
      <c r="F33" s="87">
        <f t="shared" si="0"/>
        <v>153800927</v>
      </c>
      <c r="G33" s="85">
        <v>153800901</v>
      </c>
      <c r="H33" s="86">
        <v>0</v>
      </c>
      <c r="I33" s="87">
        <f t="shared" si="1"/>
        <v>153800901</v>
      </c>
      <c r="J33" s="85">
        <v>30807147</v>
      </c>
      <c r="K33" s="86">
        <v>0</v>
      </c>
      <c r="L33" s="86">
        <f t="shared" si="2"/>
        <v>30807147</v>
      </c>
      <c r="M33" s="104">
        <f t="shared" si="3"/>
        <v>0.2003053401622215</v>
      </c>
      <c r="N33" s="85">
        <v>37651722</v>
      </c>
      <c r="O33" s="86">
        <v>0</v>
      </c>
      <c r="P33" s="86">
        <f t="shared" si="4"/>
        <v>37651722</v>
      </c>
      <c r="Q33" s="104">
        <f t="shared" si="5"/>
        <v>0.24480816035653674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68458869</v>
      </c>
      <c r="AA33" s="86">
        <f t="shared" si="11"/>
        <v>0</v>
      </c>
      <c r="AB33" s="86">
        <f t="shared" si="12"/>
        <v>68458869</v>
      </c>
      <c r="AC33" s="104">
        <f t="shared" si="13"/>
        <v>0.44511350051875825</v>
      </c>
      <c r="AD33" s="85">
        <v>38911778</v>
      </c>
      <c r="AE33" s="86">
        <v>0</v>
      </c>
      <c r="AF33" s="86">
        <f t="shared" si="14"/>
        <v>38911778</v>
      </c>
      <c r="AG33" s="86">
        <v>167008097</v>
      </c>
      <c r="AH33" s="86">
        <v>167008097</v>
      </c>
      <c r="AI33" s="87">
        <v>64728643</v>
      </c>
      <c r="AJ33" s="124">
        <f t="shared" si="15"/>
        <v>0.38757787294588475</v>
      </c>
      <c r="AK33" s="125">
        <f t="shared" si="16"/>
        <v>-0.032382380471023486</v>
      </c>
    </row>
    <row r="34" spans="1:37" ht="16.5">
      <c r="A34" s="65"/>
      <c r="B34" s="66" t="s">
        <v>398</v>
      </c>
      <c r="C34" s="67"/>
      <c r="D34" s="88">
        <f>SUM(D28:D33)</f>
        <v>2681224922</v>
      </c>
      <c r="E34" s="89">
        <f>SUM(E28:E33)</f>
        <v>730303499</v>
      </c>
      <c r="F34" s="90">
        <f t="shared" si="0"/>
        <v>3411528421</v>
      </c>
      <c r="G34" s="88">
        <f>SUM(G28:G33)</f>
        <v>2681224896</v>
      </c>
      <c r="H34" s="89">
        <f>SUM(H28:H33)</f>
        <v>730303499</v>
      </c>
      <c r="I34" s="90">
        <f t="shared" si="1"/>
        <v>3411528395</v>
      </c>
      <c r="J34" s="88">
        <f>SUM(J28:J33)</f>
        <v>438621937</v>
      </c>
      <c r="K34" s="89">
        <f>SUM(K28:K33)</f>
        <v>155001858</v>
      </c>
      <c r="L34" s="89">
        <f t="shared" si="2"/>
        <v>593623795</v>
      </c>
      <c r="M34" s="105">
        <f t="shared" si="3"/>
        <v>0.17400523218446318</v>
      </c>
      <c r="N34" s="88">
        <f>SUM(N28:N33)</f>
        <v>443117930</v>
      </c>
      <c r="O34" s="89">
        <f>SUM(O28:O33)</f>
        <v>238956118</v>
      </c>
      <c r="P34" s="89">
        <f t="shared" si="4"/>
        <v>682074048</v>
      </c>
      <c r="Q34" s="105">
        <f t="shared" si="5"/>
        <v>0.1999321019286915</v>
      </c>
      <c r="R34" s="88">
        <f>SUM(R28:R33)</f>
        <v>0</v>
      </c>
      <c r="S34" s="89">
        <f>SUM(S28:S33)</f>
        <v>0</v>
      </c>
      <c r="T34" s="89">
        <f t="shared" si="6"/>
        <v>0</v>
      </c>
      <c r="U34" s="105">
        <f t="shared" si="7"/>
        <v>0</v>
      </c>
      <c r="V34" s="88">
        <f>SUM(V28:V33)</f>
        <v>0</v>
      </c>
      <c r="W34" s="89">
        <f>SUM(W28:W33)</f>
        <v>0</v>
      </c>
      <c r="X34" s="89">
        <f t="shared" si="8"/>
        <v>0</v>
      </c>
      <c r="Y34" s="105">
        <f t="shared" si="9"/>
        <v>0</v>
      </c>
      <c r="Z34" s="88">
        <f t="shared" si="10"/>
        <v>881739867</v>
      </c>
      <c r="AA34" s="89">
        <f t="shared" si="11"/>
        <v>393957976</v>
      </c>
      <c r="AB34" s="89">
        <f t="shared" si="12"/>
        <v>1275697843</v>
      </c>
      <c r="AC34" s="105">
        <f t="shared" si="13"/>
        <v>0.37393733411315466</v>
      </c>
      <c r="AD34" s="88">
        <f>SUM(AD28:AD33)</f>
        <v>430501316</v>
      </c>
      <c r="AE34" s="89">
        <f>SUM(AE28:AE33)</f>
        <v>143086360</v>
      </c>
      <c r="AF34" s="89">
        <f t="shared" si="14"/>
        <v>573587676</v>
      </c>
      <c r="AG34" s="89">
        <f>SUM(AG28:AG33)</f>
        <v>2727471649</v>
      </c>
      <c r="AH34" s="89">
        <f>SUM(AH28:AH33)</f>
        <v>2970955016</v>
      </c>
      <c r="AI34" s="90">
        <f>SUM(AI28:AI33)</f>
        <v>1098719899</v>
      </c>
      <c r="AJ34" s="126">
        <f t="shared" si="15"/>
        <v>0.4028345810314232</v>
      </c>
      <c r="AK34" s="127">
        <f t="shared" si="16"/>
        <v>0.1891365113639576</v>
      </c>
    </row>
    <row r="35" spans="1:37" ht="12.75">
      <c r="A35" s="62" t="s">
        <v>97</v>
      </c>
      <c r="B35" s="63" t="s">
        <v>399</v>
      </c>
      <c r="C35" s="64" t="s">
        <v>400</v>
      </c>
      <c r="D35" s="85">
        <v>248255849</v>
      </c>
      <c r="E35" s="86">
        <v>65507958</v>
      </c>
      <c r="F35" s="87">
        <f t="shared" si="0"/>
        <v>313763807</v>
      </c>
      <c r="G35" s="85">
        <v>248255849</v>
      </c>
      <c r="H35" s="86">
        <v>65507958</v>
      </c>
      <c r="I35" s="87">
        <f t="shared" si="1"/>
        <v>313763807</v>
      </c>
      <c r="J35" s="85">
        <v>33465113</v>
      </c>
      <c r="K35" s="86">
        <v>7532049</v>
      </c>
      <c r="L35" s="86">
        <f t="shared" si="2"/>
        <v>40997162</v>
      </c>
      <c r="M35" s="104">
        <f t="shared" si="3"/>
        <v>0.1306624954356192</v>
      </c>
      <c r="N35" s="85">
        <v>41353758</v>
      </c>
      <c r="O35" s="86">
        <v>2759616</v>
      </c>
      <c r="P35" s="86">
        <f t="shared" si="4"/>
        <v>44113374</v>
      </c>
      <c r="Q35" s="104">
        <f t="shared" si="5"/>
        <v>0.14059420817774562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74818871</v>
      </c>
      <c r="AA35" s="86">
        <f t="shared" si="11"/>
        <v>10291665</v>
      </c>
      <c r="AB35" s="86">
        <f t="shared" si="12"/>
        <v>85110536</v>
      </c>
      <c r="AC35" s="104">
        <f t="shared" si="13"/>
        <v>0.2712567036133648</v>
      </c>
      <c r="AD35" s="85">
        <v>30104146</v>
      </c>
      <c r="AE35" s="86">
        <v>27550104</v>
      </c>
      <c r="AF35" s="86">
        <f t="shared" si="14"/>
        <v>57654250</v>
      </c>
      <c r="AG35" s="86">
        <v>376232206</v>
      </c>
      <c r="AH35" s="86">
        <v>407290460</v>
      </c>
      <c r="AI35" s="87">
        <v>105776566</v>
      </c>
      <c r="AJ35" s="124">
        <f t="shared" si="15"/>
        <v>0.2811470265254219</v>
      </c>
      <c r="AK35" s="125">
        <f t="shared" si="16"/>
        <v>-0.23486344892180544</v>
      </c>
    </row>
    <row r="36" spans="1:37" ht="12.75">
      <c r="A36" s="62" t="s">
        <v>97</v>
      </c>
      <c r="B36" s="63" t="s">
        <v>401</v>
      </c>
      <c r="C36" s="64" t="s">
        <v>402</v>
      </c>
      <c r="D36" s="85">
        <v>328915031</v>
      </c>
      <c r="E36" s="86">
        <v>94449000</v>
      </c>
      <c r="F36" s="87">
        <f t="shared" si="0"/>
        <v>423364031</v>
      </c>
      <c r="G36" s="85">
        <v>328915031</v>
      </c>
      <c r="H36" s="86">
        <v>94449000</v>
      </c>
      <c r="I36" s="87">
        <f t="shared" si="1"/>
        <v>423364031</v>
      </c>
      <c r="J36" s="85">
        <v>86770926</v>
      </c>
      <c r="K36" s="86">
        <v>18115112</v>
      </c>
      <c r="L36" s="86">
        <f t="shared" si="2"/>
        <v>104886038</v>
      </c>
      <c r="M36" s="104">
        <f t="shared" si="3"/>
        <v>0.24774432951296232</v>
      </c>
      <c r="N36" s="85">
        <v>72391134</v>
      </c>
      <c r="O36" s="86">
        <v>30304448</v>
      </c>
      <c r="P36" s="86">
        <f t="shared" si="4"/>
        <v>102695582</v>
      </c>
      <c r="Q36" s="104">
        <f t="shared" si="5"/>
        <v>0.24257039918443143</v>
      </c>
      <c r="R36" s="85">
        <v>0</v>
      </c>
      <c r="S36" s="86">
        <v>0</v>
      </c>
      <c r="T36" s="86">
        <f t="shared" si="6"/>
        <v>0</v>
      </c>
      <c r="U36" s="104">
        <f t="shared" si="7"/>
        <v>0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f t="shared" si="10"/>
        <v>159162060</v>
      </c>
      <c r="AA36" s="86">
        <f t="shared" si="11"/>
        <v>48419560</v>
      </c>
      <c r="AB36" s="86">
        <f t="shared" si="12"/>
        <v>207581620</v>
      </c>
      <c r="AC36" s="104">
        <f t="shared" si="13"/>
        <v>0.49031472869739373</v>
      </c>
      <c r="AD36" s="85">
        <v>74797692</v>
      </c>
      <c r="AE36" s="86">
        <v>36501834</v>
      </c>
      <c r="AF36" s="86">
        <f t="shared" si="14"/>
        <v>111299526</v>
      </c>
      <c r="AG36" s="86">
        <v>440412132</v>
      </c>
      <c r="AH36" s="86">
        <v>473078788</v>
      </c>
      <c r="AI36" s="87">
        <v>195301047</v>
      </c>
      <c r="AJ36" s="124">
        <f t="shared" si="15"/>
        <v>0.44345065180901966</v>
      </c>
      <c r="AK36" s="125">
        <f t="shared" si="16"/>
        <v>-0.07730440828651863</v>
      </c>
    </row>
    <row r="37" spans="1:37" ht="12.75">
      <c r="A37" s="62" t="s">
        <v>97</v>
      </c>
      <c r="B37" s="63" t="s">
        <v>403</v>
      </c>
      <c r="C37" s="64" t="s">
        <v>404</v>
      </c>
      <c r="D37" s="85">
        <v>231113769</v>
      </c>
      <c r="E37" s="86">
        <v>154910000</v>
      </c>
      <c r="F37" s="87">
        <f t="shared" si="0"/>
        <v>386023769</v>
      </c>
      <c r="G37" s="85">
        <v>231113769</v>
      </c>
      <c r="H37" s="86">
        <v>154910000</v>
      </c>
      <c r="I37" s="87">
        <f t="shared" si="1"/>
        <v>386023769</v>
      </c>
      <c r="J37" s="85">
        <v>40604258</v>
      </c>
      <c r="K37" s="86">
        <v>39295869</v>
      </c>
      <c r="L37" s="86">
        <f t="shared" si="2"/>
        <v>79900127</v>
      </c>
      <c r="M37" s="104">
        <f t="shared" si="3"/>
        <v>0.2069824021639455</v>
      </c>
      <c r="N37" s="85">
        <v>51138363</v>
      </c>
      <c r="O37" s="86">
        <v>31788211</v>
      </c>
      <c r="P37" s="86">
        <f t="shared" si="4"/>
        <v>82926574</v>
      </c>
      <c r="Q37" s="104">
        <f t="shared" si="5"/>
        <v>0.21482245566075492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91742621</v>
      </c>
      <c r="AA37" s="86">
        <f t="shared" si="11"/>
        <v>71084080</v>
      </c>
      <c r="AB37" s="86">
        <f t="shared" si="12"/>
        <v>162826701</v>
      </c>
      <c r="AC37" s="104">
        <f t="shared" si="13"/>
        <v>0.42180485782470045</v>
      </c>
      <c r="AD37" s="85">
        <v>46886745</v>
      </c>
      <c r="AE37" s="86">
        <v>45581060</v>
      </c>
      <c r="AF37" s="86">
        <f t="shared" si="14"/>
        <v>92467805</v>
      </c>
      <c r="AG37" s="86">
        <v>362654604</v>
      </c>
      <c r="AH37" s="86">
        <v>425951413</v>
      </c>
      <c r="AI37" s="87">
        <v>183094327</v>
      </c>
      <c r="AJ37" s="124">
        <f t="shared" si="15"/>
        <v>0.5048724736443716</v>
      </c>
      <c r="AK37" s="125">
        <f t="shared" si="16"/>
        <v>-0.10318435697700401</v>
      </c>
    </row>
    <row r="38" spans="1:37" ht="12.75">
      <c r="A38" s="62" t="s">
        <v>97</v>
      </c>
      <c r="B38" s="63" t="s">
        <v>405</v>
      </c>
      <c r="C38" s="64" t="s">
        <v>406</v>
      </c>
      <c r="D38" s="85">
        <v>481092254</v>
      </c>
      <c r="E38" s="86">
        <v>241013799</v>
      </c>
      <c r="F38" s="87">
        <f t="shared" si="0"/>
        <v>722106053</v>
      </c>
      <c r="G38" s="85">
        <v>481092254</v>
      </c>
      <c r="H38" s="86">
        <v>241013799</v>
      </c>
      <c r="I38" s="87">
        <f t="shared" si="1"/>
        <v>722106053</v>
      </c>
      <c r="J38" s="85">
        <v>21657489</v>
      </c>
      <c r="K38" s="86">
        <v>8118485</v>
      </c>
      <c r="L38" s="86">
        <f t="shared" si="2"/>
        <v>29775974</v>
      </c>
      <c r="M38" s="104">
        <f t="shared" si="3"/>
        <v>0.041234904313978936</v>
      </c>
      <c r="N38" s="85">
        <v>99332292</v>
      </c>
      <c r="O38" s="86">
        <v>33255440</v>
      </c>
      <c r="P38" s="86">
        <f t="shared" si="4"/>
        <v>132587732</v>
      </c>
      <c r="Q38" s="104">
        <f t="shared" si="5"/>
        <v>0.18361254756024042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120989781</v>
      </c>
      <c r="AA38" s="86">
        <f t="shared" si="11"/>
        <v>41373925</v>
      </c>
      <c r="AB38" s="86">
        <f t="shared" si="12"/>
        <v>162363706</v>
      </c>
      <c r="AC38" s="104">
        <f t="shared" si="13"/>
        <v>0.22484745187421937</v>
      </c>
      <c r="AD38" s="85">
        <v>0</v>
      </c>
      <c r="AE38" s="86">
        <v>0</v>
      </c>
      <c r="AF38" s="86">
        <f t="shared" si="14"/>
        <v>0</v>
      </c>
      <c r="AG38" s="86">
        <v>0</v>
      </c>
      <c r="AH38" s="86">
        <v>0</v>
      </c>
      <c r="AI38" s="87">
        <v>0</v>
      </c>
      <c r="AJ38" s="124">
        <f t="shared" si="15"/>
        <v>0</v>
      </c>
      <c r="AK38" s="125">
        <f t="shared" si="16"/>
        <v>0</v>
      </c>
    </row>
    <row r="39" spans="1:37" ht="12.75">
      <c r="A39" s="62" t="s">
        <v>112</v>
      </c>
      <c r="B39" s="63" t="s">
        <v>407</v>
      </c>
      <c r="C39" s="64" t="s">
        <v>408</v>
      </c>
      <c r="D39" s="85">
        <v>911854668</v>
      </c>
      <c r="E39" s="86">
        <v>690166000</v>
      </c>
      <c r="F39" s="87">
        <f t="shared" si="0"/>
        <v>1602020668</v>
      </c>
      <c r="G39" s="85">
        <v>911854668</v>
      </c>
      <c r="H39" s="86">
        <v>690166000</v>
      </c>
      <c r="I39" s="87">
        <f t="shared" si="1"/>
        <v>1602020668</v>
      </c>
      <c r="J39" s="85">
        <v>241354401</v>
      </c>
      <c r="K39" s="86">
        <v>69774547</v>
      </c>
      <c r="L39" s="86">
        <f t="shared" si="2"/>
        <v>311128948</v>
      </c>
      <c r="M39" s="104">
        <f t="shared" si="3"/>
        <v>0.1942103208870711</v>
      </c>
      <c r="N39" s="85">
        <v>247786736</v>
      </c>
      <c r="O39" s="86">
        <v>68562718</v>
      </c>
      <c r="P39" s="86">
        <f t="shared" si="4"/>
        <v>316349454</v>
      </c>
      <c r="Q39" s="104">
        <f t="shared" si="5"/>
        <v>0.1974690216668291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489141137</v>
      </c>
      <c r="AA39" s="86">
        <f t="shared" si="11"/>
        <v>138337265</v>
      </c>
      <c r="AB39" s="86">
        <f t="shared" si="12"/>
        <v>627478402</v>
      </c>
      <c r="AC39" s="104">
        <f t="shared" si="13"/>
        <v>0.3916793425539002</v>
      </c>
      <c r="AD39" s="85">
        <v>253674702</v>
      </c>
      <c r="AE39" s="86">
        <v>99692061</v>
      </c>
      <c r="AF39" s="86">
        <f t="shared" si="14"/>
        <v>353366763</v>
      </c>
      <c r="AG39" s="86">
        <v>1784991747</v>
      </c>
      <c r="AH39" s="86">
        <v>1764802162</v>
      </c>
      <c r="AI39" s="87">
        <v>517531116</v>
      </c>
      <c r="AJ39" s="124">
        <f t="shared" si="15"/>
        <v>0.28993473884112025</v>
      </c>
      <c r="AK39" s="125">
        <f t="shared" si="16"/>
        <v>-0.10475605766012575</v>
      </c>
    </row>
    <row r="40" spans="1:37" ht="16.5">
      <c r="A40" s="65"/>
      <c r="B40" s="66" t="s">
        <v>409</v>
      </c>
      <c r="C40" s="67"/>
      <c r="D40" s="88">
        <f>SUM(D35:D39)</f>
        <v>2201231571</v>
      </c>
      <c r="E40" s="89">
        <f>SUM(E35:E39)</f>
        <v>1246046757</v>
      </c>
      <c r="F40" s="90">
        <f t="shared" si="0"/>
        <v>3447278328</v>
      </c>
      <c r="G40" s="88">
        <f>SUM(G35:G39)</f>
        <v>2201231571</v>
      </c>
      <c r="H40" s="89">
        <f>SUM(H35:H39)</f>
        <v>1246046757</v>
      </c>
      <c r="I40" s="90">
        <f t="shared" si="1"/>
        <v>3447278328</v>
      </c>
      <c r="J40" s="88">
        <f>SUM(J35:J39)</f>
        <v>423852187</v>
      </c>
      <c r="K40" s="89">
        <f>SUM(K35:K39)</f>
        <v>142836062</v>
      </c>
      <c r="L40" s="89">
        <f t="shared" si="2"/>
        <v>566688249</v>
      </c>
      <c r="M40" s="105">
        <f t="shared" si="3"/>
        <v>0.16438714692607206</v>
      </c>
      <c r="N40" s="88">
        <f>SUM(N35:N39)</f>
        <v>512002283</v>
      </c>
      <c r="O40" s="89">
        <f>SUM(O35:O39)</f>
        <v>166670433</v>
      </c>
      <c r="P40" s="89">
        <f t="shared" si="4"/>
        <v>678672716</v>
      </c>
      <c r="Q40" s="105">
        <f t="shared" si="5"/>
        <v>0.19687203974439282</v>
      </c>
      <c r="R40" s="88">
        <f>SUM(R35:R39)</f>
        <v>0</v>
      </c>
      <c r="S40" s="89">
        <f>SUM(S35:S39)</f>
        <v>0</v>
      </c>
      <c r="T40" s="89">
        <f t="shared" si="6"/>
        <v>0</v>
      </c>
      <c r="U40" s="105">
        <f t="shared" si="7"/>
        <v>0</v>
      </c>
      <c r="V40" s="88">
        <f>SUM(V35:V39)</f>
        <v>0</v>
      </c>
      <c r="W40" s="89">
        <f>SUM(W35:W39)</f>
        <v>0</v>
      </c>
      <c r="X40" s="89">
        <f t="shared" si="8"/>
        <v>0</v>
      </c>
      <c r="Y40" s="105">
        <f t="shared" si="9"/>
        <v>0</v>
      </c>
      <c r="Z40" s="88">
        <f t="shared" si="10"/>
        <v>935854470</v>
      </c>
      <c r="AA40" s="89">
        <f t="shared" si="11"/>
        <v>309506495</v>
      </c>
      <c r="AB40" s="89">
        <f t="shared" si="12"/>
        <v>1245360965</v>
      </c>
      <c r="AC40" s="105">
        <f t="shared" si="13"/>
        <v>0.36125918667046486</v>
      </c>
      <c r="AD40" s="88">
        <f>SUM(AD35:AD39)</f>
        <v>405463285</v>
      </c>
      <c r="AE40" s="89">
        <f>SUM(AE35:AE39)</f>
        <v>209325059</v>
      </c>
      <c r="AF40" s="89">
        <f t="shared" si="14"/>
        <v>614788344</v>
      </c>
      <c r="AG40" s="89">
        <f>SUM(AG35:AG39)</f>
        <v>2964290689</v>
      </c>
      <c r="AH40" s="89">
        <f>SUM(AH35:AH39)</f>
        <v>3071122823</v>
      </c>
      <c r="AI40" s="90">
        <f>SUM(AI35:AI39)</f>
        <v>1001703056</v>
      </c>
      <c r="AJ40" s="126">
        <f t="shared" si="15"/>
        <v>0.33792335539734913</v>
      </c>
      <c r="AK40" s="127">
        <f t="shared" si="16"/>
        <v>0.10391278986252228</v>
      </c>
    </row>
    <row r="41" spans="1:37" ht="16.5">
      <c r="A41" s="68"/>
      <c r="B41" s="69" t="s">
        <v>410</v>
      </c>
      <c r="C41" s="70"/>
      <c r="D41" s="91">
        <f>SUM(D9:D14,D16:D20,D22:D26,D28:D33,D35:D39)</f>
        <v>14862094057</v>
      </c>
      <c r="E41" s="92">
        <f>SUM(E9:E14,E16:E20,E22:E26,E28:E33,E35:E39)</f>
        <v>5816357219</v>
      </c>
      <c r="F41" s="93">
        <f t="shared" si="0"/>
        <v>20678451276</v>
      </c>
      <c r="G41" s="91">
        <f>SUM(G9:G14,G16:G20,G22:G26,G28:G33,G35:G39)</f>
        <v>14862094031</v>
      </c>
      <c r="H41" s="92">
        <f>SUM(H9:H14,H16:H20,H22:H26,H28:H33,H35:H39)</f>
        <v>5813858867</v>
      </c>
      <c r="I41" s="93">
        <f t="shared" si="1"/>
        <v>20675952898</v>
      </c>
      <c r="J41" s="91">
        <f>SUM(J9:J14,J16:J20,J22:J26,J28:J33,J35:J39)</f>
        <v>2667898800</v>
      </c>
      <c r="K41" s="92">
        <f>SUM(K9:K14,K16:K20,K22:K26,K28:K33,K35:K39)</f>
        <v>746528830</v>
      </c>
      <c r="L41" s="92">
        <f t="shared" si="2"/>
        <v>3414427630</v>
      </c>
      <c r="M41" s="106">
        <f t="shared" si="3"/>
        <v>0.16512008488580004</v>
      </c>
      <c r="N41" s="91">
        <f>SUM(N9:N14,N16:N20,N22:N26,N28:N33,N35:N39)</f>
        <v>3009445597</v>
      </c>
      <c r="O41" s="92">
        <f>SUM(O9:O14,O16:O20,O22:O26,O28:O33,O35:O39)</f>
        <v>1174965139</v>
      </c>
      <c r="P41" s="92">
        <f t="shared" si="4"/>
        <v>4184410736</v>
      </c>
      <c r="Q41" s="106">
        <f t="shared" si="5"/>
        <v>0.20235609911737182</v>
      </c>
      <c r="R41" s="91">
        <f>SUM(R9:R14,R16:R20,R22:R26,R28:R33,R35:R39)</f>
        <v>0</v>
      </c>
      <c r="S41" s="92">
        <f>SUM(S9:S14,S16:S20,S22:S26,S28:S33,S35:S39)</f>
        <v>0</v>
      </c>
      <c r="T41" s="92">
        <f t="shared" si="6"/>
        <v>0</v>
      </c>
      <c r="U41" s="106">
        <f t="shared" si="7"/>
        <v>0</v>
      </c>
      <c r="V41" s="91">
        <f>SUM(V9:V14,V16:V20,V22:V26,V28:V33,V35:V39)</f>
        <v>0</v>
      </c>
      <c r="W41" s="92">
        <f>SUM(W9:W14,W16:W20,W22:W26,W28:W33,W35:W39)</f>
        <v>0</v>
      </c>
      <c r="X41" s="92">
        <f t="shared" si="8"/>
        <v>0</v>
      </c>
      <c r="Y41" s="106">
        <f t="shared" si="9"/>
        <v>0</v>
      </c>
      <c r="Z41" s="91">
        <f t="shared" si="10"/>
        <v>5677344397</v>
      </c>
      <c r="AA41" s="92">
        <f t="shared" si="11"/>
        <v>1921493969</v>
      </c>
      <c r="AB41" s="92">
        <f t="shared" si="12"/>
        <v>7598838366</v>
      </c>
      <c r="AC41" s="106">
        <f t="shared" si="13"/>
        <v>0.3674761840031719</v>
      </c>
      <c r="AD41" s="91">
        <f>SUM(AD9:AD14,AD16:AD20,AD22:AD26,AD28:AD33,AD35:AD39)</f>
        <v>2724674106</v>
      </c>
      <c r="AE41" s="92">
        <f>SUM(AE9:AE14,AE16:AE20,AE22:AE26,AE28:AE33,AE35:AE39)</f>
        <v>1005292802</v>
      </c>
      <c r="AF41" s="92">
        <f t="shared" si="14"/>
        <v>3729966908</v>
      </c>
      <c r="AG41" s="92">
        <f>SUM(AG9:AG14,AG16:AG20,AG22:AG26,AG28:AG33,AG35:AG39)</f>
        <v>18441076731</v>
      </c>
      <c r="AH41" s="92">
        <f>SUM(AH9:AH14,AH16:AH20,AH22:AH26,AH28:AH33,AH35:AH39)</f>
        <v>19252543538</v>
      </c>
      <c r="AI41" s="93">
        <f>SUM(AI9:AI14,AI16:AI20,AI22:AI26,AI28:AI33,AI35:AI39)</f>
        <v>6774511759</v>
      </c>
      <c r="AJ41" s="128">
        <f t="shared" si="15"/>
        <v>0.3673598813030176</v>
      </c>
      <c r="AK41" s="129">
        <f t="shared" si="16"/>
        <v>0.12183588734401707</v>
      </c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411</v>
      </c>
      <c r="C9" s="64" t="s">
        <v>412</v>
      </c>
      <c r="D9" s="85">
        <v>381928172</v>
      </c>
      <c r="E9" s="86">
        <v>120602300</v>
      </c>
      <c r="F9" s="87">
        <f>$D9+$E9</f>
        <v>502530472</v>
      </c>
      <c r="G9" s="85">
        <v>381928172</v>
      </c>
      <c r="H9" s="86">
        <v>120602300</v>
      </c>
      <c r="I9" s="87">
        <f>$G9+$H9</f>
        <v>502530472</v>
      </c>
      <c r="J9" s="85">
        <v>20010465</v>
      </c>
      <c r="K9" s="86">
        <v>25223985</v>
      </c>
      <c r="L9" s="86">
        <f>$J9+$K9</f>
        <v>45234450</v>
      </c>
      <c r="M9" s="104">
        <f>IF($F9=0,0,$L9/$F9)</f>
        <v>0.0900133474891051</v>
      </c>
      <c r="N9" s="85">
        <v>56579080</v>
      </c>
      <c r="O9" s="86">
        <v>22922682</v>
      </c>
      <c r="P9" s="86">
        <f>$N9+$O9</f>
        <v>79501762</v>
      </c>
      <c r="Q9" s="104">
        <f>IF($F9=0,0,$P9/$F9)</f>
        <v>0.15820286814368542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76589545</v>
      </c>
      <c r="AA9" s="86">
        <f>$K9+$O9</f>
        <v>48146667</v>
      </c>
      <c r="AB9" s="86">
        <f>$Z9+$AA9</f>
        <v>124736212</v>
      </c>
      <c r="AC9" s="104">
        <f>IF($F9=0,0,$AB9/$F9)</f>
        <v>0.24821621563279053</v>
      </c>
      <c r="AD9" s="85">
        <v>77881126</v>
      </c>
      <c r="AE9" s="86">
        <v>17448438</v>
      </c>
      <c r="AF9" s="86">
        <f>$AD9+$AE9</f>
        <v>95329564</v>
      </c>
      <c r="AG9" s="86">
        <v>492825164</v>
      </c>
      <c r="AH9" s="86">
        <v>475655764</v>
      </c>
      <c r="AI9" s="87">
        <v>178035044</v>
      </c>
      <c r="AJ9" s="124">
        <f>IF($AG9=0,0,$AI9/$AG9)</f>
        <v>0.36125396389052894</v>
      </c>
      <c r="AK9" s="125">
        <f>IF($AF9=0,0,(($P9/$AF9)-1))</f>
        <v>-0.16603245977292003</v>
      </c>
    </row>
    <row r="10" spans="1:37" ht="12.75">
      <c r="A10" s="62" t="s">
        <v>97</v>
      </c>
      <c r="B10" s="63" t="s">
        <v>413</v>
      </c>
      <c r="C10" s="64" t="s">
        <v>414</v>
      </c>
      <c r="D10" s="85">
        <v>738223842</v>
      </c>
      <c r="E10" s="86">
        <v>76563810</v>
      </c>
      <c r="F10" s="87">
        <f aca="true" t="shared" si="0" ref="F10:F32">$D10+$E10</f>
        <v>814787652</v>
      </c>
      <c r="G10" s="85">
        <v>738223842</v>
      </c>
      <c r="H10" s="86">
        <v>76563810</v>
      </c>
      <c r="I10" s="87">
        <f aca="true" t="shared" si="1" ref="I10:I32">$G10+$H10</f>
        <v>814787652</v>
      </c>
      <c r="J10" s="85">
        <v>97446712</v>
      </c>
      <c r="K10" s="86">
        <v>4680197</v>
      </c>
      <c r="L10" s="86">
        <f aca="true" t="shared" si="2" ref="L10:L32">$J10+$K10</f>
        <v>102126909</v>
      </c>
      <c r="M10" s="104">
        <f aca="true" t="shared" si="3" ref="M10:M32">IF($F10=0,0,$L10/$F10)</f>
        <v>0.12534174855168276</v>
      </c>
      <c r="N10" s="85">
        <v>193756353</v>
      </c>
      <c r="O10" s="86">
        <v>6550573</v>
      </c>
      <c r="P10" s="86">
        <f aca="true" t="shared" si="4" ref="P10:P32">$N10+$O10</f>
        <v>200306926</v>
      </c>
      <c r="Q10" s="104">
        <f aca="true" t="shared" si="5" ref="Q10:Q32">IF($F10=0,0,$P10/$F10)</f>
        <v>0.24583942271132994</v>
      </c>
      <c r="R10" s="85">
        <v>0</v>
      </c>
      <c r="S10" s="86">
        <v>0</v>
      </c>
      <c r="T10" s="86">
        <f aca="true" t="shared" si="6" ref="T10:T32">$R10+$S10</f>
        <v>0</v>
      </c>
      <c r="U10" s="104">
        <f aca="true" t="shared" si="7" ref="U10:U32">IF($I10=0,0,$T10/$I10)</f>
        <v>0</v>
      </c>
      <c r="V10" s="85">
        <v>0</v>
      </c>
      <c r="W10" s="86">
        <v>0</v>
      </c>
      <c r="X10" s="86">
        <f aca="true" t="shared" si="8" ref="X10:X32">$V10+$W10</f>
        <v>0</v>
      </c>
      <c r="Y10" s="104">
        <f aca="true" t="shared" si="9" ref="Y10:Y32">IF($I10=0,0,$X10/$I10)</f>
        <v>0</v>
      </c>
      <c r="Z10" s="85">
        <f aca="true" t="shared" si="10" ref="Z10:Z32">$J10+$N10</f>
        <v>291203065</v>
      </c>
      <c r="AA10" s="86">
        <f aca="true" t="shared" si="11" ref="AA10:AA32">$K10+$O10</f>
        <v>11230770</v>
      </c>
      <c r="AB10" s="86">
        <f aca="true" t="shared" si="12" ref="AB10:AB32">$Z10+$AA10</f>
        <v>302433835</v>
      </c>
      <c r="AC10" s="104">
        <f aca="true" t="shared" si="13" ref="AC10:AC32">IF($F10=0,0,$AB10/$F10)</f>
        <v>0.3711811712630127</v>
      </c>
      <c r="AD10" s="85">
        <v>66759526</v>
      </c>
      <c r="AE10" s="86">
        <v>3253906</v>
      </c>
      <c r="AF10" s="86">
        <f aca="true" t="shared" si="14" ref="AF10:AF32">$AD10+$AE10</f>
        <v>70013432</v>
      </c>
      <c r="AG10" s="86">
        <v>742811508</v>
      </c>
      <c r="AH10" s="86">
        <v>727738034</v>
      </c>
      <c r="AI10" s="87">
        <v>203515493</v>
      </c>
      <c r="AJ10" s="124">
        <f aca="true" t="shared" si="15" ref="AJ10:AJ32">IF($AG10=0,0,$AI10/$AG10)</f>
        <v>0.2739799946664262</v>
      </c>
      <c r="AK10" s="125">
        <f aca="true" t="shared" si="16" ref="AK10:AK32">IF($AF10=0,0,(($P10/$AF10)-1))</f>
        <v>1.8609785333762812</v>
      </c>
    </row>
    <row r="11" spans="1:37" ht="12.75">
      <c r="A11" s="62" t="s">
        <v>97</v>
      </c>
      <c r="B11" s="63" t="s">
        <v>415</v>
      </c>
      <c r="C11" s="64" t="s">
        <v>416</v>
      </c>
      <c r="D11" s="85">
        <v>479434127</v>
      </c>
      <c r="E11" s="86">
        <v>77266000</v>
      </c>
      <c r="F11" s="87">
        <f t="shared" si="0"/>
        <v>556700127</v>
      </c>
      <c r="G11" s="85">
        <v>479434127</v>
      </c>
      <c r="H11" s="86">
        <v>77266000</v>
      </c>
      <c r="I11" s="87">
        <f t="shared" si="1"/>
        <v>556700127</v>
      </c>
      <c r="J11" s="85">
        <v>109009861</v>
      </c>
      <c r="K11" s="86">
        <v>15357593</v>
      </c>
      <c r="L11" s="86">
        <f t="shared" si="2"/>
        <v>124367454</v>
      </c>
      <c r="M11" s="104">
        <f t="shared" si="3"/>
        <v>0.22340115974142755</v>
      </c>
      <c r="N11" s="85">
        <v>114783528</v>
      </c>
      <c r="O11" s="86">
        <v>37342149</v>
      </c>
      <c r="P11" s="86">
        <f t="shared" si="4"/>
        <v>152125677</v>
      </c>
      <c r="Q11" s="104">
        <f t="shared" si="5"/>
        <v>0.27326323387025203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223793389</v>
      </c>
      <c r="AA11" s="86">
        <f t="shared" si="11"/>
        <v>52699742</v>
      </c>
      <c r="AB11" s="86">
        <f t="shared" si="12"/>
        <v>276493131</v>
      </c>
      <c r="AC11" s="104">
        <f t="shared" si="13"/>
        <v>0.4966643936116796</v>
      </c>
      <c r="AD11" s="85">
        <v>81888287</v>
      </c>
      <c r="AE11" s="86">
        <v>85068754</v>
      </c>
      <c r="AF11" s="86">
        <f t="shared" si="14"/>
        <v>166957041</v>
      </c>
      <c r="AG11" s="86">
        <v>516105709</v>
      </c>
      <c r="AH11" s="86">
        <v>684260158</v>
      </c>
      <c r="AI11" s="87">
        <v>278206201</v>
      </c>
      <c r="AJ11" s="124">
        <f t="shared" si="15"/>
        <v>0.5390488734159691</v>
      </c>
      <c r="AK11" s="125">
        <f t="shared" si="16"/>
        <v>-0.08883341433920122</v>
      </c>
    </row>
    <row r="12" spans="1:37" ht="12.75">
      <c r="A12" s="62" t="s">
        <v>97</v>
      </c>
      <c r="B12" s="63" t="s">
        <v>417</v>
      </c>
      <c r="C12" s="64" t="s">
        <v>418</v>
      </c>
      <c r="D12" s="85">
        <v>304743255</v>
      </c>
      <c r="E12" s="86">
        <v>30959000</v>
      </c>
      <c r="F12" s="87">
        <f t="shared" si="0"/>
        <v>335702255</v>
      </c>
      <c r="G12" s="85">
        <v>304743255</v>
      </c>
      <c r="H12" s="86">
        <v>30959000</v>
      </c>
      <c r="I12" s="87">
        <f t="shared" si="1"/>
        <v>335702255</v>
      </c>
      <c r="J12" s="85">
        <v>48777254</v>
      </c>
      <c r="K12" s="86">
        <v>4768874</v>
      </c>
      <c r="L12" s="86">
        <f t="shared" si="2"/>
        <v>53546128</v>
      </c>
      <c r="M12" s="104">
        <f t="shared" si="3"/>
        <v>0.15950482072275624</v>
      </c>
      <c r="N12" s="85">
        <v>51625032</v>
      </c>
      <c r="O12" s="86">
        <v>10127951</v>
      </c>
      <c r="P12" s="86">
        <f t="shared" si="4"/>
        <v>61752983</v>
      </c>
      <c r="Q12" s="104">
        <f t="shared" si="5"/>
        <v>0.18395164786724474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100402286</v>
      </c>
      <c r="AA12" s="86">
        <f t="shared" si="11"/>
        <v>14896825</v>
      </c>
      <c r="AB12" s="86">
        <f t="shared" si="12"/>
        <v>115299111</v>
      </c>
      <c r="AC12" s="104">
        <f t="shared" si="13"/>
        <v>0.343456468590001</v>
      </c>
      <c r="AD12" s="85">
        <v>83642846</v>
      </c>
      <c r="AE12" s="86">
        <v>1505880</v>
      </c>
      <c r="AF12" s="86">
        <f t="shared" si="14"/>
        <v>85148726</v>
      </c>
      <c r="AG12" s="86">
        <v>333903666</v>
      </c>
      <c r="AH12" s="86">
        <v>347218434</v>
      </c>
      <c r="AI12" s="87">
        <v>135632422</v>
      </c>
      <c r="AJ12" s="124">
        <f t="shared" si="15"/>
        <v>0.40620225475451954</v>
      </c>
      <c r="AK12" s="125">
        <f t="shared" si="16"/>
        <v>-0.27476327713934323</v>
      </c>
    </row>
    <row r="13" spans="1:37" ht="12.75">
      <c r="A13" s="62" t="s">
        <v>97</v>
      </c>
      <c r="B13" s="63" t="s">
        <v>419</v>
      </c>
      <c r="C13" s="64" t="s">
        <v>420</v>
      </c>
      <c r="D13" s="85">
        <v>925995000</v>
      </c>
      <c r="E13" s="86">
        <v>43613000</v>
      </c>
      <c r="F13" s="87">
        <f t="shared" si="0"/>
        <v>969608000</v>
      </c>
      <c r="G13" s="85">
        <v>925995000</v>
      </c>
      <c r="H13" s="86">
        <v>43613000</v>
      </c>
      <c r="I13" s="87">
        <f t="shared" si="1"/>
        <v>969608000</v>
      </c>
      <c r="J13" s="85">
        <v>166860234</v>
      </c>
      <c r="K13" s="86">
        <v>0</v>
      </c>
      <c r="L13" s="86">
        <f t="shared" si="2"/>
        <v>166860234</v>
      </c>
      <c r="M13" s="104">
        <f t="shared" si="3"/>
        <v>0.17209040560721447</v>
      </c>
      <c r="N13" s="85">
        <v>141247576</v>
      </c>
      <c r="O13" s="86">
        <v>0</v>
      </c>
      <c r="P13" s="86">
        <f t="shared" si="4"/>
        <v>141247576</v>
      </c>
      <c r="Q13" s="104">
        <f t="shared" si="5"/>
        <v>0.14567492842468296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308107810</v>
      </c>
      <c r="AA13" s="86">
        <f t="shared" si="11"/>
        <v>0</v>
      </c>
      <c r="AB13" s="86">
        <f t="shared" si="12"/>
        <v>308107810</v>
      </c>
      <c r="AC13" s="104">
        <f t="shared" si="13"/>
        <v>0.31776533403189744</v>
      </c>
      <c r="AD13" s="85">
        <v>69485192</v>
      </c>
      <c r="AE13" s="86">
        <v>8768826</v>
      </c>
      <c r="AF13" s="86">
        <f t="shared" si="14"/>
        <v>78254018</v>
      </c>
      <c r="AG13" s="86">
        <v>817497574</v>
      </c>
      <c r="AH13" s="86">
        <v>805874574</v>
      </c>
      <c r="AI13" s="87">
        <v>202665166</v>
      </c>
      <c r="AJ13" s="124">
        <f t="shared" si="15"/>
        <v>0.2479091956302246</v>
      </c>
      <c r="AK13" s="125">
        <f t="shared" si="16"/>
        <v>0.804988160480143</v>
      </c>
    </row>
    <row r="14" spans="1:37" ht="12.75">
      <c r="A14" s="62" t="s">
        <v>97</v>
      </c>
      <c r="B14" s="63" t="s">
        <v>421</v>
      </c>
      <c r="C14" s="64" t="s">
        <v>422</v>
      </c>
      <c r="D14" s="85">
        <v>208489614</v>
      </c>
      <c r="E14" s="86">
        <v>21644399</v>
      </c>
      <c r="F14" s="87">
        <f t="shared" si="0"/>
        <v>230134013</v>
      </c>
      <c r="G14" s="85">
        <v>208489614</v>
      </c>
      <c r="H14" s="86">
        <v>21644399</v>
      </c>
      <c r="I14" s="87">
        <f t="shared" si="1"/>
        <v>230134013</v>
      </c>
      <c r="J14" s="85">
        <v>25725319</v>
      </c>
      <c r="K14" s="86">
        <v>1344590</v>
      </c>
      <c r="L14" s="86">
        <f t="shared" si="2"/>
        <v>27069909</v>
      </c>
      <c r="M14" s="104">
        <f t="shared" si="3"/>
        <v>0.11762671952363686</v>
      </c>
      <c r="N14" s="85">
        <v>37859813</v>
      </c>
      <c r="O14" s="86">
        <v>13141227</v>
      </c>
      <c r="P14" s="86">
        <f t="shared" si="4"/>
        <v>51001040</v>
      </c>
      <c r="Q14" s="104">
        <f t="shared" si="5"/>
        <v>0.22161452509846946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63585132</v>
      </c>
      <c r="AA14" s="86">
        <f t="shared" si="11"/>
        <v>14485817</v>
      </c>
      <c r="AB14" s="86">
        <f t="shared" si="12"/>
        <v>78070949</v>
      </c>
      <c r="AC14" s="104">
        <f t="shared" si="13"/>
        <v>0.33924124462210636</v>
      </c>
      <c r="AD14" s="85">
        <v>33938127</v>
      </c>
      <c r="AE14" s="86">
        <v>4197201</v>
      </c>
      <c r="AF14" s="86">
        <f t="shared" si="14"/>
        <v>38135328</v>
      </c>
      <c r="AG14" s="86">
        <v>269749278</v>
      </c>
      <c r="AH14" s="86">
        <v>271444956</v>
      </c>
      <c r="AI14" s="87">
        <v>74017587</v>
      </c>
      <c r="AJ14" s="124">
        <f t="shared" si="15"/>
        <v>0.27439401339194686</v>
      </c>
      <c r="AK14" s="125">
        <f t="shared" si="16"/>
        <v>0.3373699054063466</v>
      </c>
    </row>
    <row r="15" spans="1:37" ht="12.75">
      <c r="A15" s="62" t="s">
        <v>97</v>
      </c>
      <c r="B15" s="63" t="s">
        <v>69</v>
      </c>
      <c r="C15" s="64" t="s">
        <v>70</v>
      </c>
      <c r="D15" s="85">
        <v>1708278686</v>
      </c>
      <c r="E15" s="86">
        <v>100894000</v>
      </c>
      <c r="F15" s="87">
        <f t="shared" si="0"/>
        <v>1809172686</v>
      </c>
      <c r="G15" s="85">
        <v>1708278686</v>
      </c>
      <c r="H15" s="86">
        <v>100894000</v>
      </c>
      <c r="I15" s="87">
        <f t="shared" si="1"/>
        <v>1809172686</v>
      </c>
      <c r="J15" s="85">
        <v>589944126</v>
      </c>
      <c r="K15" s="86">
        <v>7527206</v>
      </c>
      <c r="L15" s="86">
        <f t="shared" si="2"/>
        <v>597471332</v>
      </c>
      <c r="M15" s="104">
        <f t="shared" si="3"/>
        <v>0.33024560707965495</v>
      </c>
      <c r="N15" s="85">
        <v>379098723</v>
      </c>
      <c r="O15" s="86">
        <v>20217271</v>
      </c>
      <c r="P15" s="86">
        <f t="shared" si="4"/>
        <v>399315994</v>
      </c>
      <c r="Q15" s="104">
        <f t="shared" si="5"/>
        <v>0.22071745670827578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969042849</v>
      </c>
      <c r="AA15" s="86">
        <f t="shared" si="11"/>
        <v>27744477</v>
      </c>
      <c r="AB15" s="86">
        <f t="shared" si="12"/>
        <v>996787326</v>
      </c>
      <c r="AC15" s="104">
        <f t="shared" si="13"/>
        <v>0.5509630637879307</v>
      </c>
      <c r="AD15" s="85">
        <v>295964980</v>
      </c>
      <c r="AE15" s="86">
        <v>18555785</v>
      </c>
      <c r="AF15" s="86">
        <f t="shared" si="14"/>
        <v>314520765</v>
      </c>
      <c r="AG15" s="86">
        <v>1711617416</v>
      </c>
      <c r="AH15" s="86">
        <v>1970436134</v>
      </c>
      <c r="AI15" s="87">
        <v>753458803</v>
      </c>
      <c r="AJ15" s="124">
        <f t="shared" si="15"/>
        <v>0.440202813991465</v>
      </c>
      <c r="AK15" s="125">
        <f t="shared" si="16"/>
        <v>0.2696013695629922</v>
      </c>
    </row>
    <row r="16" spans="1:37" ht="12.75">
      <c r="A16" s="62" t="s">
        <v>112</v>
      </c>
      <c r="B16" s="63" t="s">
        <v>423</v>
      </c>
      <c r="C16" s="64" t="s">
        <v>424</v>
      </c>
      <c r="D16" s="85">
        <v>419448665</v>
      </c>
      <c r="E16" s="86">
        <v>16500000</v>
      </c>
      <c r="F16" s="87">
        <f t="shared" si="0"/>
        <v>435948665</v>
      </c>
      <c r="G16" s="85">
        <v>419448665</v>
      </c>
      <c r="H16" s="86">
        <v>16500000</v>
      </c>
      <c r="I16" s="87">
        <f t="shared" si="1"/>
        <v>435948665</v>
      </c>
      <c r="J16" s="85">
        <v>53246581</v>
      </c>
      <c r="K16" s="86">
        <v>96708</v>
      </c>
      <c r="L16" s="86">
        <f t="shared" si="2"/>
        <v>53343289</v>
      </c>
      <c r="M16" s="104">
        <f t="shared" si="3"/>
        <v>0.12236140005154048</v>
      </c>
      <c r="N16" s="85">
        <v>79205807</v>
      </c>
      <c r="O16" s="86">
        <v>1486546</v>
      </c>
      <c r="P16" s="86">
        <f t="shared" si="4"/>
        <v>80692353</v>
      </c>
      <c r="Q16" s="104">
        <f t="shared" si="5"/>
        <v>0.1850959974840157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132452388</v>
      </c>
      <c r="AA16" s="86">
        <f t="shared" si="11"/>
        <v>1583254</v>
      </c>
      <c r="AB16" s="86">
        <f t="shared" si="12"/>
        <v>134035642</v>
      </c>
      <c r="AC16" s="104">
        <f t="shared" si="13"/>
        <v>0.3074573975355562</v>
      </c>
      <c r="AD16" s="85">
        <v>72723944</v>
      </c>
      <c r="AE16" s="86">
        <v>159435</v>
      </c>
      <c r="AF16" s="86">
        <f t="shared" si="14"/>
        <v>72883379</v>
      </c>
      <c r="AG16" s="86">
        <v>460681248</v>
      </c>
      <c r="AH16" s="86">
        <v>356251693</v>
      </c>
      <c r="AI16" s="87">
        <v>121103942</v>
      </c>
      <c r="AJ16" s="124">
        <f t="shared" si="15"/>
        <v>0.26288012052967263</v>
      </c>
      <c r="AK16" s="125">
        <f t="shared" si="16"/>
        <v>0.10714341331512633</v>
      </c>
    </row>
    <row r="17" spans="1:37" ht="16.5">
      <c r="A17" s="65"/>
      <c r="B17" s="66" t="s">
        <v>425</v>
      </c>
      <c r="C17" s="67"/>
      <c r="D17" s="88">
        <f>SUM(D9:D16)</f>
        <v>5166541361</v>
      </c>
      <c r="E17" s="89">
        <f>SUM(E9:E16)</f>
        <v>488042509</v>
      </c>
      <c r="F17" s="90">
        <f t="shared" si="0"/>
        <v>5654583870</v>
      </c>
      <c r="G17" s="88">
        <f>SUM(G9:G16)</f>
        <v>5166541361</v>
      </c>
      <c r="H17" s="89">
        <f>SUM(H9:H16)</f>
        <v>488042509</v>
      </c>
      <c r="I17" s="90">
        <f t="shared" si="1"/>
        <v>5654583870</v>
      </c>
      <c r="J17" s="88">
        <f>SUM(J9:J16)</f>
        <v>1111020552</v>
      </c>
      <c r="K17" s="89">
        <f>SUM(K9:K16)</f>
        <v>58999153</v>
      </c>
      <c r="L17" s="89">
        <f t="shared" si="2"/>
        <v>1170019705</v>
      </c>
      <c r="M17" s="105">
        <f t="shared" si="3"/>
        <v>0.20691526236041133</v>
      </c>
      <c r="N17" s="88">
        <f>SUM(N9:N16)</f>
        <v>1054155912</v>
      </c>
      <c r="O17" s="89">
        <f>SUM(O9:O16)</f>
        <v>111788399</v>
      </c>
      <c r="P17" s="89">
        <f t="shared" si="4"/>
        <v>1165944311</v>
      </c>
      <c r="Q17" s="105">
        <f t="shared" si="5"/>
        <v>0.2061945384143714</v>
      </c>
      <c r="R17" s="88">
        <f>SUM(R9:R16)</f>
        <v>0</v>
      </c>
      <c r="S17" s="89">
        <f>SUM(S9:S16)</f>
        <v>0</v>
      </c>
      <c r="T17" s="89">
        <f t="shared" si="6"/>
        <v>0</v>
      </c>
      <c r="U17" s="105">
        <f t="shared" si="7"/>
        <v>0</v>
      </c>
      <c r="V17" s="88">
        <f>SUM(V9:V16)</f>
        <v>0</v>
      </c>
      <c r="W17" s="89">
        <f>SUM(W9:W16)</f>
        <v>0</v>
      </c>
      <c r="X17" s="89">
        <f t="shared" si="8"/>
        <v>0</v>
      </c>
      <c r="Y17" s="105">
        <f t="shared" si="9"/>
        <v>0</v>
      </c>
      <c r="Z17" s="88">
        <f t="shared" si="10"/>
        <v>2165176464</v>
      </c>
      <c r="AA17" s="89">
        <f t="shared" si="11"/>
        <v>170787552</v>
      </c>
      <c r="AB17" s="89">
        <f t="shared" si="12"/>
        <v>2335964016</v>
      </c>
      <c r="AC17" s="105">
        <f t="shared" si="13"/>
        <v>0.41310980077478276</v>
      </c>
      <c r="AD17" s="88">
        <f>SUM(AD9:AD16)</f>
        <v>782284028</v>
      </c>
      <c r="AE17" s="89">
        <f>SUM(AE9:AE16)</f>
        <v>138958225</v>
      </c>
      <c r="AF17" s="89">
        <f t="shared" si="14"/>
        <v>921242253</v>
      </c>
      <c r="AG17" s="89">
        <f>SUM(AG9:AG16)</f>
        <v>5345191563</v>
      </c>
      <c r="AH17" s="89">
        <f>SUM(AH9:AH16)</f>
        <v>5638879747</v>
      </c>
      <c r="AI17" s="90">
        <f>SUM(AI9:AI16)</f>
        <v>1946634658</v>
      </c>
      <c r="AJ17" s="126">
        <f t="shared" si="15"/>
        <v>0.3641842645032253</v>
      </c>
      <c r="AK17" s="127">
        <f t="shared" si="16"/>
        <v>0.265621835302424</v>
      </c>
    </row>
    <row r="18" spans="1:37" ht="12.75">
      <c r="A18" s="62" t="s">
        <v>97</v>
      </c>
      <c r="B18" s="63" t="s">
        <v>426</v>
      </c>
      <c r="C18" s="64" t="s">
        <v>427</v>
      </c>
      <c r="D18" s="85">
        <v>455075564</v>
      </c>
      <c r="E18" s="86">
        <v>94488000</v>
      </c>
      <c r="F18" s="87">
        <f t="shared" si="0"/>
        <v>549563564</v>
      </c>
      <c r="G18" s="85">
        <v>455075564</v>
      </c>
      <c r="H18" s="86">
        <v>94488000</v>
      </c>
      <c r="I18" s="87">
        <f t="shared" si="1"/>
        <v>549563564</v>
      </c>
      <c r="J18" s="85">
        <v>70869837</v>
      </c>
      <c r="K18" s="86">
        <v>1978880</v>
      </c>
      <c r="L18" s="86">
        <f t="shared" si="2"/>
        <v>72848717</v>
      </c>
      <c r="M18" s="104">
        <f t="shared" si="3"/>
        <v>0.1325573996750629</v>
      </c>
      <c r="N18" s="85">
        <v>100801512</v>
      </c>
      <c r="O18" s="86">
        <v>271742</v>
      </c>
      <c r="P18" s="86">
        <f t="shared" si="4"/>
        <v>101073254</v>
      </c>
      <c r="Q18" s="104">
        <f t="shared" si="5"/>
        <v>0.18391549334955545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171671349</v>
      </c>
      <c r="AA18" s="86">
        <f t="shared" si="11"/>
        <v>2250622</v>
      </c>
      <c r="AB18" s="86">
        <f t="shared" si="12"/>
        <v>173921971</v>
      </c>
      <c r="AC18" s="104">
        <f t="shared" si="13"/>
        <v>0.31647289302461834</v>
      </c>
      <c r="AD18" s="85">
        <v>89872043</v>
      </c>
      <c r="AE18" s="86">
        <v>86560</v>
      </c>
      <c r="AF18" s="86">
        <f t="shared" si="14"/>
        <v>89958603</v>
      </c>
      <c r="AG18" s="86">
        <v>466196159</v>
      </c>
      <c r="AH18" s="86">
        <v>427299886</v>
      </c>
      <c r="AI18" s="87">
        <v>175233830</v>
      </c>
      <c r="AJ18" s="124">
        <f t="shared" si="15"/>
        <v>0.3758800380849985</v>
      </c>
      <c r="AK18" s="125">
        <f t="shared" si="16"/>
        <v>0.123552952461923</v>
      </c>
    </row>
    <row r="19" spans="1:37" ht="12.75">
      <c r="A19" s="62" t="s">
        <v>97</v>
      </c>
      <c r="B19" s="63" t="s">
        <v>63</v>
      </c>
      <c r="C19" s="64" t="s">
        <v>64</v>
      </c>
      <c r="D19" s="85">
        <v>2696508340</v>
      </c>
      <c r="E19" s="86">
        <v>261137850</v>
      </c>
      <c r="F19" s="87">
        <f t="shared" si="0"/>
        <v>2957646190</v>
      </c>
      <c r="G19" s="85">
        <v>2696508340</v>
      </c>
      <c r="H19" s="86">
        <v>261137850</v>
      </c>
      <c r="I19" s="87">
        <f t="shared" si="1"/>
        <v>2957646190</v>
      </c>
      <c r="J19" s="85">
        <v>266465819</v>
      </c>
      <c r="K19" s="86">
        <v>2367980</v>
      </c>
      <c r="L19" s="86">
        <f t="shared" si="2"/>
        <v>268833799</v>
      </c>
      <c r="M19" s="104">
        <f t="shared" si="3"/>
        <v>0.09089450925839104</v>
      </c>
      <c r="N19" s="85">
        <v>372623499</v>
      </c>
      <c r="O19" s="86">
        <v>8133899</v>
      </c>
      <c r="P19" s="86">
        <f t="shared" si="4"/>
        <v>380757398</v>
      </c>
      <c r="Q19" s="104">
        <f t="shared" si="5"/>
        <v>0.12873662823070803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639089318</v>
      </c>
      <c r="AA19" s="86">
        <f t="shared" si="11"/>
        <v>10501879</v>
      </c>
      <c r="AB19" s="86">
        <f t="shared" si="12"/>
        <v>649591197</v>
      </c>
      <c r="AC19" s="104">
        <f t="shared" si="13"/>
        <v>0.21963113748909907</v>
      </c>
      <c r="AD19" s="85">
        <v>417311910</v>
      </c>
      <c r="AE19" s="86">
        <v>20024235</v>
      </c>
      <c r="AF19" s="86">
        <f t="shared" si="14"/>
        <v>437336145</v>
      </c>
      <c r="AG19" s="86">
        <v>2584831773</v>
      </c>
      <c r="AH19" s="86">
        <v>2554870742</v>
      </c>
      <c r="AI19" s="87">
        <v>797552068</v>
      </c>
      <c r="AJ19" s="124">
        <f t="shared" si="15"/>
        <v>0.30855086057470865</v>
      </c>
      <c r="AK19" s="125">
        <f t="shared" si="16"/>
        <v>-0.12937130316544043</v>
      </c>
    </row>
    <row r="20" spans="1:37" ht="12.75">
      <c r="A20" s="62" t="s">
        <v>97</v>
      </c>
      <c r="B20" s="63" t="s">
        <v>89</v>
      </c>
      <c r="C20" s="64" t="s">
        <v>90</v>
      </c>
      <c r="D20" s="85">
        <v>1404161111</v>
      </c>
      <c r="E20" s="86">
        <v>257134759</v>
      </c>
      <c r="F20" s="87">
        <f t="shared" si="0"/>
        <v>1661295870</v>
      </c>
      <c r="G20" s="85">
        <v>1404161111</v>
      </c>
      <c r="H20" s="86">
        <v>314511144</v>
      </c>
      <c r="I20" s="87">
        <f t="shared" si="1"/>
        <v>1718672255</v>
      </c>
      <c r="J20" s="85">
        <v>301992461</v>
      </c>
      <c r="K20" s="86">
        <v>17417839</v>
      </c>
      <c r="L20" s="86">
        <f t="shared" si="2"/>
        <v>319410300</v>
      </c>
      <c r="M20" s="104">
        <f t="shared" si="3"/>
        <v>0.1922657521564777</v>
      </c>
      <c r="N20" s="85">
        <v>311419489</v>
      </c>
      <c r="O20" s="86">
        <v>41974343</v>
      </c>
      <c r="P20" s="86">
        <f t="shared" si="4"/>
        <v>353393832</v>
      </c>
      <c r="Q20" s="104">
        <f t="shared" si="5"/>
        <v>0.21272179048997455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613411950</v>
      </c>
      <c r="AA20" s="86">
        <f t="shared" si="11"/>
        <v>59392182</v>
      </c>
      <c r="AB20" s="86">
        <f t="shared" si="12"/>
        <v>672804132</v>
      </c>
      <c r="AC20" s="104">
        <f t="shared" si="13"/>
        <v>0.40498754264645226</v>
      </c>
      <c r="AD20" s="85">
        <v>299116518</v>
      </c>
      <c r="AE20" s="86">
        <v>47734972</v>
      </c>
      <c r="AF20" s="86">
        <f t="shared" si="14"/>
        <v>346851490</v>
      </c>
      <c r="AG20" s="86">
        <v>1639198862</v>
      </c>
      <c r="AH20" s="86">
        <v>1762642085</v>
      </c>
      <c r="AI20" s="87">
        <v>674213689</v>
      </c>
      <c r="AJ20" s="124">
        <f t="shared" si="15"/>
        <v>0.4113068308120873</v>
      </c>
      <c r="AK20" s="125">
        <f t="shared" si="16"/>
        <v>0.018862084173258076</v>
      </c>
    </row>
    <row r="21" spans="1:37" ht="12.75">
      <c r="A21" s="62" t="s">
        <v>97</v>
      </c>
      <c r="B21" s="63" t="s">
        <v>428</v>
      </c>
      <c r="C21" s="64" t="s">
        <v>429</v>
      </c>
      <c r="D21" s="85">
        <v>260881343</v>
      </c>
      <c r="E21" s="86">
        <v>75841250</v>
      </c>
      <c r="F21" s="87">
        <f t="shared" si="0"/>
        <v>336722593</v>
      </c>
      <c r="G21" s="85">
        <v>260881343</v>
      </c>
      <c r="H21" s="86">
        <v>75841250</v>
      </c>
      <c r="I21" s="87">
        <f t="shared" si="1"/>
        <v>336722593</v>
      </c>
      <c r="J21" s="85">
        <v>40057410</v>
      </c>
      <c r="K21" s="86">
        <v>1444472</v>
      </c>
      <c r="L21" s="86">
        <f t="shared" si="2"/>
        <v>41501882</v>
      </c>
      <c r="M21" s="104">
        <f t="shared" si="3"/>
        <v>0.12325244240442161</v>
      </c>
      <c r="N21" s="85">
        <v>51025628</v>
      </c>
      <c r="O21" s="86">
        <v>12044035</v>
      </c>
      <c r="P21" s="86">
        <f t="shared" si="4"/>
        <v>63069663</v>
      </c>
      <c r="Q21" s="104">
        <f t="shared" si="5"/>
        <v>0.18730451805471812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91083038</v>
      </c>
      <c r="AA21" s="86">
        <f t="shared" si="11"/>
        <v>13488507</v>
      </c>
      <c r="AB21" s="86">
        <f t="shared" si="12"/>
        <v>104571545</v>
      </c>
      <c r="AC21" s="104">
        <f t="shared" si="13"/>
        <v>0.3105569604591397</v>
      </c>
      <c r="AD21" s="85">
        <v>44847225</v>
      </c>
      <c r="AE21" s="86">
        <v>6181173</v>
      </c>
      <c r="AF21" s="86">
        <f t="shared" si="14"/>
        <v>51028398</v>
      </c>
      <c r="AG21" s="86">
        <v>287567420</v>
      </c>
      <c r="AH21" s="86">
        <v>278379652</v>
      </c>
      <c r="AI21" s="87">
        <v>84065580</v>
      </c>
      <c r="AJ21" s="124">
        <f t="shared" si="15"/>
        <v>0.29233346392299936</v>
      </c>
      <c r="AK21" s="125">
        <f t="shared" si="16"/>
        <v>0.2359718406209812</v>
      </c>
    </row>
    <row r="22" spans="1:37" ht="12.75">
      <c r="A22" s="62" t="s">
        <v>97</v>
      </c>
      <c r="B22" s="63" t="s">
        <v>430</v>
      </c>
      <c r="C22" s="64" t="s">
        <v>431</v>
      </c>
      <c r="D22" s="85">
        <v>613285341</v>
      </c>
      <c r="E22" s="86">
        <v>135671781</v>
      </c>
      <c r="F22" s="87">
        <f t="shared" si="0"/>
        <v>748957122</v>
      </c>
      <c r="G22" s="85">
        <v>613285341</v>
      </c>
      <c r="H22" s="86">
        <v>135671781</v>
      </c>
      <c r="I22" s="87">
        <f t="shared" si="1"/>
        <v>748957122</v>
      </c>
      <c r="J22" s="85">
        <v>76165832</v>
      </c>
      <c r="K22" s="86">
        <v>6810502</v>
      </c>
      <c r="L22" s="86">
        <f t="shared" si="2"/>
        <v>82976334</v>
      </c>
      <c r="M22" s="104">
        <f t="shared" si="3"/>
        <v>0.11078916477677878</v>
      </c>
      <c r="N22" s="85">
        <v>90464834</v>
      </c>
      <c r="O22" s="86">
        <v>42687899</v>
      </c>
      <c r="P22" s="86">
        <f t="shared" si="4"/>
        <v>133152733</v>
      </c>
      <c r="Q22" s="104">
        <f t="shared" si="5"/>
        <v>0.177784186956433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166630666</v>
      </c>
      <c r="AA22" s="86">
        <f t="shared" si="11"/>
        <v>49498401</v>
      </c>
      <c r="AB22" s="86">
        <f t="shared" si="12"/>
        <v>216129067</v>
      </c>
      <c r="AC22" s="104">
        <f t="shared" si="13"/>
        <v>0.28857335173321175</v>
      </c>
      <c r="AD22" s="85">
        <v>106561555</v>
      </c>
      <c r="AE22" s="86">
        <v>13873541</v>
      </c>
      <c r="AF22" s="86">
        <f t="shared" si="14"/>
        <v>120435096</v>
      </c>
      <c r="AG22" s="86">
        <v>746282714</v>
      </c>
      <c r="AH22" s="86">
        <v>790645487</v>
      </c>
      <c r="AI22" s="87">
        <v>239045919</v>
      </c>
      <c r="AJ22" s="124">
        <f t="shared" si="15"/>
        <v>0.32031549775384455</v>
      </c>
      <c r="AK22" s="125">
        <f t="shared" si="16"/>
        <v>0.10559743316018122</v>
      </c>
    </row>
    <row r="23" spans="1:37" ht="12.75">
      <c r="A23" s="62" t="s">
        <v>97</v>
      </c>
      <c r="B23" s="63" t="s">
        <v>432</v>
      </c>
      <c r="C23" s="64" t="s">
        <v>433</v>
      </c>
      <c r="D23" s="85">
        <v>621258000</v>
      </c>
      <c r="E23" s="86">
        <v>123602000</v>
      </c>
      <c r="F23" s="87">
        <f t="shared" si="0"/>
        <v>744860000</v>
      </c>
      <c r="G23" s="85">
        <v>621258000</v>
      </c>
      <c r="H23" s="86">
        <v>123602000</v>
      </c>
      <c r="I23" s="87">
        <f t="shared" si="1"/>
        <v>744860000</v>
      </c>
      <c r="J23" s="85">
        <v>112285571</v>
      </c>
      <c r="K23" s="86">
        <v>12010320</v>
      </c>
      <c r="L23" s="86">
        <f t="shared" si="2"/>
        <v>124295891</v>
      </c>
      <c r="M23" s="104">
        <f t="shared" si="3"/>
        <v>0.1668714805466799</v>
      </c>
      <c r="N23" s="85">
        <v>99662087</v>
      </c>
      <c r="O23" s="86">
        <v>38727796</v>
      </c>
      <c r="P23" s="86">
        <f t="shared" si="4"/>
        <v>138389883</v>
      </c>
      <c r="Q23" s="104">
        <f t="shared" si="5"/>
        <v>0.18579314636307495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211947658</v>
      </c>
      <c r="AA23" s="86">
        <f t="shared" si="11"/>
        <v>50738116</v>
      </c>
      <c r="AB23" s="86">
        <f t="shared" si="12"/>
        <v>262685774</v>
      </c>
      <c r="AC23" s="104">
        <f t="shared" si="13"/>
        <v>0.35266462690975486</v>
      </c>
      <c r="AD23" s="85">
        <v>101017050</v>
      </c>
      <c r="AE23" s="86">
        <v>36190658</v>
      </c>
      <c r="AF23" s="86">
        <f t="shared" si="14"/>
        <v>137207708</v>
      </c>
      <c r="AG23" s="86">
        <v>663909351</v>
      </c>
      <c r="AH23" s="86">
        <v>793671522</v>
      </c>
      <c r="AI23" s="87">
        <v>228673518</v>
      </c>
      <c r="AJ23" s="124">
        <f t="shared" si="15"/>
        <v>0.3444348504137879</v>
      </c>
      <c r="AK23" s="125">
        <f t="shared" si="16"/>
        <v>0.008615951809354705</v>
      </c>
    </row>
    <row r="24" spans="1:37" ht="12.75">
      <c r="A24" s="62" t="s">
        <v>112</v>
      </c>
      <c r="B24" s="63" t="s">
        <v>434</v>
      </c>
      <c r="C24" s="64" t="s">
        <v>435</v>
      </c>
      <c r="D24" s="85">
        <v>441906402</v>
      </c>
      <c r="E24" s="86">
        <v>8050000</v>
      </c>
      <c r="F24" s="87">
        <f t="shared" si="0"/>
        <v>449956402</v>
      </c>
      <c r="G24" s="85">
        <v>491344040</v>
      </c>
      <c r="H24" s="86">
        <v>31284177</v>
      </c>
      <c r="I24" s="87">
        <f t="shared" si="1"/>
        <v>522628217</v>
      </c>
      <c r="J24" s="85">
        <v>54330422</v>
      </c>
      <c r="K24" s="86">
        <v>5024364</v>
      </c>
      <c r="L24" s="86">
        <f t="shared" si="2"/>
        <v>59354786</v>
      </c>
      <c r="M24" s="104">
        <f t="shared" si="3"/>
        <v>0.1319123046948002</v>
      </c>
      <c r="N24" s="85">
        <v>116245748</v>
      </c>
      <c r="O24" s="86">
        <v>15317535</v>
      </c>
      <c r="P24" s="86">
        <f t="shared" si="4"/>
        <v>131563283</v>
      </c>
      <c r="Q24" s="104">
        <f t="shared" si="5"/>
        <v>0.29239117926807495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170576170</v>
      </c>
      <c r="AA24" s="86">
        <f t="shared" si="11"/>
        <v>20341899</v>
      </c>
      <c r="AB24" s="86">
        <f t="shared" si="12"/>
        <v>190918069</v>
      </c>
      <c r="AC24" s="104">
        <f t="shared" si="13"/>
        <v>0.42430348396287515</v>
      </c>
      <c r="AD24" s="85">
        <v>83917295</v>
      </c>
      <c r="AE24" s="86">
        <v>3515504</v>
      </c>
      <c r="AF24" s="86">
        <f t="shared" si="14"/>
        <v>87432799</v>
      </c>
      <c r="AG24" s="86">
        <v>510436644</v>
      </c>
      <c r="AH24" s="86">
        <v>484590115</v>
      </c>
      <c r="AI24" s="87">
        <v>142600858</v>
      </c>
      <c r="AJ24" s="124">
        <f t="shared" si="15"/>
        <v>0.27937033846653064</v>
      </c>
      <c r="AK24" s="125">
        <f t="shared" si="16"/>
        <v>0.5047360316121186</v>
      </c>
    </row>
    <row r="25" spans="1:37" ht="16.5">
      <c r="A25" s="65"/>
      <c r="B25" s="66" t="s">
        <v>436</v>
      </c>
      <c r="C25" s="67"/>
      <c r="D25" s="88">
        <f>SUM(D18:D24)</f>
        <v>6493076101</v>
      </c>
      <c r="E25" s="89">
        <f>SUM(E18:E24)</f>
        <v>955925640</v>
      </c>
      <c r="F25" s="90">
        <f t="shared" si="0"/>
        <v>7449001741</v>
      </c>
      <c r="G25" s="88">
        <f>SUM(G18:G24)</f>
        <v>6542513739</v>
      </c>
      <c r="H25" s="89">
        <f>SUM(H18:H24)</f>
        <v>1036536202</v>
      </c>
      <c r="I25" s="90">
        <f t="shared" si="1"/>
        <v>7579049941</v>
      </c>
      <c r="J25" s="88">
        <f>SUM(J18:J24)</f>
        <v>922167352</v>
      </c>
      <c r="K25" s="89">
        <f>SUM(K18:K24)</f>
        <v>47054357</v>
      </c>
      <c r="L25" s="89">
        <f t="shared" si="2"/>
        <v>969221709</v>
      </c>
      <c r="M25" s="105">
        <f t="shared" si="3"/>
        <v>0.13011430829252105</v>
      </c>
      <c r="N25" s="88">
        <f>SUM(N18:N24)</f>
        <v>1142242797</v>
      </c>
      <c r="O25" s="89">
        <f>SUM(O18:O24)</f>
        <v>159157249</v>
      </c>
      <c r="P25" s="89">
        <f t="shared" si="4"/>
        <v>1301400046</v>
      </c>
      <c r="Q25" s="105">
        <f t="shared" si="5"/>
        <v>0.1747079798407044</v>
      </c>
      <c r="R25" s="88">
        <f>SUM(R18:R24)</f>
        <v>0</v>
      </c>
      <c r="S25" s="89">
        <f>SUM(S18:S24)</f>
        <v>0</v>
      </c>
      <c r="T25" s="89">
        <f t="shared" si="6"/>
        <v>0</v>
      </c>
      <c r="U25" s="105">
        <f t="shared" si="7"/>
        <v>0</v>
      </c>
      <c r="V25" s="88">
        <f>SUM(V18:V24)</f>
        <v>0</v>
      </c>
      <c r="W25" s="89">
        <f>SUM(W18:W24)</f>
        <v>0</v>
      </c>
      <c r="X25" s="89">
        <f t="shared" si="8"/>
        <v>0</v>
      </c>
      <c r="Y25" s="105">
        <f t="shared" si="9"/>
        <v>0</v>
      </c>
      <c r="Z25" s="88">
        <f t="shared" si="10"/>
        <v>2064410149</v>
      </c>
      <c r="AA25" s="89">
        <f t="shared" si="11"/>
        <v>206211606</v>
      </c>
      <c r="AB25" s="89">
        <f t="shared" si="12"/>
        <v>2270621755</v>
      </c>
      <c r="AC25" s="105">
        <f t="shared" si="13"/>
        <v>0.3048222881332254</v>
      </c>
      <c r="AD25" s="88">
        <f>SUM(AD18:AD24)</f>
        <v>1142643596</v>
      </c>
      <c r="AE25" s="89">
        <f>SUM(AE18:AE24)</f>
        <v>127606643</v>
      </c>
      <c r="AF25" s="89">
        <f t="shared" si="14"/>
        <v>1270250239</v>
      </c>
      <c r="AG25" s="89">
        <f>SUM(AG18:AG24)</f>
        <v>6898422923</v>
      </c>
      <c r="AH25" s="89">
        <f>SUM(AH18:AH24)</f>
        <v>7092099489</v>
      </c>
      <c r="AI25" s="90">
        <f>SUM(AI18:AI24)</f>
        <v>2341385462</v>
      </c>
      <c r="AJ25" s="126">
        <f t="shared" si="15"/>
        <v>0.33940880229212933</v>
      </c>
      <c r="AK25" s="127">
        <f t="shared" si="16"/>
        <v>0.024522575193154594</v>
      </c>
    </row>
    <row r="26" spans="1:37" ht="12.75">
      <c r="A26" s="62" t="s">
        <v>97</v>
      </c>
      <c r="B26" s="63" t="s">
        <v>437</v>
      </c>
      <c r="C26" s="64" t="s">
        <v>438</v>
      </c>
      <c r="D26" s="85">
        <v>505139098</v>
      </c>
      <c r="E26" s="86">
        <v>71173803</v>
      </c>
      <c r="F26" s="87">
        <f t="shared" si="0"/>
        <v>576312901</v>
      </c>
      <c r="G26" s="85">
        <v>505139098</v>
      </c>
      <c r="H26" s="86">
        <v>71173803</v>
      </c>
      <c r="I26" s="87">
        <f t="shared" si="1"/>
        <v>576312901</v>
      </c>
      <c r="J26" s="85">
        <v>110792671</v>
      </c>
      <c r="K26" s="86">
        <v>13321800</v>
      </c>
      <c r="L26" s="86">
        <f t="shared" si="2"/>
        <v>124114471</v>
      </c>
      <c r="M26" s="104">
        <f t="shared" si="3"/>
        <v>0.2153595222051085</v>
      </c>
      <c r="N26" s="85">
        <v>105316776</v>
      </c>
      <c r="O26" s="86">
        <v>23820749</v>
      </c>
      <c r="P26" s="86">
        <f t="shared" si="4"/>
        <v>129137525</v>
      </c>
      <c r="Q26" s="104">
        <f t="shared" si="5"/>
        <v>0.2240753673497932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216109447</v>
      </c>
      <c r="AA26" s="86">
        <f t="shared" si="11"/>
        <v>37142549</v>
      </c>
      <c r="AB26" s="86">
        <f t="shared" si="12"/>
        <v>253251996</v>
      </c>
      <c r="AC26" s="104">
        <f t="shared" si="13"/>
        <v>0.43943488955490173</v>
      </c>
      <c r="AD26" s="85">
        <v>109791908</v>
      </c>
      <c r="AE26" s="86">
        <v>24175807</v>
      </c>
      <c r="AF26" s="86">
        <f t="shared" si="14"/>
        <v>133967715</v>
      </c>
      <c r="AG26" s="86">
        <v>527399938</v>
      </c>
      <c r="AH26" s="86">
        <v>560668548</v>
      </c>
      <c r="AI26" s="87">
        <v>254206862</v>
      </c>
      <c r="AJ26" s="124">
        <f t="shared" si="15"/>
        <v>0.48200017422072583</v>
      </c>
      <c r="AK26" s="125">
        <f t="shared" si="16"/>
        <v>-0.03605488083453534</v>
      </c>
    </row>
    <row r="27" spans="1:37" ht="12.75">
      <c r="A27" s="62" t="s">
        <v>97</v>
      </c>
      <c r="B27" s="63" t="s">
        <v>439</v>
      </c>
      <c r="C27" s="64" t="s">
        <v>440</v>
      </c>
      <c r="D27" s="85">
        <v>709944449</v>
      </c>
      <c r="E27" s="86">
        <v>354404836</v>
      </c>
      <c r="F27" s="87">
        <f t="shared" si="0"/>
        <v>1064349285</v>
      </c>
      <c r="G27" s="85">
        <v>709944449</v>
      </c>
      <c r="H27" s="86">
        <v>354404836</v>
      </c>
      <c r="I27" s="87">
        <f t="shared" si="1"/>
        <v>1064349285</v>
      </c>
      <c r="J27" s="85">
        <v>139582071</v>
      </c>
      <c r="K27" s="86">
        <v>93563922</v>
      </c>
      <c r="L27" s="86">
        <f t="shared" si="2"/>
        <v>233145993</v>
      </c>
      <c r="M27" s="104">
        <f t="shared" si="3"/>
        <v>0.21905026506406683</v>
      </c>
      <c r="N27" s="85">
        <v>159723651</v>
      </c>
      <c r="O27" s="86">
        <v>36682408</v>
      </c>
      <c r="P27" s="86">
        <f t="shared" si="4"/>
        <v>196406059</v>
      </c>
      <c r="Q27" s="104">
        <f t="shared" si="5"/>
        <v>0.18453158353932655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299305722</v>
      </c>
      <c r="AA27" s="86">
        <f t="shared" si="11"/>
        <v>130246330</v>
      </c>
      <c r="AB27" s="86">
        <f t="shared" si="12"/>
        <v>429552052</v>
      </c>
      <c r="AC27" s="104">
        <f t="shared" si="13"/>
        <v>0.4035818486033934</v>
      </c>
      <c r="AD27" s="85">
        <v>155059196</v>
      </c>
      <c r="AE27" s="86">
        <v>83339679</v>
      </c>
      <c r="AF27" s="86">
        <f t="shared" si="14"/>
        <v>238398875</v>
      </c>
      <c r="AG27" s="86">
        <v>995500248</v>
      </c>
      <c r="AH27" s="86">
        <v>1001337499</v>
      </c>
      <c r="AI27" s="87">
        <v>390102273</v>
      </c>
      <c r="AJ27" s="124">
        <f t="shared" si="15"/>
        <v>0.3918655708863269</v>
      </c>
      <c r="AK27" s="125">
        <f t="shared" si="16"/>
        <v>-0.17614519363818304</v>
      </c>
    </row>
    <row r="28" spans="1:37" ht="12.75">
      <c r="A28" s="62" t="s">
        <v>97</v>
      </c>
      <c r="B28" s="63" t="s">
        <v>441</v>
      </c>
      <c r="C28" s="64" t="s">
        <v>442</v>
      </c>
      <c r="D28" s="85">
        <v>879460146</v>
      </c>
      <c r="E28" s="86">
        <v>704634000</v>
      </c>
      <c r="F28" s="87">
        <f t="shared" si="0"/>
        <v>1584094146</v>
      </c>
      <c r="G28" s="85">
        <v>879460146</v>
      </c>
      <c r="H28" s="86">
        <v>704634000</v>
      </c>
      <c r="I28" s="87">
        <f t="shared" si="1"/>
        <v>1584094146</v>
      </c>
      <c r="J28" s="85">
        <v>144200996</v>
      </c>
      <c r="K28" s="86">
        <v>162471250</v>
      </c>
      <c r="L28" s="86">
        <f t="shared" si="2"/>
        <v>306672246</v>
      </c>
      <c r="M28" s="104">
        <f t="shared" si="3"/>
        <v>0.19359470949020224</v>
      </c>
      <c r="N28" s="85">
        <v>290494125</v>
      </c>
      <c r="O28" s="86">
        <v>154826790</v>
      </c>
      <c r="P28" s="86">
        <f t="shared" si="4"/>
        <v>445320915</v>
      </c>
      <c r="Q28" s="104">
        <f t="shared" si="5"/>
        <v>0.2811202327364702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434695121</v>
      </c>
      <c r="AA28" s="86">
        <f t="shared" si="11"/>
        <v>317298040</v>
      </c>
      <c r="AB28" s="86">
        <f t="shared" si="12"/>
        <v>751993161</v>
      </c>
      <c r="AC28" s="104">
        <f t="shared" si="13"/>
        <v>0.47471494222667243</v>
      </c>
      <c r="AD28" s="85">
        <v>296409545</v>
      </c>
      <c r="AE28" s="86">
        <v>86533441</v>
      </c>
      <c r="AF28" s="86">
        <f t="shared" si="14"/>
        <v>382942986</v>
      </c>
      <c r="AG28" s="86">
        <v>1319475000</v>
      </c>
      <c r="AH28" s="86">
        <v>1402753309</v>
      </c>
      <c r="AI28" s="87">
        <v>569951461</v>
      </c>
      <c r="AJ28" s="124">
        <f t="shared" si="15"/>
        <v>0.43195320942041343</v>
      </c>
      <c r="AK28" s="125">
        <f t="shared" si="16"/>
        <v>0.1628909035560715</v>
      </c>
    </row>
    <row r="29" spans="1:37" ht="12.75">
      <c r="A29" s="62" t="s">
        <v>97</v>
      </c>
      <c r="B29" s="63" t="s">
        <v>59</v>
      </c>
      <c r="C29" s="64" t="s">
        <v>60</v>
      </c>
      <c r="D29" s="85">
        <v>2675594822</v>
      </c>
      <c r="E29" s="86">
        <v>751719378</v>
      </c>
      <c r="F29" s="87">
        <f t="shared" si="0"/>
        <v>3427314200</v>
      </c>
      <c r="G29" s="85">
        <v>2675594822</v>
      </c>
      <c r="H29" s="86">
        <v>751719378</v>
      </c>
      <c r="I29" s="87">
        <f t="shared" si="1"/>
        <v>3427314200</v>
      </c>
      <c r="J29" s="85">
        <v>537906156</v>
      </c>
      <c r="K29" s="86">
        <v>75545660</v>
      </c>
      <c r="L29" s="86">
        <f t="shared" si="2"/>
        <v>613451816</v>
      </c>
      <c r="M29" s="104">
        <f t="shared" si="3"/>
        <v>0.17898908013744408</v>
      </c>
      <c r="N29" s="85">
        <v>466914547</v>
      </c>
      <c r="O29" s="86">
        <v>214502931</v>
      </c>
      <c r="P29" s="86">
        <f t="shared" si="4"/>
        <v>681417478</v>
      </c>
      <c r="Q29" s="104">
        <f t="shared" si="5"/>
        <v>0.19881966993280045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1004820703</v>
      </c>
      <c r="AA29" s="86">
        <f t="shared" si="11"/>
        <v>290048591</v>
      </c>
      <c r="AB29" s="86">
        <f t="shared" si="12"/>
        <v>1294869294</v>
      </c>
      <c r="AC29" s="104">
        <f t="shared" si="13"/>
        <v>0.3778087500702445</v>
      </c>
      <c r="AD29" s="85">
        <v>0</v>
      </c>
      <c r="AE29" s="86">
        <v>0</v>
      </c>
      <c r="AF29" s="86">
        <f t="shared" si="14"/>
        <v>0</v>
      </c>
      <c r="AG29" s="86">
        <v>0</v>
      </c>
      <c r="AH29" s="86">
        <v>0</v>
      </c>
      <c r="AI29" s="87">
        <v>0</v>
      </c>
      <c r="AJ29" s="124">
        <f t="shared" si="15"/>
        <v>0</v>
      </c>
      <c r="AK29" s="125">
        <f t="shared" si="16"/>
        <v>0</v>
      </c>
    </row>
    <row r="30" spans="1:37" ht="12.75">
      <c r="A30" s="62" t="s">
        <v>112</v>
      </c>
      <c r="B30" s="63" t="s">
        <v>443</v>
      </c>
      <c r="C30" s="64" t="s">
        <v>444</v>
      </c>
      <c r="D30" s="85">
        <v>209928368</v>
      </c>
      <c r="E30" s="86">
        <v>37058000</v>
      </c>
      <c r="F30" s="87">
        <f t="shared" si="0"/>
        <v>246986368</v>
      </c>
      <c r="G30" s="85">
        <v>209928368</v>
      </c>
      <c r="H30" s="86">
        <v>37058000</v>
      </c>
      <c r="I30" s="87">
        <f t="shared" si="1"/>
        <v>246986368</v>
      </c>
      <c r="J30" s="85">
        <v>38227024</v>
      </c>
      <c r="K30" s="86">
        <v>3427241</v>
      </c>
      <c r="L30" s="86">
        <f t="shared" si="2"/>
        <v>41654265</v>
      </c>
      <c r="M30" s="104">
        <f t="shared" si="3"/>
        <v>0.1686500568322864</v>
      </c>
      <c r="N30" s="85">
        <v>52414237</v>
      </c>
      <c r="O30" s="86">
        <v>6584186</v>
      </c>
      <c r="P30" s="86">
        <f t="shared" si="4"/>
        <v>58998423</v>
      </c>
      <c r="Q30" s="104">
        <f t="shared" si="5"/>
        <v>0.2388731956251124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90641261</v>
      </c>
      <c r="AA30" s="86">
        <f t="shared" si="11"/>
        <v>10011427</v>
      </c>
      <c r="AB30" s="86">
        <f t="shared" si="12"/>
        <v>100652688</v>
      </c>
      <c r="AC30" s="104">
        <f t="shared" si="13"/>
        <v>0.4075232524573988</v>
      </c>
      <c r="AD30" s="85">
        <v>58222416</v>
      </c>
      <c r="AE30" s="86">
        <v>3640085</v>
      </c>
      <c r="AF30" s="86">
        <f t="shared" si="14"/>
        <v>61862501</v>
      </c>
      <c r="AG30" s="86">
        <v>271432380</v>
      </c>
      <c r="AH30" s="86">
        <v>242573761</v>
      </c>
      <c r="AI30" s="87">
        <v>98958990</v>
      </c>
      <c r="AJ30" s="124">
        <f t="shared" si="15"/>
        <v>0.36458063698958837</v>
      </c>
      <c r="AK30" s="125">
        <f t="shared" si="16"/>
        <v>-0.04629748157126723</v>
      </c>
    </row>
    <row r="31" spans="1:37" ht="16.5">
      <c r="A31" s="65"/>
      <c r="B31" s="66" t="s">
        <v>445</v>
      </c>
      <c r="C31" s="67"/>
      <c r="D31" s="88">
        <f>SUM(D26:D30)</f>
        <v>4980066883</v>
      </c>
      <c r="E31" s="89">
        <f>SUM(E26:E30)</f>
        <v>1918990017</v>
      </c>
      <c r="F31" s="90">
        <f t="shared" si="0"/>
        <v>6899056900</v>
      </c>
      <c r="G31" s="88">
        <f>SUM(G26:G30)</f>
        <v>4980066883</v>
      </c>
      <c r="H31" s="89">
        <f>SUM(H26:H30)</f>
        <v>1918990017</v>
      </c>
      <c r="I31" s="90">
        <f t="shared" si="1"/>
        <v>6899056900</v>
      </c>
      <c r="J31" s="88">
        <f>SUM(J26:J30)</f>
        <v>970708918</v>
      </c>
      <c r="K31" s="89">
        <f>SUM(K26:K30)</f>
        <v>348329873</v>
      </c>
      <c r="L31" s="89">
        <f t="shared" si="2"/>
        <v>1319038791</v>
      </c>
      <c r="M31" s="105">
        <f t="shared" si="3"/>
        <v>0.1911911744053017</v>
      </c>
      <c r="N31" s="88">
        <f>SUM(N26:N30)</f>
        <v>1074863336</v>
      </c>
      <c r="O31" s="89">
        <f>SUM(O26:O30)</f>
        <v>436417064</v>
      </c>
      <c r="P31" s="89">
        <f t="shared" si="4"/>
        <v>1511280400</v>
      </c>
      <c r="Q31" s="105">
        <f t="shared" si="5"/>
        <v>0.21905608576731697</v>
      </c>
      <c r="R31" s="88">
        <f>SUM(R26:R30)</f>
        <v>0</v>
      </c>
      <c r="S31" s="89">
        <f>SUM(S26:S30)</f>
        <v>0</v>
      </c>
      <c r="T31" s="89">
        <f t="shared" si="6"/>
        <v>0</v>
      </c>
      <c r="U31" s="105">
        <f t="shared" si="7"/>
        <v>0</v>
      </c>
      <c r="V31" s="88">
        <f>SUM(V26:V30)</f>
        <v>0</v>
      </c>
      <c r="W31" s="89">
        <f>SUM(W26:W30)</f>
        <v>0</v>
      </c>
      <c r="X31" s="89">
        <f t="shared" si="8"/>
        <v>0</v>
      </c>
      <c r="Y31" s="105">
        <f t="shared" si="9"/>
        <v>0</v>
      </c>
      <c r="Z31" s="88">
        <f t="shared" si="10"/>
        <v>2045572254</v>
      </c>
      <c r="AA31" s="89">
        <f t="shared" si="11"/>
        <v>784746937</v>
      </c>
      <c r="AB31" s="89">
        <f t="shared" si="12"/>
        <v>2830319191</v>
      </c>
      <c r="AC31" s="105">
        <f t="shared" si="13"/>
        <v>0.41024726017261864</v>
      </c>
      <c r="AD31" s="88">
        <f>SUM(AD26:AD30)</f>
        <v>619483065</v>
      </c>
      <c r="AE31" s="89">
        <f>SUM(AE26:AE30)</f>
        <v>197689012</v>
      </c>
      <c r="AF31" s="89">
        <f t="shared" si="14"/>
        <v>817172077</v>
      </c>
      <c r="AG31" s="89">
        <f>SUM(AG26:AG30)</f>
        <v>3113807566</v>
      </c>
      <c r="AH31" s="89">
        <f>SUM(AH26:AH30)</f>
        <v>3207333117</v>
      </c>
      <c r="AI31" s="90">
        <f>SUM(AI26:AI30)</f>
        <v>1313219586</v>
      </c>
      <c r="AJ31" s="126">
        <f t="shared" si="15"/>
        <v>0.4217407653379695</v>
      </c>
      <c r="AK31" s="127">
        <f t="shared" si="16"/>
        <v>0.8494028889829528</v>
      </c>
    </row>
    <row r="32" spans="1:37" ht="16.5">
      <c r="A32" s="68"/>
      <c r="B32" s="69" t="s">
        <v>446</v>
      </c>
      <c r="C32" s="70"/>
      <c r="D32" s="91">
        <f>SUM(D9:D16,D18:D24,D26:D30)</f>
        <v>16639684345</v>
      </c>
      <c r="E32" s="92">
        <f>SUM(E9:E16,E18:E24,E26:E30)</f>
        <v>3362958166</v>
      </c>
      <c r="F32" s="93">
        <f t="shared" si="0"/>
        <v>20002642511</v>
      </c>
      <c r="G32" s="91">
        <f>SUM(G9:G16,G18:G24,G26:G30)</f>
        <v>16689121983</v>
      </c>
      <c r="H32" s="92">
        <f>SUM(H9:H16,H18:H24,H26:H30)</f>
        <v>3443568728</v>
      </c>
      <c r="I32" s="93">
        <f t="shared" si="1"/>
        <v>20132690711</v>
      </c>
      <c r="J32" s="91">
        <f>SUM(J9:J16,J18:J24,J26:J30)</f>
        <v>3003896822</v>
      </c>
      <c r="K32" s="92">
        <f>SUM(K9:K16,K18:K24,K26:K30)</f>
        <v>454383383</v>
      </c>
      <c r="L32" s="92">
        <f t="shared" si="2"/>
        <v>3458280205</v>
      </c>
      <c r="M32" s="106">
        <f t="shared" si="3"/>
        <v>0.17289116690948195</v>
      </c>
      <c r="N32" s="91">
        <f>SUM(N9:N16,N18:N24,N26:N30)</f>
        <v>3271262045</v>
      </c>
      <c r="O32" s="92">
        <f>SUM(O9:O16,O18:O24,O26:O30)</f>
        <v>707362712</v>
      </c>
      <c r="P32" s="92">
        <f t="shared" si="4"/>
        <v>3978624757</v>
      </c>
      <c r="Q32" s="106">
        <f t="shared" si="5"/>
        <v>0.19890495742310274</v>
      </c>
      <c r="R32" s="91">
        <f>SUM(R9:R16,R18:R24,R26:R30)</f>
        <v>0</v>
      </c>
      <c r="S32" s="92">
        <f>SUM(S9:S16,S18:S24,S26:S30)</f>
        <v>0</v>
      </c>
      <c r="T32" s="92">
        <f t="shared" si="6"/>
        <v>0</v>
      </c>
      <c r="U32" s="106">
        <f t="shared" si="7"/>
        <v>0</v>
      </c>
      <c r="V32" s="91">
        <f>SUM(V9:V16,V18:V24,V26:V30)</f>
        <v>0</v>
      </c>
      <c r="W32" s="92">
        <f>SUM(W9:W16,W18:W24,W26:W30)</f>
        <v>0</v>
      </c>
      <c r="X32" s="92">
        <f t="shared" si="8"/>
        <v>0</v>
      </c>
      <c r="Y32" s="106">
        <f t="shared" si="9"/>
        <v>0</v>
      </c>
      <c r="Z32" s="91">
        <f t="shared" si="10"/>
        <v>6275158867</v>
      </c>
      <c r="AA32" s="92">
        <f t="shared" si="11"/>
        <v>1161746095</v>
      </c>
      <c r="AB32" s="92">
        <f t="shared" si="12"/>
        <v>7436904962</v>
      </c>
      <c r="AC32" s="106">
        <f t="shared" si="13"/>
        <v>0.3717961243325847</v>
      </c>
      <c r="AD32" s="91">
        <f>SUM(AD9:AD16,AD18:AD24,AD26:AD30)</f>
        <v>2544410689</v>
      </c>
      <c r="AE32" s="92">
        <f>SUM(AE9:AE16,AE18:AE24,AE26:AE30)</f>
        <v>464253880</v>
      </c>
      <c r="AF32" s="92">
        <f t="shared" si="14"/>
        <v>3008664569</v>
      </c>
      <c r="AG32" s="92">
        <f>SUM(AG9:AG16,AG18:AG24,AG26:AG30)</f>
        <v>15357422052</v>
      </c>
      <c r="AH32" s="92">
        <f>SUM(AH9:AH16,AH18:AH24,AH26:AH30)</f>
        <v>15938312353</v>
      </c>
      <c r="AI32" s="93">
        <f>SUM(AI9:AI16,AI18:AI24,AI26:AI30)</f>
        <v>5601239706</v>
      </c>
      <c r="AJ32" s="128">
        <f t="shared" si="15"/>
        <v>0.36472525707988535</v>
      </c>
      <c r="AK32" s="129">
        <f t="shared" si="16"/>
        <v>0.32238894225499815</v>
      </c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2017-01-31T11:13:24Z</dcterms:created>
  <dcterms:modified xsi:type="dcterms:W3CDTF">2017-02-21T11:19:36Z</dcterms:modified>
  <cp:category/>
  <cp:version/>
  <cp:contentType/>
  <cp:contentStatus/>
</cp:coreProperties>
</file>