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<sst xmlns="http://schemas.openxmlformats.org/spreadsheetml/2006/main" count="857" uniqueCount="303">
  <si>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Raymond Mhlaba(EC129)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</si>
  <si>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</si>
  <si>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</si>
  <si>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</si>
  <si>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</si>
  <si>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</si>
  <si>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</si>
  <si>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</si>
  <si>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</si>
  <si>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</si>
  <si>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</si>
  <si>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</si>
  <si>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</si>
  <si>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</si>
  <si>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</si>
  <si>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</si>
  <si>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</si>
  <si>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</si>
  <si>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</si>
  <si>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</si>
  <si>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</si>
  <si>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</si>
  <si>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</si>
  <si>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</si>
  <si>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</si>
  <si>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</si>
  <si>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</si>
  <si>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</si>
  <si>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</si>
  <si>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</si>
  <si>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</si>
  <si>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</si>
  <si>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</si>
  <si>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</si>
  <si>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</si>
  <si>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</si>
  <si>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</si>
  <si>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</si>
  <si>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</si>
  <si>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</si>
  <si>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</si>
  <si>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</si>
  <si>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</si>
  <si>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</si>
  <si>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</si>
  <si>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</si>
  <si>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</si>
  <si>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</si>
  <si>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</si>
  <si>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</si>
  <si>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</si>
  <si>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</si>
  <si>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</si>
  <si>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</si>
  <si>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</si>
  <si>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</si>
  <si>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</si>
  <si>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</si>
  <si>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</si>
  <si>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</si>
  <si>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</si>
  <si>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</si>
  <si>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</si>
  <si>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</si>
  <si>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</si>
  <si>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</si>
  <si>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</si>
  <si>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</si>
  <si>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</si>
  <si>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</si>
  <si>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Raymond Mhlaba(EC129)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</si>
  <si>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</si>
  <si>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</si>
  <si>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</si>
  <si>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</si>
  <si>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</si>
  <si>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</si>
  <si>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</si>
  <si>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</si>
  <si>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</si>
  <si>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</si>
  <si>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</si>
  <si>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</si>
  <si>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</si>
  <si>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</si>
  <si>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</si>
  <si>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</si>
  <si>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</si>
  <si>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</si>
  <si>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</si>
  <si>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</si>
  <si>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</si>
  <si>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</si>
  <si>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</si>
  <si>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</si>
  <si>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</si>
  <si>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</si>
  <si>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</si>
  <si>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</si>
  <si>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</si>
  <si>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Raymond Mhlaba(EC129)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</si>
  <si>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</si>
  <si>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</si>
  <si>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</si>
  <si>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</si>
  <si>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</si>
  <si>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</si>
  <si>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</si>
  <si>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</si>
  <si>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</si>
  <si>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</si>
  <si>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</si>
  <si>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</si>
  <si>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</si>
  <si>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</si>
  <si>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</si>
  <si>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</si>
  <si>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</si>
  <si>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</si>
  <si>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</si>
  <si>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</si>
  <si>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</si>
  <si>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</si>
  <si>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</si>
  <si>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</si>
  <si>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</si>
  <si>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</si>
  <si>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</si>
  <si>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</si>
  <si>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Raymond Mhlaba(EC129)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</si>
  <si>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</si>
  <si>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</si>
  <si>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</si>
  <si>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</si>
  <si>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</si>
  <si>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</si>
  <si>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</si>
  <si>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</si>
  <si>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</si>
  <si>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</si>
  <si>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Raymond Mhlaba(EC129)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</si>
  <si>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</si>
  <si>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</si>
  <si>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</si>
  <si>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</si>
  <si>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</si>
  <si>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</si>
  <si>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</si>
  <si>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</si>
  <si>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</si>
  <si>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</si>
  <si>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</si>
  <si>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</si>
  <si>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</si>
  <si>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</si>
  <si>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</si>
  <si>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</si>
  <si>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</si>
  <si>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</si>
  <si>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</si>
  <si>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</si>
  <si>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</si>
  <si>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</si>
  <si>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</si>
  <si>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</si>
  <si>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</si>
  <si>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</si>
  <si>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</si>
  <si>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</si>
  <si>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</si>
  <si>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</si>
  <si>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</si>
  <si>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</si>
  <si>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</si>
  <si>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Raymond Mhlaba(EC129)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</si>
  <si>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</si>
  <si>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</si>
  <si>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</si>
  <si>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</si>
  <si>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</si>
  <si>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</si>
  <si>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</si>
  <si>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</si>
  <si>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</si>
  <si>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</si>
  <si>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</si>
  <si>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</si>
  <si>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</si>
  <si>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</si>
  <si>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</si>
  <si>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</si>
  <si>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</si>
  <si>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</si>
  <si>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</si>
  <si>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</si>
  <si>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</si>
  <si>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</si>
  <si>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</si>
  <si>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</si>
  <si>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</si>
  <si>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</si>
  <si>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</si>
  <si>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Raymond Mhlaba(EC129)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</si>
  <si>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</si>
  <si>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</si>
  <si>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</si>
  <si>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</si>
  <si>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</si>
  <si>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</si>
  <si>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</si>
  <si>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</si>
  <si>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</si>
  <si>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</si>
  <si>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</si>
  <si>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</si>
  <si>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</si>
  <si>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</si>
  <si>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</si>
  <si>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</si>
  <si>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</si>
  <si>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</si>
  <si>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</si>
  <si>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</si>
  <si>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</si>
  <si>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</si>
  <si>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</si>
  <si>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</si>
  <si>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Raymond Mhlaba(EC129)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</si>
  <si>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</si>
  <si>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</si>
  <si>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</si>
  <si>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</si>
  <si>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</si>
  <si>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</si>
  <si>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</si>
  <si>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</si>
  <si>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</si>
  <si>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</si>
  <si>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</si>
  <si>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</si>
  <si>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</si>
  <si>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</si>
  <si>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</si>
  <si>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</si>
  <si>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</si>
  <si>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</si>
  <si>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</si>
  <si>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</si>
  <si>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</si>
  <si>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</si>
  <si>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</si>
  <si>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</si>
  <si>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</si>
  <si>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</si>
  <si>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</si>
  <si>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</si>
  <si>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</si>
  <si>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</si>
  <si>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</si>
  <si>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</si>
  <si>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</si>
  <si>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</si>
  <si>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</si>
  <si>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Raymond Mhlaba(EC129)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</si>
  <si>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</si>
  <si>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</si>
  <si>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Eastern Cape: Raymond Mhlaba(EC129)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</si>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</sst>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52755174</v>
      </c>
      <c r="E5" s="60">
        <v>52755174</v>
      </c>
      <c r="F5" s="60">
        <v>0</v>
      </c>
      <c r="G5" s="60">
        <v>-1913206</v>
      </c>
      <c r="H5" s="60">
        <v>12618845</v>
      </c>
      <c r="I5" s="60">
        <v>10705639</v>
      </c>
      <c r="J5" s="60">
        <v>0</v>
      </c>
      <c r="K5" s="60">
        <v>-22053</v>
      </c>
      <c r="L5" s="60">
        <v>332461</v>
      </c>
      <c r="M5" s="60">
        <v>310408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11016047</v>
      </c>
      <c r="W5" s="60">
        <v>23979625</v>
      </c>
      <c r="X5" s="60">
        <v>-12963578</v>
      </c>
      <c r="Y5" s="61">
        <v>-54.06</v>
      </c>
      <c r="Z5" s="62">
        <v>52755174</v>
      </c>
    </row>
    <row r="6" spans="1:26" ht="12.75">
      <c r="A6" s="58" t="s">
        <v>32</v>
      </c>
      <c r="B6" s="19">
        <v>0</v>
      </c>
      <c r="C6" s="19">
        <v>0</v>
      </c>
      <c r="D6" s="59">
        <v>65883298</v>
      </c>
      <c r="E6" s="60">
        <v>65883298</v>
      </c>
      <c r="F6" s="60">
        <v>0</v>
      </c>
      <c r="G6" s="60">
        <v>1458578</v>
      </c>
      <c r="H6" s="60">
        <v>10933812</v>
      </c>
      <c r="I6" s="60">
        <v>12392390</v>
      </c>
      <c r="J6" s="60">
        <v>0</v>
      </c>
      <c r="K6" s="60">
        <v>6952689</v>
      </c>
      <c r="L6" s="60">
        <v>4793952</v>
      </c>
      <c r="M6" s="60">
        <v>11746641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24139031</v>
      </c>
      <c r="W6" s="60">
        <v>29946955</v>
      </c>
      <c r="X6" s="60">
        <v>-5807924</v>
      </c>
      <c r="Y6" s="61">
        <v>-19.39</v>
      </c>
      <c r="Z6" s="62">
        <v>65883298</v>
      </c>
    </row>
    <row r="7" spans="1:26" ht="12.75">
      <c r="A7" s="58" t="s">
        <v>33</v>
      </c>
      <c r="B7" s="19">
        <v>0</v>
      </c>
      <c r="C7" s="19">
        <v>0</v>
      </c>
      <c r="D7" s="59">
        <v>1050000</v>
      </c>
      <c r="E7" s="60">
        <v>1050000</v>
      </c>
      <c r="F7" s="60">
        <v>0</v>
      </c>
      <c r="G7" s="60">
        <v>0</v>
      </c>
      <c r="H7" s="60">
        <v>23975</v>
      </c>
      <c r="I7" s="60">
        <v>23975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23975</v>
      </c>
      <c r="W7" s="60">
        <v>477275</v>
      </c>
      <c r="X7" s="60">
        <v>-453300</v>
      </c>
      <c r="Y7" s="61">
        <v>-94.98</v>
      </c>
      <c r="Z7" s="62">
        <v>1050000</v>
      </c>
    </row>
    <row r="8" spans="1:26" ht="12.75">
      <c r="A8" s="58" t="s">
        <v>34</v>
      </c>
      <c r="B8" s="19">
        <v>0</v>
      </c>
      <c r="C8" s="19">
        <v>0</v>
      </c>
      <c r="D8" s="59">
        <v>140613450</v>
      </c>
      <c r="E8" s="60">
        <v>140613450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98429415</v>
      </c>
      <c r="X8" s="60">
        <v>-98429415</v>
      </c>
      <c r="Y8" s="61">
        <v>-100</v>
      </c>
      <c r="Z8" s="62">
        <v>140613450</v>
      </c>
    </row>
    <row r="9" spans="1:26" ht="12.75">
      <c r="A9" s="58" t="s">
        <v>35</v>
      </c>
      <c r="B9" s="19">
        <v>0</v>
      </c>
      <c r="C9" s="19">
        <v>0</v>
      </c>
      <c r="D9" s="59">
        <v>15010538</v>
      </c>
      <c r="E9" s="60">
        <v>15010538</v>
      </c>
      <c r="F9" s="60">
        <v>0</v>
      </c>
      <c r="G9" s="60">
        <v>380167</v>
      </c>
      <c r="H9" s="60">
        <v>9097736</v>
      </c>
      <c r="I9" s="60">
        <v>9477903</v>
      </c>
      <c r="J9" s="60">
        <v>0</v>
      </c>
      <c r="K9" s="60">
        <v>2357843</v>
      </c>
      <c r="L9" s="60">
        <v>2526479</v>
      </c>
      <c r="M9" s="60">
        <v>4884322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14362225</v>
      </c>
      <c r="W9" s="60">
        <v>6822970</v>
      </c>
      <c r="X9" s="60">
        <v>7539255</v>
      </c>
      <c r="Y9" s="61">
        <v>110.5</v>
      </c>
      <c r="Z9" s="62">
        <v>15010538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275312460</v>
      </c>
      <c r="E10" s="66">
        <f t="shared" si="0"/>
        <v>275312460</v>
      </c>
      <c r="F10" s="66">
        <f t="shared" si="0"/>
        <v>0</v>
      </c>
      <c r="G10" s="66">
        <f t="shared" si="0"/>
        <v>-74461</v>
      </c>
      <c r="H10" s="66">
        <f t="shared" si="0"/>
        <v>32674368</v>
      </c>
      <c r="I10" s="66">
        <f t="shared" si="0"/>
        <v>32599907</v>
      </c>
      <c r="J10" s="66">
        <f t="shared" si="0"/>
        <v>0</v>
      </c>
      <c r="K10" s="66">
        <f t="shared" si="0"/>
        <v>9288479</v>
      </c>
      <c r="L10" s="66">
        <f t="shared" si="0"/>
        <v>7652892</v>
      </c>
      <c r="M10" s="66">
        <f t="shared" si="0"/>
        <v>16941371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49541278</v>
      </c>
      <c r="W10" s="66">
        <f t="shared" si="0"/>
        <v>159656240</v>
      </c>
      <c r="X10" s="66">
        <f t="shared" si="0"/>
        <v>-110114962</v>
      </c>
      <c r="Y10" s="67">
        <f>+IF(W10&lt;&gt;0,(X10/W10)*100,0)</f>
        <v>-68.97003336668833</v>
      </c>
      <c r="Z10" s="68">
        <f t="shared" si="0"/>
        <v>275312460</v>
      </c>
    </row>
    <row r="11" spans="1:26" ht="12.75">
      <c r="A11" s="58" t="s">
        <v>37</v>
      </c>
      <c r="B11" s="19">
        <v>0</v>
      </c>
      <c r="C11" s="19">
        <v>0</v>
      </c>
      <c r="D11" s="59">
        <v>98756930</v>
      </c>
      <c r="E11" s="60">
        <v>98756930</v>
      </c>
      <c r="F11" s="60">
        <v>0</v>
      </c>
      <c r="G11" s="60">
        <v>8148727</v>
      </c>
      <c r="H11" s="60">
        <v>9994949</v>
      </c>
      <c r="I11" s="60">
        <v>18143676</v>
      </c>
      <c r="J11" s="60">
        <v>0</v>
      </c>
      <c r="K11" s="60">
        <v>10510261</v>
      </c>
      <c r="L11" s="60">
        <v>10869414</v>
      </c>
      <c r="M11" s="60">
        <v>21379675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39523351</v>
      </c>
      <c r="W11" s="60">
        <v>44889515</v>
      </c>
      <c r="X11" s="60">
        <v>-5366164</v>
      </c>
      <c r="Y11" s="61">
        <v>-11.95</v>
      </c>
      <c r="Z11" s="62">
        <v>98756930</v>
      </c>
    </row>
    <row r="12" spans="1:26" ht="12.75">
      <c r="A12" s="58" t="s">
        <v>38</v>
      </c>
      <c r="B12" s="19">
        <v>0</v>
      </c>
      <c r="C12" s="19">
        <v>0</v>
      </c>
      <c r="D12" s="59">
        <v>13002315</v>
      </c>
      <c r="E12" s="60">
        <v>13002315</v>
      </c>
      <c r="F12" s="60">
        <v>0</v>
      </c>
      <c r="G12" s="60">
        <v>1167711</v>
      </c>
      <c r="H12" s="60">
        <v>1158368</v>
      </c>
      <c r="I12" s="60">
        <v>2326079</v>
      </c>
      <c r="J12" s="60">
        <v>0</v>
      </c>
      <c r="K12" s="60">
        <v>1139525</v>
      </c>
      <c r="L12" s="60">
        <v>1150766</v>
      </c>
      <c r="M12" s="60">
        <v>2290291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4616370</v>
      </c>
      <c r="W12" s="60">
        <v>5910145</v>
      </c>
      <c r="X12" s="60">
        <v>-1293775</v>
      </c>
      <c r="Y12" s="61">
        <v>-21.89</v>
      </c>
      <c r="Z12" s="62">
        <v>13002315</v>
      </c>
    </row>
    <row r="13" spans="1:26" ht="12.75">
      <c r="A13" s="58" t="s">
        <v>279</v>
      </c>
      <c r="B13" s="19">
        <v>0</v>
      </c>
      <c r="C13" s="19">
        <v>0</v>
      </c>
      <c r="D13" s="59">
        <v>30761646</v>
      </c>
      <c r="E13" s="60">
        <v>30761646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13982565</v>
      </c>
      <c r="X13" s="60">
        <v>-13982565</v>
      </c>
      <c r="Y13" s="61">
        <v>-100</v>
      </c>
      <c r="Z13" s="62">
        <v>30761646</v>
      </c>
    </row>
    <row r="14" spans="1:26" ht="12.75">
      <c r="A14" s="58" t="s">
        <v>40</v>
      </c>
      <c r="B14" s="19">
        <v>0</v>
      </c>
      <c r="C14" s="19">
        <v>0</v>
      </c>
      <c r="D14" s="59">
        <v>800000</v>
      </c>
      <c r="E14" s="60">
        <v>800000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363635</v>
      </c>
      <c r="X14" s="60">
        <v>-363635</v>
      </c>
      <c r="Y14" s="61">
        <v>-100</v>
      </c>
      <c r="Z14" s="62">
        <v>800000</v>
      </c>
    </row>
    <row r="15" spans="1:26" ht="12.75">
      <c r="A15" s="58" t="s">
        <v>41</v>
      </c>
      <c r="B15" s="19">
        <v>0</v>
      </c>
      <c r="C15" s="19">
        <v>0</v>
      </c>
      <c r="D15" s="59">
        <v>142000000</v>
      </c>
      <c r="E15" s="60">
        <v>142000000</v>
      </c>
      <c r="F15" s="60">
        <v>0</v>
      </c>
      <c r="G15" s="60">
        <v>0</v>
      </c>
      <c r="H15" s="60">
        <v>1627343</v>
      </c>
      <c r="I15" s="60">
        <v>1627343</v>
      </c>
      <c r="J15" s="60">
        <v>0</v>
      </c>
      <c r="K15" s="60">
        <v>1403509</v>
      </c>
      <c r="L15" s="60">
        <v>4846354</v>
      </c>
      <c r="M15" s="60">
        <v>6249863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7877206</v>
      </c>
      <c r="W15" s="60">
        <v>64545455</v>
      </c>
      <c r="X15" s="60">
        <v>-56668249</v>
      </c>
      <c r="Y15" s="61">
        <v>-87.8</v>
      </c>
      <c r="Z15" s="62">
        <v>142000000</v>
      </c>
    </row>
    <row r="16" spans="1:26" ht="12.75">
      <c r="A16" s="69" t="s">
        <v>42</v>
      </c>
      <c r="B16" s="19">
        <v>0</v>
      </c>
      <c r="C16" s="19">
        <v>0</v>
      </c>
      <c r="D16" s="59">
        <v>21000000</v>
      </c>
      <c r="E16" s="60">
        <v>21000000</v>
      </c>
      <c r="F16" s="60">
        <v>0</v>
      </c>
      <c r="G16" s="60">
        <v>200000</v>
      </c>
      <c r="H16" s="60">
        <v>582125</v>
      </c>
      <c r="I16" s="60">
        <v>782125</v>
      </c>
      <c r="J16" s="60">
        <v>0</v>
      </c>
      <c r="K16" s="60">
        <v>2338722</v>
      </c>
      <c r="L16" s="60">
        <v>498753</v>
      </c>
      <c r="M16" s="60">
        <v>2837475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3619600</v>
      </c>
      <c r="W16" s="60">
        <v>9545455</v>
      </c>
      <c r="X16" s="60">
        <v>-5925855</v>
      </c>
      <c r="Y16" s="61">
        <v>-62.08</v>
      </c>
      <c r="Z16" s="62">
        <v>21000000</v>
      </c>
    </row>
    <row r="17" spans="1:26" ht="12.75">
      <c r="A17" s="58" t="s">
        <v>43</v>
      </c>
      <c r="B17" s="19">
        <v>0</v>
      </c>
      <c r="C17" s="19">
        <v>0</v>
      </c>
      <c r="D17" s="59">
        <v>131240237</v>
      </c>
      <c r="E17" s="60">
        <v>131240237</v>
      </c>
      <c r="F17" s="60">
        <v>0</v>
      </c>
      <c r="G17" s="60">
        <v>2169535</v>
      </c>
      <c r="H17" s="60">
        <v>3456208</v>
      </c>
      <c r="I17" s="60">
        <v>5625743</v>
      </c>
      <c r="J17" s="60">
        <v>0</v>
      </c>
      <c r="K17" s="60">
        <v>2441835</v>
      </c>
      <c r="L17" s="60">
        <v>3794431</v>
      </c>
      <c r="M17" s="60">
        <v>6236266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11862009</v>
      </c>
      <c r="W17" s="60">
        <v>59654650</v>
      </c>
      <c r="X17" s="60">
        <v>-47792641</v>
      </c>
      <c r="Y17" s="61">
        <v>-80.12</v>
      </c>
      <c r="Z17" s="62">
        <v>131240237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437561128</v>
      </c>
      <c r="E18" s="73">
        <f t="shared" si="1"/>
        <v>437561128</v>
      </c>
      <c r="F18" s="73">
        <f t="shared" si="1"/>
        <v>0</v>
      </c>
      <c r="G18" s="73">
        <f t="shared" si="1"/>
        <v>11685973</v>
      </c>
      <c r="H18" s="73">
        <f t="shared" si="1"/>
        <v>16818993</v>
      </c>
      <c r="I18" s="73">
        <f t="shared" si="1"/>
        <v>28504966</v>
      </c>
      <c r="J18" s="73">
        <f t="shared" si="1"/>
        <v>0</v>
      </c>
      <c r="K18" s="73">
        <f t="shared" si="1"/>
        <v>17833852</v>
      </c>
      <c r="L18" s="73">
        <f t="shared" si="1"/>
        <v>21159718</v>
      </c>
      <c r="M18" s="73">
        <f t="shared" si="1"/>
        <v>38993570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67498536</v>
      </c>
      <c r="W18" s="73">
        <f t="shared" si="1"/>
        <v>198891420</v>
      </c>
      <c r="X18" s="73">
        <f t="shared" si="1"/>
        <v>-131392884</v>
      </c>
      <c r="Y18" s="67">
        <f>+IF(W18&lt;&gt;0,(X18/W18)*100,0)</f>
        <v>-66.06262049916482</v>
      </c>
      <c r="Z18" s="74">
        <f t="shared" si="1"/>
        <v>437561128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-162248668</v>
      </c>
      <c r="E19" s="77">
        <f t="shared" si="2"/>
        <v>-162248668</v>
      </c>
      <c r="F19" s="77">
        <f t="shared" si="2"/>
        <v>0</v>
      </c>
      <c r="G19" s="77">
        <f t="shared" si="2"/>
        <v>-11760434</v>
      </c>
      <c r="H19" s="77">
        <f t="shared" si="2"/>
        <v>15855375</v>
      </c>
      <c r="I19" s="77">
        <f t="shared" si="2"/>
        <v>4094941</v>
      </c>
      <c r="J19" s="77">
        <f t="shared" si="2"/>
        <v>0</v>
      </c>
      <c r="K19" s="77">
        <f t="shared" si="2"/>
        <v>-8545373</v>
      </c>
      <c r="L19" s="77">
        <f t="shared" si="2"/>
        <v>-13506826</v>
      </c>
      <c r="M19" s="77">
        <f t="shared" si="2"/>
        <v>-22052199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-17957258</v>
      </c>
      <c r="W19" s="77">
        <f>IF(E10=E18,0,W10-W18)</f>
        <v>-39235180</v>
      </c>
      <c r="X19" s="77">
        <f t="shared" si="2"/>
        <v>21277922</v>
      </c>
      <c r="Y19" s="78">
        <f>+IF(W19&lt;&gt;0,(X19/W19)*100,0)</f>
        <v>-54.23174304285083</v>
      </c>
      <c r="Z19" s="79">
        <f t="shared" si="2"/>
        <v>-162248668</v>
      </c>
    </row>
    <row r="20" spans="1:26" ht="12.75">
      <c r="A20" s="58" t="s">
        <v>46</v>
      </c>
      <c r="B20" s="19">
        <v>0</v>
      </c>
      <c r="C20" s="19">
        <v>0</v>
      </c>
      <c r="D20" s="59">
        <v>42970550</v>
      </c>
      <c r="E20" s="60">
        <v>42970550</v>
      </c>
      <c r="F20" s="60">
        <v>0</v>
      </c>
      <c r="G20" s="60">
        <v>0</v>
      </c>
      <c r="H20" s="60">
        <v>2000000</v>
      </c>
      <c r="I20" s="60">
        <v>2000000</v>
      </c>
      <c r="J20" s="60">
        <v>0</v>
      </c>
      <c r="K20" s="60">
        <v>1000000</v>
      </c>
      <c r="L20" s="60">
        <v>0</v>
      </c>
      <c r="M20" s="60">
        <v>1000000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3000000</v>
      </c>
      <c r="W20" s="60">
        <v>30079385</v>
      </c>
      <c r="X20" s="60">
        <v>-27079385</v>
      </c>
      <c r="Y20" s="61">
        <v>-90.03</v>
      </c>
      <c r="Z20" s="62">
        <v>42970550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-119278118</v>
      </c>
      <c r="E22" s="88">
        <f t="shared" si="3"/>
        <v>-119278118</v>
      </c>
      <c r="F22" s="88">
        <f t="shared" si="3"/>
        <v>0</v>
      </c>
      <c r="G22" s="88">
        <f t="shared" si="3"/>
        <v>-11760434</v>
      </c>
      <c r="H22" s="88">
        <f t="shared" si="3"/>
        <v>17855375</v>
      </c>
      <c r="I22" s="88">
        <f t="shared" si="3"/>
        <v>6094941</v>
      </c>
      <c r="J22" s="88">
        <f t="shared" si="3"/>
        <v>0</v>
      </c>
      <c r="K22" s="88">
        <f t="shared" si="3"/>
        <v>-7545373</v>
      </c>
      <c r="L22" s="88">
        <f t="shared" si="3"/>
        <v>-13506826</v>
      </c>
      <c r="M22" s="88">
        <f t="shared" si="3"/>
        <v>-21052199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-14957258</v>
      </c>
      <c r="W22" s="88">
        <f t="shared" si="3"/>
        <v>-9155795</v>
      </c>
      <c r="X22" s="88">
        <f t="shared" si="3"/>
        <v>-5801463</v>
      </c>
      <c r="Y22" s="89">
        <f>+IF(W22&lt;&gt;0,(X22/W22)*100,0)</f>
        <v>63.363836783152095</v>
      </c>
      <c r="Z22" s="90">
        <f t="shared" si="3"/>
        <v>-119278118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-119278118</v>
      </c>
      <c r="E24" s="77">
        <f t="shared" si="4"/>
        <v>-119278118</v>
      </c>
      <c r="F24" s="77">
        <f t="shared" si="4"/>
        <v>0</v>
      </c>
      <c r="G24" s="77">
        <f t="shared" si="4"/>
        <v>-11760434</v>
      </c>
      <c r="H24" s="77">
        <f t="shared" si="4"/>
        <v>17855375</v>
      </c>
      <c r="I24" s="77">
        <f t="shared" si="4"/>
        <v>6094941</v>
      </c>
      <c r="J24" s="77">
        <f t="shared" si="4"/>
        <v>0</v>
      </c>
      <c r="K24" s="77">
        <f t="shared" si="4"/>
        <v>-7545373</v>
      </c>
      <c r="L24" s="77">
        <f t="shared" si="4"/>
        <v>-13506826</v>
      </c>
      <c r="M24" s="77">
        <f t="shared" si="4"/>
        <v>-21052199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-14957258</v>
      </c>
      <c r="W24" s="77">
        <f t="shared" si="4"/>
        <v>-9155795</v>
      </c>
      <c r="X24" s="77">
        <f t="shared" si="4"/>
        <v>-5801463</v>
      </c>
      <c r="Y24" s="78">
        <f>+IF(W24&lt;&gt;0,(X24/W24)*100,0)</f>
        <v>63.363836783152095</v>
      </c>
      <c r="Z24" s="79">
        <f t="shared" si="4"/>
        <v>-119278118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50499000</v>
      </c>
      <c r="E27" s="100">
        <v>50499000</v>
      </c>
      <c r="F27" s="100">
        <v>0</v>
      </c>
      <c r="G27" s="100">
        <v>5817764</v>
      </c>
      <c r="H27" s="100">
        <v>2601064</v>
      </c>
      <c r="I27" s="100">
        <v>8418828</v>
      </c>
      <c r="J27" s="100">
        <v>6340700</v>
      </c>
      <c r="K27" s="100">
        <v>2535598</v>
      </c>
      <c r="L27" s="100">
        <v>6537619</v>
      </c>
      <c r="M27" s="100">
        <v>15413917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23832745</v>
      </c>
      <c r="W27" s="100">
        <v>25249500</v>
      </c>
      <c r="X27" s="100">
        <v>-1416755</v>
      </c>
      <c r="Y27" s="101">
        <v>-5.61</v>
      </c>
      <c r="Z27" s="102">
        <v>50499000</v>
      </c>
    </row>
    <row r="28" spans="1:26" ht="12.75">
      <c r="A28" s="103" t="s">
        <v>46</v>
      </c>
      <c r="B28" s="19">
        <v>0</v>
      </c>
      <c r="C28" s="19">
        <v>0</v>
      </c>
      <c r="D28" s="59">
        <v>41418570</v>
      </c>
      <c r="E28" s="60">
        <v>41418570</v>
      </c>
      <c r="F28" s="60">
        <v>0</v>
      </c>
      <c r="G28" s="60">
        <v>2192256</v>
      </c>
      <c r="H28" s="60">
        <v>2144194</v>
      </c>
      <c r="I28" s="60">
        <v>4336450</v>
      </c>
      <c r="J28" s="60">
        <v>6328334</v>
      </c>
      <c r="K28" s="60">
        <v>2524999</v>
      </c>
      <c r="L28" s="60">
        <v>4294195</v>
      </c>
      <c r="M28" s="60">
        <v>13147528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17483978</v>
      </c>
      <c r="W28" s="60">
        <v>20709285</v>
      </c>
      <c r="X28" s="60">
        <v>-3225307</v>
      </c>
      <c r="Y28" s="61">
        <v>-15.57</v>
      </c>
      <c r="Z28" s="62">
        <v>41418570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9080430</v>
      </c>
      <c r="E31" s="60">
        <v>9080430</v>
      </c>
      <c r="F31" s="60">
        <v>0</v>
      </c>
      <c r="G31" s="60">
        <v>3625508</v>
      </c>
      <c r="H31" s="60">
        <v>456870</v>
      </c>
      <c r="I31" s="60">
        <v>4082378</v>
      </c>
      <c r="J31" s="60">
        <v>12366</v>
      </c>
      <c r="K31" s="60">
        <v>10599</v>
      </c>
      <c r="L31" s="60">
        <v>2243424</v>
      </c>
      <c r="M31" s="60">
        <v>2266389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6348767</v>
      </c>
      <c r="W31" s="60">
        <v>4540215</v>
      </c>
      <c r="X31" s="60">
        <v>1808552</v>
      </c>
      <c r="Y31" s="61">
        <v>39.83</v>
      </c>
      <c r="Z31" s="62">
        <v>9080430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50499000</v>
      </c>
      <c r="E32" s="100">
        <f t="shared" si="5"/>
        <v>50499000</v>
      </c>
      <c r="F32" s="100">
        <f t="shared" si="5"/>
        <v>0</v>
      </c>
      <c r="G32" s="100">
        <f t="shared" si="5"/>
        <v>5817764</v>
      </c>
      <c r="H32" s="100">
        <f t="shared" si="5"/>
        <v>2601064</v>
      </c>
      <c r="I32" s="100">
        <f t="shared" si="5"/>
        <v>8418828</v>
      </c>
      <c r="J32" s="100">
        <f t="shared" si="5"/>
        <v>6340700</v>
      </c>
      <c r="K32" s="100">
        <f t="shared" si="5"/>
        <v>2535598</v>
      </c>
      <c r="L32" s="100">
        <f t="shared" si="5"/>
        <v>6537619</v>
      </c>
      <c r="M32" s="100">
        <f t="shared" si="5"/>
        <v>15413917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23832745</v>
      </c>
      <c r="W32" s="100">
        <f t="shared" si="5"/>
        <v>25249500</v>
      </c>
      <c r="X32" s="100">
        <f t="shared" si="5"/>
        <v>-1416755</v>
      </c>
      <c r="Y32" s="101">
        <f>+IF(W32&lt;&gt;0,(X32/W32)*100,0)</f>
        <v>-5.611022000435653</v>
      </c>
      <c r="Z32" s="102">
        <f t="shared" si="5"/>
        <v>50499000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138617837</v>
      </c>
      <c r="E35" s="60">
        <v>138617837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69308919</v>
      </c>
      <c r="X35" s="60">
        <v>-69308919</v>
      </c>
      <c r="Y35" s="61">
        <v>-100</v>
      </c>
      <c r="Z35" s="62">
        <v>138617837</v>
      </c>
    </row>
    <row r="36" spans="1:26" ht="12.75">
      <c r="A36" s="58" t="s">
        <v>57</v>
      </c>
      <c r="B36" s="19">
        <v>0</v>
      </c>
      <c r="C36" s="19">
        <v>0</v>
      </c>
      <c r="D36" s="59">
        <v>533527519</v>
      </c>
      <c r="E36" s="60">
        <v>533527519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266763760</v>
      </c>
      <c r="X36" s="60">
        <v>-266763760</v>
      </c>
      <c r="Y36" s="61">
        <v>-100</v>
      </c>
      <c r="Z36" s="62">
        <v>533527519</v>
      </c>
    </row>
    <row r="37" spans="1:26" ht="12.75">
      <c r="A37" s="58" t="s">
        <v>58</v>
      </c>
      <c r="B37" s="19">
        <v>0</v>
      </c>
      <c r="C37" s="19">
        <v>0</v>
      </c>
      <c r="D37" s="59">
        <v>144289666</v>
      </c>
      <c r="E37" s="60">
        <v>144289666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72144833</v>
      </c>
      <c r="X37" s="60">
        <v>-72144833</v>
      </c>
      <c r="Y37" s="61">
        <v>-100</v>
      </c>
      <c r="Z37" s="62">
        <v>144289666</v>
      </c>
    </row>
    <row r="38" spans="1:26" ht="12.75">
      <c r="A38" s="58" t="s">
        <v>59</v>
      </c>
      <c r="B38" s="19">
        <v>0</v>
      </c>
      <c r="C38" s="19">
        <v>0</v>
      </c>
      <c r="D38" s="59">
        <v>65168913</v>
      </c>
      <c r="E38" s="60">
        <v>65168913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32584457</v>
      </c>
      <c r="X38" s="60">
        <v>-32584457</v>
      </c>
      <c r="Y38" s="61">
        <v>-100</v>
      </c>
      <c r="Z38" s="62">
        <v>65168913</v>
      </c>
    </row>
    <row r="39" spans="1:26" ht="12.75">
      <c r="A39" s="58" t="s">
        <v>60</v>
      </c>
      <c r="B39" s="19">
        <v>0</v>
      </c>
      <c r="C39" s="19">
        <v>0</v>
      </c>
      <c r="D39" s="59">
        <v>462686777</v>
      </c>
      <c r="E39" s="60">
        <v>462686777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231343389</v>
      </c>
      <c r="X39" s="60">
        <v>-231343389</v>
      </c>
      <c r="Y39" s="61">
        <v>-100</v>
      </c>
      <c r="Z39" s="62">
        <v>462686777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-127007819</v>
      </c>
      <c r="E42" s="60">
        <v>-127007819</v>
      </c>
      <c r="F42" s="60">
        <v>0</v>
      </c>
      <c r="G42" s="60">
        <v>-6605872</v>
      </c>
      <c r="H42" s="60">
        <v>10294077</v>
      </c>
      <c r="I42" s="60">
        <v>3688205</v>
      </c>
      <c r="J42" s="60">
        <v>-5068057</v>
      </c>
      <c r="K42" s="60">
        <v>-6258722</v>
      </c>
      <c r="L42" s="60">
        <v>37771404</v>
      </c>
      <c r="M42" s="60">
        <v>26444625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30132830</v>
      </c>
      <c r="W42" s="60">
        <v>-55862895</v>
      </c>
      <c r="X42" s="60">
        <v>85995725</v>
      </c>
      <c r="Y42" s="61">
        <v>-153.94</v>
      </c>
      <c r="Z42" s="62">
        <v>-127007819</v>
      </c>
    </row>
    <row r="43" spans="1:26" ht="12.75">
      <c r="A43" s="58" t="s">
        <v>63</v>
      </c>
      <c r="B43" s="19">
        <v>0</v>
      </c>
      <c r="C43" s="19">
        <v>0</v>
      </c>
      <c r="D43" s="59">
        <v>-50498000</v>
      </c>
      <c r="E43" s="60">
        <v>-50498000</v>
      </c>
      <c r="F43" s="60">
        <v>0</v>
      </c>
      <c r="G43" s="60">
        <v>-5187764</v>
      </c>
      <c r="H43" s="60">
        <v>-2601064</v>
      </c>
      <c r="I43" s="60">
        <v>-7788828</v>
      </c>
      <c r="J43" s="60">
        <v>-6340700</v>
      </c>
      <c r="K43" s="60">
        <v>-2535598</v>
      </c>
      <c r="L43" s="60">
        <v>-6537620</v>
      </c>
      <c r="M43" s="60">
        <v>-15413918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-23202746</v>
      </c>
      <c r="W43" s="60">
        <v>-31000000</v>
      </c>
      <c r="X43" s="60">
        <v>7797254</v>
      </c>
      <c r="Y43" s="61">
        <v>-25.15</v>
      </c>
      <c r="Z43" s="62">
        <v>-50498000</v>
      </c>
    </row>
    <row r="44" spans="1:26" ht="12.75">
      <c r="A44" s="58" t="s">
        <v>64</v>
      </c>
      <c r="B44" s="19">
        <v>0</v>
      </c>
      <c r="C44" s="19">
        <v>0</v>
      </c>
      <c r="D44" s="59">
        <v>-7500000</v>
      </c>
      <c r="E44" s="60">
        <v>-7500000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-2298000</v>
      </c>
      <c r="X44" s="60">
        <v>2298000</v>
      </c>
      <c r="Y44" s="61">
        <v>-100</v>
      </c>
      <c r="Z44" s="62">
        <v>-7500000</v>
      </c>
    </row>
    <row r="45" spans="1:26" ht="12.75">
      <c r="A45" s="70" t="s">
        <v>65</v>
      </c>
      <c r="B45" s="22">
        <v>0</v>
      </c>
      <c r="C45" s="22">
        <v>0</v>
      </c>
      <c r="D45" s="99">
        <v>-185005819</v>
      </c>
      <c r="E45" s="100">
        <v>-185005819</v>
      </c>
      <c r="F45" s="100">
        <v>0</v>
      </c>
      <c r="G45" s="100">
        <v>-11793636</v>
      </c>
      <c r="H45" s="100">
        <v>-4100623</v>
      </c>
      <c r="I45" s="100">
        <v>-4100623</v>
      </c>
      <c r="J45" s="100">
        <v>-15509380</v>
      </c>
      <c r="K45" s="100">
        <v>-24303700</v>
      </c>
      <c r="L45" s="100">
        <v>6930084</v>
      </c>
      <c r="M45" s="100">
        <v>6930084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6930084</v>
      </c>
      <c r="W45" s="100">
        <v>-89160895</v>
      </c>
      <c r="X45" s="100">
        <v>96090979</v>
      </c>
      <c r="Y45" s="101">
        <v>-107.77</v>
      </c>
      <c r="Z45" s="102">
        <v>-185005819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1281171</v>
      </c>
      <c r="C51" s="52">
        <v>0</v>
      </c>
      <c r="D51" s="129">
        <v>626287</v>
      </c>
      <c r="E51" s="54">
        <v>1200348</v>
      </c>
      <c r="F51" s="54">
        <v>0</v>
      </c>
      <c r="G51" s="54">
        <v>0</v>
      </c>
      <c r="H51" s="54">
        <v>0</v>
      </c>
      <c r="I51" s="54">
        <v>85740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3193546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48.84909160827412</v>
      </c>
      <c r="E58" s="7">
        <f t="shared" si="6"/>
        <v>48.84909160827412</v>
      </c>
      <c r="F58" s="7">
        <f t="shared" si="6"/>
        <v>0</v>
      </c>
      <c r="G58" s="7">
        <f t="shared" si="6"/>
        <v>-770.508415671714</v>
      </c>
      <c r="H58" s="7">
        <f t="shared" si="6"/>
        <v>10.001385505623993</v>
      </c>
      <c r="I58" s="7">
        <f t="shared" si="6"/>
        <v>23.28160108283192</v>
      </c>
      <c r="J58" s="7">
        <f t="shared" si="6"/>
        <v>0</v>
      </c>
      <c r="K58" s="7">
        <f t="shared" si="6"/>
        <v>53.1928703843218</v>
      </c>
      <c r="L58" s="7">
        <f t="shared" si="6"/>
        <v>51.386584849767246</v>
      </c>
      <c r="M58" s="7">
        <f t="shared" si="6"/>
        <v>75.3523592778945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42.72988644477215</v>
      </c>
      <c r="W58" s="7">
        <f t="shared" si="6"/>
        <v>48.849089642333595</v>
      </c>
      <c r="X58" s="7">
        <f t="shared" si="6"/>
        <v>0</v>
      </c>
      <c r="Y58" s="7">
        <f t="shared" si="6"/>
        <v>0</v>
      </c>
      <c r="Z58" s="8">
        <f t="shared" si="6"/>
        <v>48.84909160827412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55.080616358122526</v>
      </c>
      <c r="E59" s="10">
        <f t="shared" si="7"/>
        <v>55.080616358122526</v>
      </c>
      <c r="F59" s="10">
        <f t="shared" si="7"/>
        <v>0</v>
      </c>
      <c r="G59" s="10">
        <f t="shared" si="7"/>
        <v>-29.90263463526667</v>
      </c>
      <c r="H59" s="10">
        <f t="shared" si="7"/>
        <v>4.233620430395967</v>
      </c>
      <c r="I59" s="10">
        <f t="shared" si="7"/>
        <v>10.334114572703227</v>
      </c>
      <c r="J59" s="10">
        <f t="shared" si="7"/>
        <v>0</v>
      </c>
      <c r="K59" s="10">
        <f t="shared" si="7"/>
        <v>-7884.881875481794</v>
      </c>
      <c r="L59" s="10">
        <f t="shared" si="7"/>
        <v>123.2105419883836</v>
      </c>
      <c r="M59" s="10">
        <f t="shared" si="7"/>
        <v>856.7015025385944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34.18288792703953</v>
      </c>
      <c r="W59" s="10">
        <f t="shared" si="7"/>
        <v>55.080615314042646</v>
      </c>
      <c r="X59" s="10">
        <f t="shared" si="7"/>
        <v>0</v>
      </c>
      <c r="Y59" s="10">
        <f t="shared" si="7"/>
        <v>0</v>
      </c>
      <c r="Z59" s="11">
        <f t="shared" si="7"/>
        <v>55.080616358122526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46.417659601679325</v>
      </c>
      <c r="E60" s="13">
        <f t="shared" si="7"/>
        <v>46.417659601679325</v>
      </c>
      <c r="F60" s="13">
        <f t="shared" si="7"/>
        <v>0</v>
      </c>
      <c r="G60" s="13">
        <f t="shared" si="7"/>
        <v>200.9084875817406</v>
      </c>
      <c r="H60" s="13">
        <f t="shared" si="7"/>
        <v>19.968259926181283</v>
      </c>
      <c r="I60" s="13">
        <f t="shared" si="7"/>
        <v>41.2648326916761</v>
      </c>
      <c r="J60" s="13">
        <f t="shared" si="7"/>
        <v>0</v>
      </c>
      <c r="K60" s="13">
        <f t="shared" si="7"/>
        <v>42.61827330404107</v>
      </c>
      <c r="L60" s="13">
        <f t="shared" si="7"/>
        <v>67.43857677340115</v>
      </c>
      <c r="M60" s="13">
        <f t="shared" si="7"/>
        <v>79.53797174868969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59.88947526518359</v>
      </c>
      <c r="W60" s="13">
        <f t="shared" si="7"/>
        <v>46.417657488048455</v>
      </c>
      <c r="X60" s="13">
        <f t="shared" si="7"/>
        <v>0</v>
      </c>
      <c r="Y60" s="13">
        <f t="shared" si="7"/>
        <v>0</v>
      </c>
      <c r="Z60" s="14">
        <f t="shared" si="7"/>
        <v>46.417659601679325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47.33770371148231</v>
      </c>
      <c r="E61" s="13">
        <f t="shared" si="7"/>
        <v>47.33770371148231</v>
      </c>
      <c r="F61" s="13">
        <f t="shared" si="7"/>
        <v>0</v>
      </c>
      <c r="G61" s="13">
        <f t="shared" si="7"/>
        <v>185.97771253919916</v>
      </c>
      <c r="H61" s="13">
        <f t="shared" si="7"/>
        <v>24.858962449654456</v>
      </c>
      <c r="I61" s="13">
        <f t="shared" si="7"/>
        <v>49.34347786540991</v>
      </c>
      <c r="J61" s="13">
        <f t="shared" si="7"/>
        <v>0</v>
      </c>
      <c r="K61" s="13">
        <f t="shared" si="7"/>
        <v>48.386224003341944</v>
      </c>
      <c r="L61" s="13">
        <f t="shared" si="7"/>
        <v>87.97232568943446</v>
      </c>
      <c r="M61" s="13">
        <f t="shared" si="7"/>
        <v>95.95159694377134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71.80446900867611</v>
      </c>
      <c r="W61" s="13">
        <f t="shared" si="7"/>
        <v>47.33770075021062</v>
      </c>
      <c r="X61" s="13">
        <f t="shared" si="7"/>
        <v>0</v>
      </c>
      <c r="Y61" s="13">
        <f t="shared" si="7"/>
        <v>0</v>
      </c>
      <c r="Z61" s="14">
        <f t="shared" si="7"/>
        <v>47.33770371148231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5.722229399498195</v>
      </c>
      <c r="I64" s="13">
        <f t="shared" si="7"/>
        <v>13.515808715773789</v>
      </c>
      <c r="J64" s="13">
        <f t="shared" si="7"/>
        <v>0</v>
      </c>
      <c r="K64" s="13">
        <f t="shared" si="7"/>
        <v>19.9164993032143</v>
      </c>
      <c r="L64" s="13">
        <f t="shared" si="7"/>
        <v>18.166397667221684</v>
      </c>
      <c r="M64" s="13">
        <f t="shared" si="7"/>
        <v>27.55132992168584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20.56415292259804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18.750089285714285</v>
      </c>
      <c r="E66" s="16">
        <f t="shared" si="7"/>
        <v>18.750089285714285</v>
      </c>
      <c r="F66" s="16">
        <f t="shared" si="7"/>
        <v>0</v>
      </c>
      <c r="G66" s="16">
        <f t="shared" si="7"/>
        <v>0</v>
      </c>
      <c r="H66" s="16">
        <f t="shared" si="7"/>
        <v>0.007455396022352934</v>
      </c>
      <c r="I66" s="16">
        <f t="shared" si="7"/>
        <v>0.019632542858862723</v>
      </c>
      <c r="J66" s="16">
        <f t="shared" si="7"/>
        <v>0</v>
      </c>
      <c r="K66" s="16">
        <f t="shared" si="7"/>
        <v>0.020161712645845115</v>
      </c>
      <c r="L66" s="16">
        <f t="shared" si="7"/>
        <v>0.009935865263552647</v>
      </c>
      <c r="M66" s="16">
        <f t="shared" si="7"/>
        <v>0.01846520806157411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0.019029356051128384</v>
      </c>
      <c r="W66" s="16">
        <f t="shared" si="7"/>
        <v>18.750085937484652</v>
      </c>
      <c r="X66" s="16">
        <f t="shared" si="7"/>
        <v>0</v>
      </c>
      <c r="Y66" s="16">
        <f t="shared" si="7"/>
        <v>0</v>
      </c>
      <c r="Z66" s="17">
        <f t="shared" si="7"/>
        <v>18.750089285714285</v>
      </c>
    </row>
    <row r="67" spans="1:26" ht="12.75" hidden="1">
      <c r="A67" s="41" t="s">
        <v>286</v>
      </c>
      <c r="B67" s="24"/>
      <c r="C67" s="24"/>
      <c r="D67" s="25">
        <v>124238472</v>
      </c>
      <c r="E67" s="26">
        <v>124238472</v>
      </c>
      <c r="F67" s="26"/>
      <c r="G67" s="26">
        <v>-454628</v>
      </c>
      <c r="H67" s="26">
        <v>27174195</v>
      </c>
      <c r="I67" s="26">
        <v>26719567</v>
      </c>
      <c r="J67" s="26"/>
      <c r="K67" s="26">
        <v>8840196</v>
      </c>
      <c r="L67" s="26">
        <v>7089000</v>
      </c>
      <c r="M67" s="26">
        <v>15929196</v>
      </c>
      <c r="N67" s="26"/>
      <c r="O67" s="26"/>
      <c r="P67" s="26"/>
      <c r="Q67" s="26"/>
      <c r="R67" s="26"/>
      <c r="S67" s="26"/>
      <c r="T67" s="26"/>
      <c r="U67" s="26"/>
      <c r="V67" s="26">
        <v>42648763</v>
      </c>
      <c r="W67" s="26">
        <v>56472035</v>
      </c>
      <c r="X67" s="26"/>
      <c r="Y67" s="25"/>
      <c r="Z67" s="27">
        <v>124238472</v>
      </c>
    </row>
    <row r="68" spans="1:26" ht="12.75" hidden="1">
      <c r="A68" s="37" t="s">
        <v>31</v>
      </c>
      <c r="B68" s="19"/>
      <c r="C68" s="19"/>
      <c r="D68" s="20">
        <v>52755174</v>
      </c>
      <c r="E68" s="21">
        <v>52755174</v>
      </c>
      <c r="F68" s="21"/>
      <c r="G68" s="21">
        <v>-1913206</v>
      </c>
      <c r="H68" s="21">
        <v>12618845</v>
      </c>
      <c r="I68" s="21">
        <v>10705639</v>
      </c>
      <c r="J68" s="21"/>
      <c r="K68" s="21">
        <v>-22053</v>
      </c>
      <c r="L68" s="21">
        <v>332461</v>
      </c>
      <c r="M68" s="21">
        <v>310408</v>
      </c>
      <c r="N68" s="21"/>
      <c r="O68" s="21"/>
      <c r="P68" s="21"/>
      <c r="Q68" s="21"/>
      <c r="R68" s="21"/>
      <c r="S68" s="21"/>
      <c r="T68" s="21"/>
      <c r="U68" s="21"/>
      <c r="V68" s="21">
        <v>11016047</v>
      </c>
      <c r="W68" s="21">
        <v>23979625</v>
      </c>
      <c r="X68" s="21"/>
      <c r="Y68" s="20"/>
      <c r="Z68" s="23">
        <v>52755174</v>
      </c>
    </row>
    <row r="69" spans="1:26" ht="12.75" hidden="1">
      <c r="A69" s="38" t="s">
        <v>32</v>
      </c>
      <c r="B69" s="19"/>
      <c r="C69" s="19"/>
      <c r="D69" s="20">
        <v>65883298</v>
      </c>
      <c r="E69" s="21">
        <v>65883298</v>
      </c>
      <c r="F69" s="21"/>
      <c r="G69" s="21">
        <v>1458578</v>
      </c>
      <c r="H69" s="21">
        <v>10933812</v>
      </c>
      <c r="I69" s="21">
        <v>12392390</v>
      </c>
      <c r="J69" s="21"/>
      <c r="K69" s="21">
        <v>6952689</v>
      </c>
      <c r="L69" s="21">
        <v>4793952</v>
      </c>
      <c r="M69" s="21">
        <v>11746641</v>
      </c>
      <c r="N69" s="21"/>
      <c r="O69" s="21"/>
      <c r="P69" s="21"/>
      <c r="Q69" s="21"/>
      <c r="R69" s="21"/>
      <c r="S69" s="21"/>
      <c r="T69" s="21"/>
      <c r="U69" s="21"/>
      <c r="V69" s="21">
        <v>24139031</v>
      </c>
      <c r="W69" s="21">
        <v>29946955</v>
      </c>
      <c r="X69" s="21"/>
      <c r="Y69" s="20"/>
      <c r="Z69" s="23">
        <v>65883298</v>
      </c>
    </row>
    <row r="70" spans="1:26" ht="12.75" hidden="1">
      <c r="A70" s="39" t="s">
        <v>103</v>
      </c>
      <c r="B70" s="19"/>
      <c r="C70" s="19"/>
      <c r="D70" s="20">
        <v>47956796</v>
      </c>
      <c r="E70" s="21">
        <v>47956796</v>
      </c>
      <c r="F70" s="21"/>
      <c r="G70" s="21">
        <v>1458578</v>
      </c>
      <c r="H70" s="21">
        <v>8139499</v>
      </c>
      <c r="I70" s="21">
        <v>9598077</v>
      </c>
      <c r="J70" s="21"/>
      <c r="K70" s="21">
        <v>5544078</v>
      </c>
      <c r="L70" s="21">
        <v>3383788</v>
      </c>
      <c r="M70" s="21">
        <v>8927866</v>
      </c>
      <c r="N70" s="21"/>
      <c r="O70" s="21"/>
      <c r="P70" s="21"/>
      <c r="Q70" s="21"/>
      <c r="R70" s="21"/>
      <c r="S70" s="21"/>
      <c r="T70" s="21"/>
      <c r="U70" s="21"/>
      <c r="V70" s="21">
        <v>18525943</v>
      </c>
      <c r="W70" s="21">
        <v>21798545</v>
      </c>
      <c r="X70" s="21"/>
      <c r="Y70" s="20"/>
      <c r="Z70" s="23">
        <v>47956796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17926502</v>
      </c>
      <c r="E73" s="21">
        <v>17926502</v>
      </c>
      <c r="F73" s="21"/>
      <c r="G73" s="21"/>
      <c r="H73" s="21">
        <v>2794313</v>
      </c>
      <c r="I73" s="21">
        <v>2794313</v>
      </c>
      <c r="J73" s="21"/>
      <c r="K73" s="21">
        <v>1408611</v>
      </c>
      <c r="L73" s="21">
        <v>1410164</v>
      </c>
      <c r="M73" s="21">
        <v>2818775</v>
      </c>
      <c r="N73" s="21"/>
      <c r="O73" s="21"/>
      <c r="P73" s="21"/>
      <c r="Q73" s="21"/>
      <c r="R73" s="21"/>
      <c r="S73" s="21"/>
      <c r="T73" s="21"/>
      <c r="U73" s="21"/>
      <c r="V73" s="21">
        <v>5613088</v>
      </c>
      <c r="W73" s="21">
        <v>8148410</v>
      </c>
      <c r="X73" s="21"/>
      <c r="Y73" s="20"/>
      <c r="Z73" s="23">
        <v>17926502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5600000</v>
      </c>
      <c r="E75" s="30">
        <v>5600000</v>
      </c>
      <c r="F75" s="30"/>
      <c r="G75" s="30"/>
      <c r="H75" s="30">
        <v>3621538</v>
      </c>
      <c r="I75" s="30">
        <v>3621538</v>
      </c>
      <c r="J75" s="30"/>
      <c r="K75" s="30">
        <v>1909560</v>
      </c>
      <c r="L75" s="30">
        <v>1962587</v>
      </c>
      <c r="M75" s="30">
        <v>3872147</v>
      </c>
      <c r="N75" s="30"/>
      <c r="O75" s="30"/>
      <c r="P75" s="30"/>
      <c r="Q75" s="30"/>
      <c r="R75" s="30"/>
      <c r="S75" s="30"/>
      <c r="T75" s="30"/>
      <c r="U75" s="30"/>
      <c r="V75" s="30">
        <v>7493685</v>
      </c>
      <c r="W75" s="30">
        <v>2545455</v>
      </c>
      <c r="X75" s="30"/>
      <c r="Y75" s="29"/>
      <c r="Z75" s="31">
        <v>5600000</v>
      </c>
    </row>
    <row r="76" spans="1:26" ht="12.75" hidden="1">
      <c r="A76" s="42" t="s">
        <v>287</v>
      </c>
      <c r="B76" s="32"/>
      <c r="C76" s="32"/>
      <c r="D76" s="33">
        <v>60689365</v>
      </c>
      <c r="E76" s="34">
        <v>60689365</v>
      </c>
      <c r="F76" s="34"/>
      <c r="G76" s="34">
        <v>3502947</v>
      </c>
      <c r="H76" s="34">
        <v>2717796</v>
      </c>
      <c r="I76" s="34">
        <v>6220743</v>
      </c>
      <c r="J76" s="34">
        <v>3657876</v>
      </c>
      <c r="K76" s="34">
        <v>4702354</v>
      </c>
      <c r="L76" s="34">
        <v>3642795</v>
      </c>
      <c r="M76" s="34">
        <v>12003025</v>
      </c>
      <c r="N76" s="34"/>
      <c r="O76" s="34"/>
      <c r="P76" s="34"/>
      <c r="Q76" s="34"/>
      <c r="R76" s="34"/>
      <c r="S76" s="34"/>
      <c r="T76" s="34"/>
      <c r="U76" s="34"/>
      <c r="V76" s="34">
        <v>18223768</v>
      </c>
      <c r="W76" s="34">
        <v>27586075</v>
      </c>
      <c r="X76" s="34"/>
      <c r="Y76" s="33"/>
      <c r="Z76" s="35">
        <v>60689365</v>
      </c>
    </row>
    <row r="77" spans="1:26" ht="12.75" hidden="1">
      <c r="A77" s="37" t="s">
        <v>31</v>
      </c>
      <c r="B77" s="19"/>
      <c r="C77" s="19"/>
      <c r="D77" s="20">
        <v>29057875</v>
      </c>
      <c r="E77" s="21">
        <v>29057875</v>
      </c>
      <c r="F77" s="21"/>
      <c r="G77" s="21">
        <v>572099</v>
      </c>
      <c r="H77" s="21">
        <v>534234</v>
      </c>
      <c r="I77" s="21">
        <v>1106333</v>
      </c>
      <c r="J77" s="21">
        <v>510790</v>
      </c>
      <c r="K77" s="21">
        <v>1738853</v>
      </c>
      <c r="L77" s="21">
        <v>409627</v>
      </c>
      <c r="M77" s="21">
        <v>2659270</v>
      </c>
      <c r="N77" s="21"/>
      <c r="O77" s="21"/>
      <c r="P77" s="21"/>
      <c r="Q77" s="21"/>
      <c r="R77" s="21"/>
      <c r="S77" s="21"/>
      <c r="T77" s="21"/>
      <c r="U77" s="21"/>
      <c r="V77" s="21">
        <v>3765603</v>
      </c>
      <c r="W77" s="21">
        <v>13208125</v>
      </c>
      <c r="X77" s="21"/>
      <c r="Y77" s="20"/>
      <c r="Z77" s="23">
        <v>29057875</v>
      </c>
    </row>
    <row r="78" spans="1:26" ht="12.75" hidden="1">
      <c r="A78" s="38" t="s">
        <v>32</v>
      </c>
      <c r="B78" s="19"/>
      <c r="C78" s="19"/>
      <c r="D78" s="20">
        <v>30581485</v>
      </c>
      <c r="E78" s="21">
        <v>30581485</v>
      </c>
      <c r="F78" s="21"/>
      <c r="G78" s="21">
        <v>2930407</v>
      </c>
      <c r="H78" s="21">
        <v>2183292</v>
      </c>
      <c r="I78" s="21">
        <v>5113699</v>
      </c>
      <c r="J78" s="21">
        <v>3146951</v>
      </c>
      <c r="K78" s="21">
        <v>2963116</v>
      </c>
      <c r="L78" s="21">
        <v>3232973</v>
      </c>
      <c r="M78" s="21">
        <v>9343040</v>
      </c>
      <c r="N78" s="21"/>
      <c r="O78" s="21"/>
      <c r="P78" s="21"/>
      <c r="Q78" s="21"/>
      <c r="R78" s="21"/>
      <c r="S78" s="21"/>
      <c r="T78" s="21"/>
      <c r="U78" s="21"/>
      <c r="V78" s="21">
        <v>14456739</v>
      </c>
      <c r="W78" s="21">
        <v>13900675</v>
      </c>
      <c r="X78" s="21"/>
      <c r="Y78" s="20"/>
      <c r="Z78" s="23">
        <v>30581485</v>
      </c>
    </row>
    <row r="79" spans="1:26" ht="12.75" hidden="1">
      <c r="A79" s="39" t="s">
        <v>103</v>
      </c>
      <c r="B79" s="19"/>
      <c r="C79" s="19"/>
      <c r="D79" s="20">
        <v>22701646</v>
      </c>
      <c r="E79" s="21">
        <v>22701646</v>
      </c>
      <c r="F79" s="21"/>
      <c r="G79" s="21">
        <v>2712630</v>
      </c>
      <c r="H79" s="21">
        <v>2023395</v>
      </c>
      <c r="I79" s="21">
        <v>4736025</v>
      </c>
      <c r="J79" s="21">
        <v>2907063</v>
      </c>
      <c r="K79" s="21">
        <v>2682570</v>
      </c>
      <c r="L79" s="21">
        <v>2976797</v>
      </c>
      <c r="M79" s="21">
        <v>8566430</v>
      </c>
      <c r="N79" s="21"/>
      <c r="O79" s="21"/>
      <c r="P79" s="21"/>
      <c r="Q79" s="21"/>
      <c r="R79" s="21"/>
      <c r="S79" s="21"/>
      <c r="T79" s="21"/>
      <c r="U79" s="21"/>
      <c r="V79" s="21">
        <v>13302455</v>
      </c>
      <c r="W79" s="21">
        <v>10318930</v>
      </c>
      <c r="X79" s="21"/>
      <c r="Y79" s="20"/>
      <c r="Z79" s="23">
        <v>22701646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>
        <v>217777</v>
      </c>
      <c r="H82" s="21">
        <v>159897</v>
      </c>
      <c r="I82" s="21">
        <v>377674</v>
      </c>
      <c r="J82" s="21">
        <v>239888</v>
      </c>
      <c r="K82" s="21">
        <v>280546</v>
      </c>
      <c r="L82" s="21">
        <v>256176</v>
      </c>
      <c r="M82" s="21">
        <v>776610</v>
      </c>
      <c r="N82" s="21"/>
      <c r="O82" s="21"/>
      <c r="P82" s="21"/>
      <c r="Q82" s="21"/>
      <c r="R82" s="21"/>
      <c r="S82" s="21"/>
      <c r="T82" s="21"/>
      <c r="U82" s="21"/>
      <c r="V82" s="21">
        <v>1154284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7879839</v>
      </c>
      <c r="E83" s="21">
        <v>7879839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3581745</v>
      </c>
      <c r="X83" s="21"/>
      <c r="Y83" s="20"/>
      <c r="Z83" s="23">
        <v>7879839</v>
      </c>
    </row>
    <row r="84" spans="1:26" ht="12.75" hidden="1">
      <c r="A84" s="40" t="s">
        <v>110</v>
      </c>
      <c r="B84" s="28"/>
      <c r="C84" s="28"/>
      <c r="D84" s="29">
        <v>1050005</v>
      </c>
      <c r="E84" s="30">
        <v>1050005</v>
      </c>
      <c r="F84" s="30"/>
      <c r="G84" s="30">
        <v>441</v>
      </c>
      <c r="H84" s="30">
        <v>270</v>
      </c>
      <c r="I84" s="30">
        <v>711</v>
      </c>
      <c r="J84" s="30">
        <v>135</v>
      </c>
      <c r="K84" s="30">
        <v>385</v>
      </c>
      <c r="L84" s="30">
        <v>195</v>
      </c>
      <c r="M84" s="30">
        <v>715</v>
      </c>
      <c r="N84" s="30"/>
      <c r="O84" s="30"/>
      <c r="P84" s="30"/>
      <c r="Q84" s="30"/>
      <c r="R84" s="30"/>
      <c r="S84" s="30"/>
      <c r="T84" s="30"/>
      <c r="U84" s="30"/>
      <c r="V84" s="30">
        <v>1426</v>
      </c>
      <c r="W84" s="30">
        <v>477275</v>
      </c>
      <c r="X84" s="30"/>
      <c r="Y84" s="29"/>
      <c r="Z84" s="31">
        <v>1050005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147297746</v>
      </c>
      <c r="F5" s="100">
        <f t="shared" si="0"/>
        <v>147297746</v>
      </c>
      <c r="G5" s="100">
        <f t="shared" si="0"/>
        <v>0</v>
      </c>
      <c r="H5" s="100">
        <f t="shared" si="0"/>
        <v>-1543136</v>
      </c>
      <c r="I5" s="100">
        <f t="shared" si="0"/>
        <v>21182263</v>
      </c>
      <c r="J5" s="100">
        <f t="shared" si="0"/>
        <v>19639127</v>
      </c>
      <c r="K5" s="100">
        <f t="shared" si="0"/>
        <v>0</v>
      </c>
      <c r="L5" s="100">
        <f t="shared" si="0"/>
        <v>2328513</v>
      </c>
      <c r="M5" s="100">
        <f t="shared" si="0"/>
        <v>2848557</v>
      </c>
      <c r="N5" s="100">
        <f t="shared" si="0"/>
        <v>5177070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24816197</v>
      </c>
      <c r="X5" s="100">
        <f t="shared" si="0"/>
        <v>0</v>
      </c>
      <c r="Y5" s="100">
        <f t="shared" si="0"/>
        <v>24816197</v>
      </c>
      <c r="Z5" s="137">
        <f>+IF(X5&lt;&gt;0,+(Y5/X5)*100,0)</f>
        <v>0</v>
      </c>
      <c r="AA5" s="153">
        <f>SUM(AA6:AA8)</f>
        <v>147297746</v>
      </c>
    </row>
    <row r="6" spans="1:27" ht="12.75">
      <c r="A6" s="138" t="s">
        <v>75</v>
      </c>
      <c r="B6" s="136"/>
      <c r="C6" s="155"/>
      <c r="D6" s="155"/>
      <c r="E6" s="156">
        <v>23780034</v>
      </c>
      <c r="F6" s="60">
        <v>23780034</v>
      </c>
      <c r="G6" s="60"/>
      <c r="H6" s="60"/>
      <c r="I6" s="60">
        <v>21076</v>
      </c>
      <c r="J6" s="60">
        <v>21076</v>
      </c>
      <c r="K6" s="60"/>
      <c r="L6" s="60">
        <v>10538</v>
      </c>
      <c r="M6" s="60">
        <v>8235</v>
      </c>
      <c r="N6" s="60">
        <v>18773</v>
      </c>
      <c r="O6" s="60"/>
      <c r="P6" s="60"/>
      <c r="Q6" s="60"/>
      <c r="R6" s="60"/>
      <c r="S6" s="60"/>
      <c r="T6" s="60"/>
      <c r="U6" s="60"/>
      <c r="V6" s="60"/>
      <c r="W6" s="60">
        <v>39849</v>
      </c>
      <c r="X6" s="60"/>
      <c r="Y6" s="60">
        <v>39849</v>
      </c>
      <c r="Z6" s="140">
        <v>0</v>
      </c>
      <c r="AA6" s="155">
        <v>23780034</v>
      </c>
    </row>
    <row r="7" spans="1:27" ht="12.75">
      <c r="A7" s="138" t="s">
        <v>76</v>
      </c>
      <c r="B7" s="136"/>
      <c r="C7" s="157"/>
      <c r="D7" s="157"/>
      <c r="E7" s="158">
        <v>67558674</v>
      </c>
      <c r="F7" s="159">
        <v>67558674</v>
      </c>
      <c r="G7" s="159"/>
      <c r="H7" s="159">
        <v>-1850268</v>
      </c>
      <c r="I7" s="159">
        <v>20877270</v>
      </c>
      <c r="J7" s="159">
        <v>19027002</v>
      </c>
      <c r="K7" s="159"/>
      <c r="L7" s="159">
        <v>1919502</v>
      </c>
      <c r="M7" s="159">
        <v>2559461</v>
      </c>
      <c r="N7" s="159">
        <v>4478963</v>
      </c>
      <c r="O7" s="159"/>
      <c r="P7" s="159"/>
      <c r="Q7" s="159"/>
      <c r="R7" s="159"/>
      <c r="S7" s="159"/>
      <c r="T7" s="159"/>
      <c r="U7" s="159"/>
      <c r="V7" s="159"/>
      <c r="W7" s="159">
        <v>23505965</v>
      </c>
      <c r="X7" s="159"/>
      <c r="Y7" s="159">
        <v>23505965</v>
      </c>
      <c r="Z7" s="141">
        <v>0</v>
      </c>
      <c r="AA7" s="157">
        <v>67558674</v>
      </c>
    </row>
    <row r="8" spans="1:27" ht="12.75">
      <c r="A8" s="138" t="s">
        <v>77</v>
      </c>
      <c r="B8" s="136"/>
      <c r="C8" s="155"/>
      <c r="D8" s="155"/>
      <c r="E8" s="156">
        <v>55959038</v>
      </c>
      <c r="F8" s="60">
        <v>55959038</v>
      </c>
      <c r="G8" s="60"/>
      <c r="H8" s="60">
        <v>307132</v>
      </c>
      <c r="I8" s="60">
        <v>283917</v>
      </c>
      <c r="J8" s="60">
        <v>591049</v>
      </c>
      <c r="K8" s="60"/>
      <c r="L8" s="60">
        <v>398473</v>
      </c>
      <c r="M8" s="60">
        <v>280861</v>
      </c>
      <c r="N8" s="60">
        <v>679334</v>
      </c>
      <c r="O8" s="60"/>
      <c r="P8" s="60"/>
      <c r="Q8" s="60"/>
      <c r="R8" s="60"/>
      <c r="S8" s="60"/>
      <c r="T8" s="60"/>
      <c r="U8" s="60"/>
      <c r="V8" s="60"/>
      <c r="W8" s="60">
        <v>1270383</v>
      </c>
      <c r="X8" s="60"/>
      <c r="Y8" s="60">
        <v>1270383</v>
      </c>
      <c r="Z8" s="140">
        <v>0</v>
      </c>
      <c r="AA8" s="155">
        <v>55959038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19595693</v>
      </c>
      <c r="F9" s="100">
        <f t="shared" si="1"/>
        <v>19595693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19595693</v>
      </c>
    </row>
    <row r="10" spans="1:27" ht="12.75">
      <c r="A10" s="138" t="s">
        <v>79</v>
      </c>
      <c r="B10" s="136"/>
      <c r="C10" s="155"/>
      <c r="D10" s="155"/>
      <c r="E10" s="156">
        <v>8142276</v>
      </c>
      <c r="F10" s="60">
        <v>8142276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8142276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11453417</v>
      </c>
      <c r="F12" s="60">
        <v>11453417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>
        <v>11453417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80327502</v>
      </c>
      <c r="F15" s="100">
        <f t="shared" si="2"/>
        <v>80327502</v>
      </c>
      <c r="G15" s="100">
        <f t="shared" si="2"/>
        <v>0</v>
      </c>
      <c r="H15" s="100">
        <f t="shared" si="2"/>
        <v>10097</v>
      </c>
      <c r="I15" s="100">
        <f t="shared" si="2"/>
        <v>558293</v>
      </c>
      <c r="J15" s="100">
        <f t="shared" si="2"/>
        <v>568390</v>
      </c>
      <c r="K15" s="100">
        <f t="shared" si="2"/>
        <v>0</v>
      </c>
      <c r="L15" s="100">
        <f t="shared" si="2"/>
        <v>7277</v>
      </c>
      <c r="M15" s="100">
        <f t="shared" si="2"/>
        <v>10383</v>
      </c>
      <c r="N15" s="100">
        <f t="shared" si="2"/>
        <v>17660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586050</v>
      </c>
      <c r="X15" s="100">
        <f t="shared" si="2"/>
        <v>0</v>
      </c>
      <c r="Y15" s="100">
        <f t="shared" si="2"/>
        <v>586050</v>
      </c>
      <c r="Z15" s="137">
        <f>+IF(X15&lt;&gt;0,+(Y15/X15)*100,0)</f>
        <v>0</v>
      </c>
      <c r="AA15" s="153">
        <f>SUM(AA16:AA18)</f>
        <v>80327502</v>
      </c>
    </row>
    <row r="16" spans="1:27" ht="12.75">
      <c r="A16" s="138" t="s">
        <v>85</v>
      </c>
      <c r="B16" s="136"/>
      <c r="C16" s="155"/>
      <c r="D16" s="155"/>
      <c r="E16" s="156">
        <v>13846704</v>
      </c>
      <c r="F16" s="60">
        <v>13846704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13846704</v>
      </c>
    </row>
    <row r="17" spans="1:27" ht="12.75">
      <c r="A17" s="138" t="s">
        <v>86</v>
      </c>
      <c r="B17" s="136"/>
      <c r="C17" s="155"/>
      <c r="D17" s="155"/>
      <c r="E17" s="156">
        <v>66480798</v>
      </c>
      <c r="F17" s="60">
        <v>66480798</v>
      </c>
      <c r="G17" s="60"/>
      <c r="H17" s="60">
        <v>10097</v>
      </c>
      <c r="I17" s="60">
        <v>558293</v>
      </c>
      <c r="J17" s="60">
        <v>568390</v>
      </c>
      <c r="K17" s="60"/>
      <c r="L17" s="60">
        <v>7277</v>
      </c>
      <c r="M17" s="60">
        <v>10383</v>
      </c>
      <c r="N17" s="60">
        <v>17660</v>
      </c>
      <c r="O17" s="60"/>
      <c r="P17" s="60"/>
      <c r="Q17" s="60"/>
      <c r="R17" s="60"/>
      <c r="S17" s="60"/>
      <c r="T17" s="60"/>
      <c r="U17" s="60"/>
      <c r="V17" s="60"/>
      <c r="W17" s="60">
        <v>586050</v>
      </c>
      <c r="X17" s="60"/>
      <c r="Y17" s="60">
        <v>586050</v>
      </c>
      <c r="Z17" s="140">
        <v>0</v>
      </c>
      <c r="AA17" s="155">
        <v>66480798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71062069</v>
      </c>
      <c r="F19" s="100">
        <f t="shared" si="3"/>
        <v>71062069</v>
      </c>
      <c r="G19" s="100">
        <f t="shared" si="3"/>
        <v>0</v>
      </c>
      <c r="H19" s="100">
        <f t="shared" si="3"/>
        <v>1458578</v>
      </c>
      <c r="I19" s="100">
        <f t="shared" si="3"/>
        <v>12933812</v>
      </c>
      <c r="J19" s="100">
        <f t="shared" si="3"/>
        <v>14392390</v>
      </c>
      <c r="K19" s="100">
        <f t="shared" si="3"/>
        <v>0</v>
      </c>
      <c r="L19" s="100">
        <f t="shared" si="3"/>
        <v>7952689</v>
      </c>
      <c r="M19" s="100">
        <f t="shared" si="3"/>
        <v>4793952</v>
      </c>
      <c r="N19" s="100">
        <f t="shared" si="3"/>
        <v>12746641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27139031</v>
      </c>
      <c r="X19" s="100">
        <f t="shared" si="3"/>
        <v>0</v>
      </c>
      <c r="Y19" s="100">
        <f t="shared" si="3"/>
        <v>27139031</v>
      </c>
      <c r="Z19" s="137">
        <f>+IF(X19&lt;&gt;0,+(Y19/X19)*100,0)</f>
        <v>0</v>
      </c>
      <c r="AA19" s="153">
        <f>SUM(AA20:AA23)</f>
        <v>71062069</v>
      </c>
    </row>
    <row r="20" spans="1:27" ht="12.75">
      <c r="A20" s="138" t="s">
        <v>89</v>
      </c>
      <c r="B20" s="136"/>
      <c r="C20" s="155"/>
      <c r="D20" s="155"/>
      <c r="E20" s="156">
        <v>52956796</v>
      </c>
      <c r="F20" s="60">
        <v>52956796</v>
      </c>
      <c r="G20" s="60"/>
      <c r="H20" s="60">
        <v>1458578</v>
      </c>
      <c r="I20" s="60">
        <v>10139499</v>
      </c>
      <c r="J20" s="60">
        <v>11598077</v>
      </c>
      <c r="K20" s="60"/>
      <c r="L20" s="60">
        <v>6544078</v>
      </c>
      <c r="M20" s="60">
        <v>3383788</v>
      </c>
      <c r="N20" s="60">
        <v>9927866</v>
      </c>
      <c r="O20" s="60"/>
      <c r="P20" s="60"/>
      <c r="Q20" s="60"/>
      <c r="R20" s="60"/>
      <c r="S20" s="60"/>
      <c r="T20" s="60"/>
      <c r="U20" s="60"/>
      <c r="V20" s="60"/>
      <c r="W20" s="60">
        <v>21525943</v>
      </c>
      <c r="X20" s="60"/>
      <c r="Y20" s="60">
        <v>21525943</v>
      </c>
      <c r="Z20" s="140">
        <v>0</v>
      </c>
      <c r="AA20" s="155">
        <v>52956796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18105273</v>
      </c>
      <c r="F23" s="60">
        <v>18105273</v>
      </c>
      <c r="G23" s="60"/>
      <c r="H23" s="60"/>
      <c r="I23" s="60">
        <v>2794313</v>
      </c>
      <c r="J23" s="60">
        <v>2794313</v>
      </c>
      <c r="K23" s="60"/>
      <c r="L23" s="60">
        <v>1408611</v>
      </c>
      <c r="M23" s="60">
        <v>1410164</v>
      </c>
      <c r="N23" s="60">
        <v>2818775</v>
      </c>
      <c r="O23" s="60"/>
      <c r="P23" s="60"/>
      <c r="Q23" s="60"/>
      <c r="R23" s="60"/>
      <c r="S23" s="60"/>
      <c r="T23" s="60"/>
      <c r="U23" s="60"/>
      <c r="V23" s="60"/>
      <c r="W23" s="60">
        <v>5613088</v>
      </c>
      <c r="X23" s="60"/>
      <c r="Y23" s="60">
        <v>5613088</v>
      </c>
      <c r="Z23" s="140">
        <v>0</v>
      </c>
      <c r="AA23" s="155">
        <v>18105273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318283010</v>
      </c>
      <c r="F25" s="73">
        <f t="shared" si="4"/>
        <v>318283010</v>
      </c>
      <c r="G25" s="73">
        <f t="shared" si="4"/>
        <v>0</v>
      </c>
      <c r="H25" s="73">
        <f t="shared" si="4"/>
        <v>-74461</v>
      </c>
      <c r="I25" s="73">
        <f t="shared" si="4"/>
        <v>34674368</v>
      </c>
      <c r="J25" s="73">
        <f t="shared" si="4"/>
        <v>34599907</v>
      </c>
      <c r="K25" s="73">
        <f t="shared" si="4"/>
        <v>0</v>
      </c>
      <c r="L25" s="73">
        <f t="shared" si="4"/>
        <v>10288479</v>
      </c>
      <c r="M25" s="73">
        <f t="shared" si="4"/>
        <v>7652892</v>
      </c>
      <c r="N25" s="73">
        <f t="shared" si="4"/>
        <v>17941371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52541278</v>
      </c>
      <c r="X25" s="73">
        <f t="shared" si="4"/>
        <v>0</v>
      </c>
      <c r="Y25" s="73">
        <f t="shared" si="4"/>
        <v>52541278</v>
      </c>
      <c r="Z25" s="170">
        <f>+IF(X25&lt;&gt;0,+(Y25/X25)*100,0)</f>
        <v>0</v>
      </c>
      <c r="AA25" s="168">
        <f>+AA5+AA9+AA15+AA19+AA24</f>
        <v>318283010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199250117</v>
      </c>
      <c r="F28" s="100">
        <f t="shared" si="5"/>
        <v>199250117</v>
      </c>
      <c r="G28" s="100">
        <f t="shared" si="5"/>
        <v>0</v>
      </c>
      <c r="H28" s="100">
        <f t="shared" si="5"/>
        <v>6576917</v>
      </c>
      <c r="I28" s="100">
        <f t="shared" si="5"/>
        <v>8354986</v>
      </c>
      <c r="J28" s="100">
        <f t="shared" si="5"/>
        <v>14931903</v>
      </c>
      <c r="K28" s="100">
        <f t="shared" si="5"/>
        <v>0</v>
      </c>
      <c r="L28" s="100">
        <f t="shared" si="5"/>
        <v>7882203</v>
      </c>
      <c r="M28" s="100">
        <f t="shared" si="5"/>
        <v>9562789</v>
      </c>
      <c r="N28" s="100">
        <f t="shared" si="5"/>
        <v>17444992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32376895</v>
      </c>
      <c r="X28" s="100">
        <f t="shared" si="5"/>
        <v>0</v>
      </c>
      <c r="Y28" s="100">
        <f t="shared" si="5"/>
        <v>32376895</v>
      </c>
      <c r="Z28" s="137">
        <f>+IF(X28&lt;&gt;0,+(Y28/X28)*100,0)</f>
        <v>0</v>
      </c>
      <c r="AA28" s="153">
        <f>SUM(AA29:AA31)</f>
        <v>199250117</v>
      </c>
    </row>
    <row r="29" spans="1:27" ht="12.75">
      <c r="A29" s="138" t="s">
        <v>75</v>
      </c>
      <c r="B29" s="136"/>
      <c r="C29" s="155"/>
      <c r="D29" s="155"/>
      <c r="E29" s="156">
        <v>23710034</v>
      </c>
      <c r="F29" s="60">
        <v>23710034</v>
      </c>
      <c r="G29" s="60"/>
      <c r="H29" s="60">
        <v>1928940</v>
      </c>
      <c r="I29" s="60">
        <v>2013652</v>
      </c>
      <c r="J29" s="60">
        <v>3942592</v>
      </c>
      <c r="K29" s="60"/>
      <c r="L29" s="60">
        <v>2017833</v>
      </c>
      <c r="M29" s="60">
        <v>2098728</v>
      </c>
      <c r="N29" s="60">
        <v>4116561</v>
      </c>
      <c r="O29" s="60"/>
      <c r="P29" s="60"/>
      <c r="Q29" s="60"/>
      <c r="R29" s="60"/>
      <c r="S29" s="60"/>
      <c r="T29" s="60"/>
      <c r="U29" s="60"/>
      <c r="V29" s="60"/>
      <c r="W29" s="60">
        <v>8059153</v>
      </c>
      <c r="X29" s="60"/>
      <c r="Y29" s="60">
        <v>8059153</v>
      </c>
      <c r="Z29" s="140">
        <v>0</v>
      </c>
      <c r="AA29" s="155">
        <v>23710034</v>
      </c>
    </row>
    <row r="30" spans="1:27" ht="12.75">
      <c r="A30" s="138" t="s">
        <v>76</v>
      </c>
      <c r="B30" s="136"/>
      <c r="C30" s="157"/>
      <c r="D30" s="157"/>
      <c r="E30" s="158">
        <v>106707513</v>
      </c>
      <c r="F30" s="159">
        <v>106707513</v>
      </c>
      <c r="G30" s="159"/>
      <c r="H30" s="159">
        <v>1714321</v>
      </c>
      <c r="I30" s="159">
        <v>2420482</v>
      </c>
      <c r="J30" s="159">
        <v>4134803</v>
      </c>
      <c r="K30" s="159"/>
      <c r="L30" s="159">
        <v>1939411</v>
      </c>
      <c r="M30" s="159">
        <v>3597896</v>
      </c>
      <c r="N30" s="159">
        <v>5537307</v>
      </c>
      <c r="O30" s="159"/>
      <c r="P30" s="159"/>
      <c r="Q30" s="159"/>
      <c r="R30" s="159"/>
      <c r="S30" s="159"/>
      <c r="T30" s="159"/>
      <c r="U30" s="159"/>
      <c r="V30" s="159"/>
      <c r="W30" s="159">
        <v>9672110</v>
      </c>
      <c r="X30" s="159"/>
      <c r="Y30" s="159">
        <v>9672110</v>
      </c>
      <c r="Z30" s="141">
        <v>0</v>
      </c>
      <c r="AA30" s="157">
        <v>106707513</v>
      </c>
    </row>
    <row r="31" spans="1:27" ht="12.75">
      <c r="A31" s="138" t="s">
        <v>77</v>
      </c>
      <c r="B31" s="136"/>
      <c r="C31" s="155"/>
      <c r="D31" s="155"/>
      <c r="E31" s="156">
        <v>68832570</v>
      </c>
      <c r="F31" s="60">
        <v>68832570</v>
      </c>
      <c r="G31" s="60"/>
      <c r="H31" s="60">
        <v>2933656</v>
      </c>
      <c r="I31" s="60">
        <v>3920852</v>
      </c>
      <c r="J31" s="60">
        <v>6854508</v>
      </c>
      <c r="K31" s="60"/>
      <c r="L31" s="60">
        <v>3924959</v>
      </c>
      <c r="M31" s="60">
        <v>3866165</v>
      </c>
      <c r="N31" s="60">
        <v>7791124</v>
      </c>
      <c r="O31" s="60"/>
      <c r="P31" s="60"/>
      <c r="Q31" s="60"/>
      <c r="R31" s="60"/>
      <c r="S31" s="60"/>
      <c r="T31" s="60"/>
      <c r="U31" s="60"/>
      <c r="V31" s="60"/>
      <c r="W31" s="60">
        <v>14645632</v>
      </c>
      <c r="X31" s="60"/>
      <c r="Y31" s="60">
        <v>14645632</v>
      </c>
      <c r="Z31" s="140">
        <v>0</v>
      </c>
      <c r="AA31" s="155">
        <v>68832570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19595693</v>
      </c>
      <c r="F32" s="100">
        <f t="shared" si="6"/>
        <v>19595693</v>
      </c>
      <c r="G32" s="100">
        <f t="shared" si="6"/>
        <v>0</v>
      </c>
      <c r="H32" s="100">
        <f t="shared" si="6"/>
        <v>1415384</v>
      </c>
      <c r="I32" s="100">
        <f t="shared" si="6"/>
        <v>1667241</v>
      </c>
      <c r="J32" s="100">
        <f t="shared" si="6"/>
        <v>3082625</v>
      </c>
      <c r="K32" s="100">
        <f t="shared" si="6"/>
        <v>0</v>
      </c>
      <c r="L32" s="100">
        <f t="shared" si="6"/>
        <v>1762063</v>
      </c>
      <c r="M32" s="100">
        <f t="shared" si="6"/>
        <v>1961126</v>
      </c>
      <c r="N32" s="100">
        <f t="shared" si="6"/>
        <v>3723189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6805814</v>
      </c>
      <c r="X32" s="100">
        <f t="shared" si="6"/>
        <v>0</v>
      </c>
      <c r="Y32" s="100">
        <f t="shared" si="6"/>
        <v>6805814</v>
      </c>
      <c r="Z32" s="137">
        <f>+IF(X32&lt;&gt;0,+(Y32/X32)*100,0)</f>
        <v>0</v>
      </c>
      <c r="AA32" s="153">
        <f>SUM(AA33:AA37)</f>
        <v>19595693</v>
      </c>
    </row>
    <row r="33" spans="1:27" ht="12.75">
      <c r="A33" s="138" t="s">
        <v>79</v>
      </c>
      <c r="B33" s="136"/>
      <c r="C33" s="155"/>
      <c r="D33" s="155"/>
      <c r="E33" s="156">
        <v>8142276</v>
      </c>
      <c r="F33" s="60">
        <v>8142276</v>
      </c>
      <c r="G33" s="60"/>
      <c r="H33" s="60">
        <v>267259</v>
      </c>
      <c r="I33" s="60">
        <v>496542</v>
      </c>
      <c r="J33" s="60">
        <v>763801</v>
      </c>
      <c r="K33" s="60"/>
      <c r="L33" s="60">
        <v>535876</v>
      </c>
      <c r="M33" s="60">
        <v>647389</v>
      </c>
      <c r="N33" s="60">
        <v>1183265</v>
      </c>
      <c r="O33" s="60"/>
      <c r="P33" s="60"/>
      <c r="Q33" s="60"/>
      <c r="R33" s="60"/>
      <c r="S33" s="60"/>
      <c r="T33" s="60"/>
      <c r="U33" s="60"/>
      <c r="V33" s="60"/>
      <c r="W33" s="60">
        <v>1947066</v>
      </c>
      <c r="X33" s="60"/>
      <c r="Y33" s="60">
        <v>1947066</v>
      </c>
      <c r="Z33" s="140">
        <v>0</v>
      </c>
      <c r="AA33" s="155">
        <v>8142276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11453417</v>
      </c>
      <c r="F35" s="60">
        <v>11453417</v>
      </c>
      <c r="G35" s="60"/>
      <c r="H35" s="60">
        <v>1148125</v>
      </c>
      <c r="I35" s="60">
        <v>1170699</v>
      </c>
      <c r="J35" s="60">
        <v>2318824</v>
      </c>
      <c r="K35" s="60"/>
      <c r="L35" s="60">
        <v>1226187</v>
      </c>
      <c r="M35" s="60">
        <v>1313737</v>
      </c>
      <c r="N35" s="60">
        <v>2539924</v>
      </c>
      <c r="O35" s="60"/>
      <c r="P35" s="60"/>
      <c r="Q35" s="60"/>
      <c r="R35" s="60"/>
      <c r="S35" s="60"/>
      <c r="T35" s="60"/>
      <c r="U35" s="60"/>
      <c r="V35" s="60"/>
      <c r="W35" s="60">
        <v>4858748</v>
      </c>
      <c r="X35" s="60"/>
      <c r="Y35" s="60">
        <v>4858748</v>
      </c>
      <c r="Z35" s="140">
        <v>0</v>
      </c>
      <c r="AA35" s="155">
        <v>11453417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40308932</v>
      </c>
      <c r="F38" s="100">
        <f t="shared" si="7"/>
        <v>40308932</v>
      </c>
      <c r="G38" s="100">
        <f t="shared" si="7"/>
        <v>0</v>
      </c>
      <c r="H38" s="100">
        <f t="shared" si="7"/>
        <v>2718324</v>
      </c>
      <c r="I38" s="100">
        <f t="shared" si="7"/>
        <v>3363979</v>
      </c>
      <c r="J38" s="100">
        <f t="shared" si="7"/>
        <v>6082303</v>
      </c>
      <c r="K38" s="100">
        <f t="shared" si="7"/>
        <v>0</v>
      </c>
      <c r="L38" s="100">
        <f t="shared" si="7"/>
        <v>3169814</v>
      </c>
      <c r="M38" s="100">
        <f t="shared" si="7"/>
        <v>2890471</v>
      </c>
      <c r="N38" s="100">
        <f t="shared" si="7"/>
        <v>6060285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12142588</v>
      </c>
      <c r="X38" s="100">
        <f t="shared" si="7"/>
        <v>0</v>
      </c>
      <c r="Y38" s="100">
        <f t="shared" si="7"/>
        <v>12142588</v>
      </c>
      <c r="Z38" s="137">
        <f>+IF(X38&lt;&gt;0,+(Y38/X38)*100,0)</f>
        <v>0</v>
      </c>
      <c r="AA38" s="153">
        <f>SUM(AA39:AA41)</f>
        <v>40308932</v>
      </c>
    </row>
    <row r="39" spans="1:27" ht="12.75">
      <c r="A39" s="138" t="s">
        <v>85</v>
      </c>
      <c r="B39" s="136"/>
      <c r="C39" s="155"/>
      <c r="D39" s="155"/>
      <c r="E39" s="156">
        <v>13766704</v>
      </c>
      <c r="F39" s="60">
        <v>13766704</v>
      </c>
      <c r="G39" s="60"/>
      <c r="H39" s="60">
        <v>1018461</v>
      </c>
      <c r="I39" s="60">
        <v>1362205</v>
      </c>
      <c r="J39" s="60">
        <v>2380666</v>
      </c>
      <c r="K39" s="60"/>
      <c r="L39" s="60">
        <v>1212480</v>
      </c>
      <c r="M39" s="60">
        <v>900972</v>
      </c>
      <c r="N39" s="60">
        <v>2113452</v>
      </c>
      <c r="O39" s="60"/>
      <c r="P39" s="60"/>
      <c r="Q39" s="60"/>
      <c r="R39" s="60"/>
      <c r="S39" s="60"/>
      <c r="T39" s="60"/>
      <c r="U39" s="60"/>
      <c r="V39" s="60"/>
      <c r="W39" s="60">
        <v>4494118</v>
      </c>
      <c r="X39" s="60"/>
      <c r="Y39" s="60">
        <v>4494118</v>
      </c>
      <c r="Z39" s="140">
        <v>0</v>
      </c>
      <c r="AA39" s="155">
        <v>13766704</v>
      </c>
    </row>
    <row r="40" spans="1:27" ht="12.75">
      <c r="A40" s="138" t="s">
        <v>86</v>
      </c>
      <c r="B40" s="136"/>
      <c r="C40" s="155"/>
      <c r="D40" s="155"/>
      <c r="E40" s="156">
        <v>26542228</v>
      </c>
      <c r="F40" s="60">
        <v>26542228</v>
      </c>
      <c r="G40" s="60"/>
      <c r="H40" s="60">
        <v>1699863</v>
      </c>
      <c r="I40" s="60">
        <v>2001774</v>
      </c>
      <c r="J40" s="60">
        <v>3701637</v>
      </c>
      <c r="K40" s="60"/>
      <c r="L40" s="60">
        <v>1957334</v>
      </c>
      <c r="M40" s="60">
        <v>1989499</v>
      </c>
      <c r="N40" s="60">
        <v>3946833</v>
      </c>
      <c r="O40" s="60"/>
      <c r="P40" s="60"/>
      <c r="Q40" s="60"/>
      <c r="R40" s="60"/>
      <c r="S40" s="60"/>
      <c r="T40" s="60"/>
      <c r="U40" s="60"/>
      <c r="V40" s="60"/>
      <c r="W40" s="60">
        <v>7648470</v>
      </c>
      <c r="X40" s="60"/>
      <c r="Y40" s="60">
        <v>7648470</v>
      </c>
      <c r="Z40" s="140">
        <v>0</v>
      </c>
      <c r="AA40" s="155">
        <v>26542228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178406386</v>
      </c>
      <c r="F42" s="100">
        <f t="shared" si="8"/>
        <v>178406386</v>
      </c>
      <c r="G42" s="100">
        <f t="shared" si="8"/>
        <v>0</v>
      </c>
      <c r="H42" s="100">
        <f t="shared" si="8"/>
        <v>975348</v>
      </c>
      <c r="I42" s="100">
        <f t="shared" si="8"/>
        <v>3432787</v>
      </c>
      <c r="J42" s="100">
        <f t="shared" si="8"/>
        <v>4408135</v>
      </c>
      <c r="K42" s="100">
        <f t="shared" si="8"/>
        <v>0</v>
      </c>
      <c r="L42" s="100">
        <f t="shared" si="8"/>
        <v>5019772</v>
      </c>
      <c r="M42" s="100">
        <f t="shared" si="8"/>
        <v>6745332</v>
      </c>
      <c r="N42" s="100">
        <f t="shared" si="8"/>
        <v>11765104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16173239</v>
      </c>
      <c r="X42" s="100">
        <f t="shared" si="8"/>
        <v>0</v>
      </c>
      <c r="Y42" s="100">
        <f t="shared" si="8"/>
        <v>16173239</v>
      </c>
      <c r="Z42" s="137">
        <f>+IF(X42&lt;&gt;0,+(Y42/X42)*100,0)</f>
        <v>0</v>
      </c>
      <c r="AA42" s="153">
        <f>SUM(AA43:AA46)</f>
        <v>178406386</v>
      </c>
    </row>
    <row r="43" spans="1:27" ht="12.75">
      <c r="A43" s="138" t="s">
        <v>89</v>
      </c>
      <c r="B43" s="136"/>
      <c r="C43" s="155"/>
      <c r="D43" s="155"/>
      <c r="E43" s="156">
        <v>160301113</v>
      </c>
      <c r="F43" s="60">
        <v>160301113</v>
      </c>
      <c r="G43" s="60"/>
      <c r="H43" s="60">
        <v>438558</v>
      </c>
      <c r="I43" s="60">
        <v>2622691</v>
      </c>
      <c r="J43" s="60">
        <v>3061249</v>
      </c>
      <c r="K43" s="60"/>
      <c r="L43" s="60">
        <v>2803388</v>
      </c>
      <c r="M43" s="60">
        <v>5589933</v>
      </c>
      <c r="N43" s="60">
        <v>8393321</v>
      </c>
      <c r="O43" s="60"/>
      <c r="P43" s="60"/>
      <c r="Q43" s="60"/>
      <c r="R43" s="60"/>
      <c r="S43" s="60"/>
      <c r="T43" s="60"/>
      <c r="U43" s="60"/>
      <c r="V43" s="60"/>
      <c r="W43" s="60">
        <v>11454570</v>
      </c>
      <c r="X43" s="60"/>
      <c r="Y43" s="60">
        <v>11454570</v>
      </c>
      <c r="Z43" s="140">
        <v>0</v>
      </c>
      <c r="AA43" s="155">
        <v>160301113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18105273</v>
      </c>
      <c r="F46" s="60">
        <v>18105273</v>
      </c>
      <c r="G46" s="60"/>
      <c r="H46" s="60">
        <v>536790</v>
      </c>
      <c r="I46" s="60">
        <v>810096</v>
      </c>
      <c r="J46" s="60">
        <v>1346886</v>
      </c>
      <c r="K46" s="60"/>
      <c r="L46" s="60">
        <v>2216384</v>
      </c>
      <c r="M46" s="60">
        <v>1155399</v>
      </c>
      <c r="N46" s="60">
        <v>3371783</v>
      </c>
      <c r="O46" s="60"/>
      <c r="P46" s="60"/>
      <c r="Q46" s="60"/>
      <c r="R46" s="60"/>
      <c r="S46" s="60"/>
      <c r="T46" s="60"/>
      <c r="U46" s="60"/>
      <c r="V46" s="60"/>
      <c r="W46" s="60">
        <v>4718669</v>
      </c>
      <c r="X46" s="60"/>
      <c r="Y46" s="60">
        <v>4718669</v>
      </c>
      <c r="Z46" s="140">
        <v>0</v>
      </c>
      <c r="AA46" s="155">
        <v>18105273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437561128</v>
      </c>
      <c r="F48" s="73">
        <f t="shared" si="9"/>
        <v>437561128</v>
      </c>
      <c r="G48" s="73">
        <f t="shared" si="9"/>
        <v>0</v>
      </c>
      <c r="H48" s="73">
        <f t="shared" si="9"/>
        <v>11685973</v>
      </c>
      <c r="I48" s="73">
        <f t="shared" si="9"/>
        <v>16818993</v>
      </c>
      <c r="J48" s="73">
        <f t="shared" si="9"/>
        <v>28504966</v>
      </c>
      <c r="K48" s="73">
        <f t="shared" si="9"/>
        <v>0</v>
      </c>
      <c r="L48" s="73">
        <f t="shared" si="9"/>
        <v>17833852</v>
      </c>
      <c r="M48" s="73">
        <f t="shared" si="9"/>
        <v>21159718</v>
      </c>
      <c r="N48" s="73">
        <f t="shared" si="9"/>
        <v>38993570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67498536</v>
      </c>
      <c r="X48" s="73">
        <f t="shared" si="9"/>
        <v>0</v>
      </c>
      <c r="Y48" s="73">
        <f t="shared" si="9"/>
        <v>67498536</v>
      </c>
      <c r="Z48" s="170">
        <f>+IF(X48&lt;&gt;0,+(Y48/X48)*100,0)</f>
        <v>0</v>
      </c>
      <c r="AA48" s="168">
        <f>+AA28+AA32+AA38+AA42+AA47</f>
        <v>437561128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-119278118</v>
      </c>
      <c r="F49" s="173">
        <f t="shared" si="10"/>
        <v>-119278118</v>
      </c>
      <c r="G49" s="173">
        <f t="shared" si="10"/>
        <v>0</v>
      </c>
      <c r="H49" s="173">
        <f t="shared" si="10"/>
        <v>-11760434</v>
      </c>
      <c r="I49" s="173">
        <f t="shared" si="10"/>
        <v>17855375</v>
      </c>
      <c r="J49" s="173">
        <f t="shared" si="10"/>
        <v>6094941</v>
      </c>
      <c r="K49" s="173">
        <f t="shared" si="10"/>
        <v>0</v>
      </c>
      <c r="L49" s="173">
        <f t="shared" si="10"/>
        <v>-7545373</v>
      </c>
      <c r="M49" s="173">
        <f t="shared" si="10"/>
        <v>-13506826</v>
      </c>
      <c r="N49" s="173">
        <f t="shared" si="10"/>
        <v>-21052199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-14957258</v>
      </c>
      <c r="X49" s="173">
        <f>IF(F25=F48,0,X25-X48)</f>
        <v>0</v>
      </c>
      <c r="Y49" s="173">
        <f t="shared" si="10"/>
        <v>-14957258</v>
      </c>
      <c r="Z49" s="174">
        <f>+IF(X49&lt;&gt;0,+(Y49/X49)*100,0)</f>
        <v>0</v>
      </c>
      <c r="AA49" s="171">
        <f>+AA25-AA48</f>
        <v>-119278118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52755174</v>
      </c>
      <c r="F5" s="60">
        <v>52755174</v>
      </c>
      <c r="G5" s="60">
        <v>0</v>
      </c>
      <c r="H5" s="60">
        <v>-1913206</v>
      </c>
      <c r="I5" s="60">
        <v>12618845</v>
      </c>
      <c r="J5" s="60">
        <v>10705639</v>
      </c>
      <c r="K5" s="60">
        <v>0</v>
      </c>
      <c r="L5" s="60">
        <v>-22053</v>
      </c>
      <c r="M5" s="60">
        <v>332461</v>
      </c>
      <c r="N5" s="60">
        <v>310408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11016047</v>
      </c>
      <c r="X5" s="60">
        <v>23979625</v>
      </c>
      <c r="Y5" s="60">
        <v>-12963578</v>
      </c>
      <c r="Z5" s="140">
        <v>-54.06</v>
      </c>
      <c r="AA5" s="155">
        <v>52755174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47956796</v>
      </c>
      <c r="F7" s="60">
        <v>47956796</v>
      </c>
      <c r="G7" s="60">
        <v>0</v>
      </c>
      <c r="H7" s="60">
        <v>1458578</v>
      </c>
      <c r="I7" s="60">
        <v>8139499</v>
      </c>
      <c r="J7" s="60">
        <v>9598077</v>
      </c>
      <c r="K7" s="60">
        <v>0</v>
      </c>
      <c r="L7" s="60">
        <v>5544078</v>
      </c>
      <c r="M7" s="60">
        <v>3383788</v>
      </c>
      <c r="N7" s="60">
        <v>8927866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18525943</v>
      </c>
      <c r="X7" s="60">
        <v>21798545</v>
      </c>
      <c r="Y7" s="60">
        <v>-3272602</v>
      </c>
      <c r="Z7" s="140">
        <v>-15.01</v>
      </c>
      <c r="AA7" s="155">
        <v>47956796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17926502</v>
      </c>
      <c r="F10" s="54">
        <v>17926502</v>
      </c>
      <c r="G10" s="54">
        <v>0</v>
      </c>
      <c r="H10" s="54">
        <v>0</v>
      </c>
      <c r="I10" s="54">
        <v>2794313</v>
      </c>
      <c r="J10" s="54">
        <v>2794313</v>
      </c>
      <c r="K10" s="54">
        <v>0</v>
      </c>
      <c r="L10" s="54">
        <v>1408611</v>
      </c>
      <c r="M10" s="54">
        <v>1410164</v>
      </c>
      <c r="N10" s="54">
        <v>2818775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5613088</v>
      </c>
      <c r="X10" s="54">
        <v>8148410</v>
      </c>
      <c r="Y10" s="54">
        <v>-2535322</v>
      </c>
      <c r="Z10" s="184">
        <v>-31.11</v>
      </c>
      <c r="AA10" s="130">
        <v>17926502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450000</v>
      </c>
      <c r="F12" s="60">
        <v>450000</v>
      </c>
      <c r="G12" s="60">
        <v>0</v>
      </c>
      <c r="H12" s="60">
        <v>20166</v>
      </c>
      <c r="I12" s="60">
        <v>48939</v>
      </c>
      <c r="J12" s="60">
        <v>69105</v>
      </c>
      <c r="K12" s="60">
        <v>0</v>
      </c>
      <c r="L12" s="60">
        <v>26740</v>
      </c>
      <c r="M12" s="60">
        <v>24703</v>
      </c>
      <c r="N12" s="60">
        <v>51443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120548</v>
      </c>
      <c r="X12" s="60">
        <v>204545</v>
      </c>
      <c r="Y12" s="60">
        <v>-83997</v>
      </c>
      <c r="Z12" s="140">
        <v>-41.07</v>
      </c>
      <c r="AA12" s="155">
        <v>450000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1050000</v>
      </c>
      <c r="F13" s="60">
        <v>1050000</v>
      </c>
      <c r="G13" s="60">
        <v>0</v>
      </c>
      <c r="H13" s="60">
        <v>0</v>
      </c>
      <c r="I13" s="60">
        <v>23975</v>
      </c>
      <c r="J13" s="60">
        <v>23975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23975</v>
      </c>
      <c r="X13" s="60">
        <v>477275</v>
      </c>
      <c r="Y13" s="60">
        <v>-453300</v>
      </c>
      <c r="Z13" s="140">
        <v>-94.98</v>
      </c>
      <c r="AA13" s="155">
        <v>1050000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5600000</v>
      </c>
      <c r="F14" s="60">
        <v>5600000</v>
      </c>
      <c r="G14" s="60">
        <v>0</v>
      </c>
      <c r="H14" s="60">
        <v>0</v>
      </c>
      <c r="I14" s="60">
        <v>3621538</v>
      </c>
      <c r="J14" s="60">
        <v>3621538</v>
      </c>
      <c r="K14" s="60">
        <v>0</v>
      </c>
      <c r="L14" s="60">
        <v>1909560</v>
      </c>
      <c r="M14" s="60">
        <v>1962587</v>
      </c>
      <c r="N14" s="60">
        <v>3872147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7493685</v>
      </c>
      <c r="X14" s="60">
        <v>2545455</v>
      </c>
      <c r="Y14" s="60">
        <v>4948230</v>
      </c>
      <c r="Z14" s="140">
        <v>194.39</v>
      </c>
      <c r="AA14" s="155">
        <v>5600000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270000</v>
      </c>
      <c r="F16" s="60">
        <v>270000</v>
      </c>
      <c r="G16" s="60">
        <v>0</v>
      </c>
      <c r="H16" s="60">
        <v>17200</v>
      </c>
      <c r="I16" s="60">
        <v>14150</v>
      </c>
      <c r="J16" s="60">
        <v>31350</v>
      </c>
      <c r="K16" s="60">
        <v>0</v>
      </c>
      <c r="L16" s="60">
        <v>11900</v>
      </c>
      <c r="M16" s="60">
        <v>6800</v>
      </c>
      <c r="N16" s="60">
        <v>18700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50050</v>
      </c>
      <c r="X16" s="60">
        <v>122725</v>
      </c>
      <c r="Y16" s="60">
        <v>-72675</v>
      </c>
      <c r="Z16" s="140">
        <v>-59.22</v>
      </c>
      <c r="AA16" s="155">
        <v>270000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3490538</v>
      </c>
      <c r="F17" s="60">
        <v>3490538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372282</v>
      </c>
      <c r="M17" s="60">
        <v>259830</v>
      </c>
      <c r="N17" s="60">
        <v>632112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632112</v>
      </c>
      <c r="X17" s="60">
        <v>1586610</v>
      </c>
      <c r="Y17" s="60">
        <v>-954498</v>
      </c>
      <c r="Z17" s="140">
        <v>-60.16</v>
      </c>
      <c r="AA17" s="155">
        <v>3490538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277059</v>
      </c>
      <c r="I18" s="60">
        <v>239492</v>
      </c>
      <c r="J18" s="60">
        <v>516551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516551</v>
      </c>
      <c r="X18" s="60"/>
      <c r="Y18" s="60">
        <v>516551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140613450</v>
      </c>
      <c r="F19" s="60">
        <v>140613450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98429415</v>
      </c>
      <c r="Y19" s="60">
        <v>-98429415</v>
      </c>
      <c r="Z19" s="140">
        <v>-100</v>
      </c>
      <c r="AA19" s="155">
        <v>140613450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5200000</v>
      </c>
      <c r="F20" s="54">
        <v>5200000</v>
      </c>
      <c r="G20" s="54">
        <v>0</v>
      </c>
      <c r="H20" s="54">
        <v>65742</v>
      </c>
      <c r="I20" s="54">
        <v>5173617</v>
      </c>
      <c r="J20" s="54">
        <v>5239359</v>
      </c>
      <c r="K20" s="54">
        <v>0</v>
      </c>
      <c r="L20" s="54">
        <v>37361</v>
      </c>
      <c r="M20" s="54">
        <v>272559</v>
      </c>
      <c r="N20" s="54">
        <v>309920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5549279</v>
      </c>
      <c r="X20" s="54">
        <v>2363635</v>
      </c>
      <c r="Y20" s="54">
        <v>3185644</v>
      </c>
      <c r="Z20" s="184">
        <v>134.78</v>
      </c>
      <c r="AA20" s="130">
        <v>5200000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275312460</v>
      </c>
      <c r="F22" s="190">
        <f t="shared" si="0"/>
        <v>275312460</v>
      </c>
      <c r="G22" s="190">
        <f t="shared" si="0"/>
        <v>0</v>
      </c>
      <c r="H22" s="190">
        <f t="shared" si="0"/>
        <v>-74461</v>
      </c>
      <c r="I22" s="190">
        <f t="shared" si="0"/>
        <v>32674368</v>
      </c>
      <c r="J22" s="190">
        <f t="shared" si="0"/>
        <v>32599907</v>
      </c>
      <c r="K22" s="190">
        <f t="shared" si="0"/>
        <v>0</v>
      </c>
      <c r="L22" s="190">
        <f t="shared" si="0"/>
        <v>9288479</v>
      </c>
      <c r="M22" s="190">
        <f t="shared" si="0"/>
        <v>7652892</v>
      </c>
      <c r="N22" s="190">
        <f t="shared" si="0"/>
        <v>16941371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49541278</v>
      </c>
      <c r="X22" s="190">
        <f t="shared" si="0"/>
        <v>159656240</v>
      </c>
      <c r="Y22" s="190">
        <f t="shared" si="0"/>
        <v>-110114962</v>
      </c>
      <c r="Z22" s="191">
        <f>+IF(X22&lt;&gt;0,+(Y22/X22)*100,0)</f>
        <v>-68.97003336668833</v>
      </c>
      <c r="AA22" s="188">
        <f>SUM(AA5:AA21)</f>
        <v>275312460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98756930</v>
      </c>
      <c r="F25" s="60">
        <v>98756930</v>
      </c>
      <c r="G25" s="60">
        <v>0</v>
      </c>
      <c r="H25" s="60">
        <v>8148727</v>
      </c>
      <c r="I25" s="60">
        <v>9994949</v>
      </c>
      <c r="J25" s="60">
        <v>18143676</v>
      </c>
      <c r="K25" s="60">
        <v>0</v>
      </c>
      <c r="L25" s="60">
        <v>10510261</v>
      </c>
      <c r="M25" s="60">
        <v>10869414</v>
      </c>
      <c r="N25" s="60">
        <v>21379675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39523351</v>
      </c>
      <c r="X25" s="60">
        <v>44889515</v>
      </c>
      <c r="Y25" s="60">
        <v>-5366164</v>
      </c>
      <c r="Z25" s="140">
        <v>-11.95</v>
      </c>
      <c r="AA25" s="155">
        <v>98756930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13002315</v>
      </c>
      <c r="F26" s="60">
        <v>13002315</v>
      </c>
      <c r="G26" s="60">
        <v>0</v>
      </c>
      <c r="H26" s="60">
        <v>1167711</v>
      </c>
      <c r="I26" s="60">
        <v>1158368</v>
      </c>
      <c r="J26" s="60">
        <v>2326079</v>
      </c>
      <c r="K26" s="60">
        <v>0</v>
      </c>
      <c r="L26" s="60">
        <v>1139525</v>
      </c>
      <c r="M26" s="60">
        <v>1150766</v>
      </c>
      <c r="N26" s="60">
        <v>2290291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4616370</v>
      </c>
      <c r="X26" s="60">
        <v>5910145</v>
      </c>
      <c r="Y26" s="60">
        <v>-1293775</v>
      </c>
      <c r="Z26" s="140">
        <v>-21.89</v>
      </c>
      <c r="AA26" s="155">
        <v>13002315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20507764</v>
      </c>
      <c r="F27" s="60">
        <v>20507764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9321710</v>
      </c>
      <c r="Y27" s="60">
        <v>-9321710</v>
      </c>
      <c r="Z27" s="140">
        <v>-100</v>
      </c>
      <c r="AA27" s="155">
        <v>20507764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30761646</v>
      </c>
      <c r="F28" s="60">
        <v>30761646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13982565</v>
      </c>
      <c r="Y28" s="60">
        <v>-13982565</v>
      </c>
      <c r="Z28" s="140">
        <v>-100</v>
      </c>
      <c r="AA28" s="155">
        <v>30761646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800000</v>
      </c>
      <c r="F29" s="60">
        <v>800000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363635</v>
      </c>
      <c r="Y29" s="60">
        <v>-363635</v>
      </c>
      <c r="Z29" s="140">
        <v>-100</v>
      </c>
      <c r="AA29" s="155">
        <v>800000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142000000</v>
      </c>
      <c r="F30" s="60">
        <v>142000000</v>
      </c>
      <c r="G30" s="60">
        <v>0</v>
      </c>
      <c r="H30" s="60">
        <v>0</v>
      </c>
      <c r="I30" s="60">
        <v>1627343</v>
      </c>
      <c r="J30" s="60">
        <v>1627343</v>
      </c>
      <c r="K30" s="60">
        <v>0</v>
      </c>
      <c r="L30" s="60">
        <v>1403509</v>
      </c>
      <c r="M30" s="60">
        <v>4846354</v>
      </c>
      <c r="N30" s="60">
        <v>6249863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7877206</v>
      </c>
      <c r="X30" s="60">
        <v>64545455</v>
      </c>
      <c r="Y30" s="60">
        <v>-56668249</v>
      </c>
      <c r="Z30" s="140">
        <v>-87.8</v>
      </c>
      <c r="AA30" s="155">
        <v>142000000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580000</v>
      </c>
      <c r="F32" s="60">
        <v>580000</v>
      </c>
      <c r="G32" s="60">
        <v>0</v>
      </c>
      <c r="H32" s="60">
        <v>0</v>
      </c>
      <c r="I32" s="60">
        <v>46155</v>
      </c>
      <c r="J32" s="60">
        <v>46155</v>
      </c>
      <c r="K32" s="60">
        <v>0</v>
      </c>
      <c r="L32" s="60">
        <v>15385</v>
      </c>
      <c r="M32" s="60">
        <v>0</v>
      </c>
      <c r="N32" s="60">
        <v>15385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61540</v>
      </c>
      <c r="X32" s="60">
        <v>263635</v>
      </c>
      <c r="Y32" s="60">
        <v>-202095</v>
      </c>
      <c r="Z32" s="140">
        <v>-76.66</v>
      </c>
      <c r="AA32" s="155">
        <v>580000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21000000</v>
      </c>
      <c r="F33" s="60">
        <v>21000000</v>
      </c>
      <c r="G33" s="60">
        <v>0</v>
      </c>
      <c r="H33" s="60">
        <v>200000</v>
      </c>
      <c r="I33" s="60">
        <v>582125</v>
      </c>
      <c r="J33" s="60">
        <v>782125</v>
      </c>
      <c r="K33" s="60">
        <v>0</v>
      </c>
      <c r="L33" s="60">
        <v>2338722</v>
      </c>
      <c r="M33" s="60">
        <v>498753</v>
      </c>
      <c r="N33" s="60">
        <v>2837475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3619600</v>
      </c>
      <c r="X33" s="60">
        <v>9545455</v>
      </c>
      <c r="Y33" s="60">
        <v>-5925855</v>
      </c>
      <c r="Z33" s="140">
        <v>-62.08</v>
      </c>
      <c r="AA33" s="155">
        <v>21000000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110152473</v>
      </c>
      <c r="F34" s="60">
        <v>110152473</v>
      </c>
      <c r="G34" s="60">
        <v>0</v>
      </c>
      <c r="H34" s="60">
        <v>2169535</v>
      </c>
      <c r="I34" s="60">
        <v>3410053</v>
      </c>
      <c r="J34" s="60">
        <v>5579588</v>
      </c>
      <c r="K34" s="60">
        <v>0</v>
      </c>
      <c r="L34" s="60">
        <v>2426450</v>
      </c>
      <c r="M34" s="60">
        <v>3794431</v>
      </c>
      <c r="N34" s="60">
        <v>6220881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11800469</v>
      </c>
      <c r="X34" s="60">
        <v>50069305</v>
      </c>
      <c r="Y34" s="60">
        <v>-38268836</v>
      </c>
      <c r="Z34" s="140">
        <v>-76.43</v>
      </c>
      <c r="AA34" s="155">
        <v>110152473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437561128</v>
      </c>
      <c r="F36" s="190">
        <f t="shared" si="1"/>
        <v>437561128</v>
      </c>
      <c r="G36" s="190">
        <f t="shared" si="1"/>
        <v>0</v>
      </c>
      <c r="H36" s="190">
        <f t="shared" si="1"/>
        <v>11685973</v>
      </c>
      <c r="I36" s="190">
        <f t="shared" si="1"/>
        <v>16818993</v>
      </c>
      <c r="J36" s="190">
        <f t="shared" si="1"/>
        <v>28504966</v>
      </c>
      <c r="K36" s="190">
        <f t="shared" si="1"/>
        <v>0</v>
      </c>
      <c r="L36" s="190">
        <f t="shared" si="1"/>
        <v>17833852</v>
      </c>
      <c r="M36" s="190">
        <f t="shared" si="1"/>
        <v>21159718</v>
      </c>
      <c r="N36" s="190">
        <f t="shared" si="1"/>
        <v>38993570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67498536</v>
      </c>
      <c r="X36" s="190">
        <f t="shared" si="1"/>
        <v>198891420</v>
      </c>
      <c r="Y36" s="190">
        <f t="shared" si="1"/>
        <v>-131392884</v>
      </c>
      <c r="Z36" s="191">
        <f>+IF(X36&lt;&gt;0,+(Y36/X36)*100,0)</f>
        <v>-66.06262049916482</v>
      </c>
      <c r="AA36" s="188">
        <f>SUM(AA25:AA35)</f>
        <v>437561128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-162248668</v>
      </c>
      <c r="F38" s="106">
        <f t="shared" si="2"/>
        <v>-162248668</v>
      </c>
      <c r="G38" s="106">
        <f t="shared" si="2"/>
        <v>0</v>
      </c>
      <c r="H38" s="106">
        <f t="shared" si="2"/>
        <v>-11760434</v>
      </c>
      <c r="I38" s="106">
        <f t="shared" si="2"/>
        <v>15855375</v>
      </c>
      <c r="J38" s="106">
        <f t="shared" si="2"/>
        <v>4094941</v>
      </c>
      <c r="K38" s="106">
        <f t="shared" si="2"/>
        <v>0</v>
      </c>
      <c r="L38" s="106">
        <f t="shared" si="2"/>
        <v>-8545373</v>
      </c>
      <c r="M38" s="106">
        <f t="shared" si="2"/>
        <v>-13506826</v>
      </c>
      <c r="N38" s="106">
        <f t="shared" si="2"/>
        <v>-22052199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-17957258</v>
      </c>
      <c r="X38" s="106">
        <f>IF(F22=F36,0,X22-X36)</f>
        <v>-39235180</v>
      </c>
      <c r="Y38" s="106">
        <f t="shared" si="2"/>
        <v>21277922</v>
      </c>
      <c r="Z38" s="201">
        <f>+IF(X38&lt;&gt;0,+(Y38/X38)*100,0)</f>
        <v>-54.23174304285083</v>
      </c>
      <c r="AA38" s="199">
        <f>+AA22-AA36</f>
        <v>-162248668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42970550</v>
      </c>
      <c r="F39" s="60">
        <v>42970550</v>
      </c>
      <c r="G39" s="60">
        <v>0</v>
      </c>
      <c r="H39" s="60">
        <v>0</v>
      </c>
      <c r="I39" s="60">
        <v>2000000</v>
      </c>
      <c r="J39" s="60">
        <v>2000000</v>
      </c>
      <c r="K39" s="60">
        <v>0</v>
      </c>
      <c r="L39" s="60">
        <v>1000000</v>
      </c>
      <c r="M39" s="60">
        <v>0</v>
      </c>
      <c r="N39" s="60">
        <v>1000000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3000000</v>
      </c>
      <c r="X39" s="60">
        <v>30079385</v>
      </c>
      <c r="Y39" s="60">
        <v>-27079385</v>
      </c>
      <c r="Z39" s="140">
        <v>-90.03</v>
      </c>
      <c r="AA39" s="155">
        <v>42970550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-119278118</v>
      </c>
      <c r="F42" s="88">
        <f t="shared" si="3"/>
        <v>-119278118</v>
      </c>
      <c r="G42" s="88">
        <f t="shared" si="3"/>
        <v>0</v>
      </c>
      <c r="H42" s="88">
        <f t="shared" si="3"/>
        <v>-11760434</v>
      </c>
      <c r="I42" s="88">
        <f t="shared" si="3"/>
        <v>17855375</v>
      </c>
      <c r="J42" s="88">
        <f t="shared" si="3"/>
        <v>6094941</v>
      </c>
      <c r="K42" s="88">
        <f t="shared" si="3"/>
        <v>0</v>
      </c>
      <c r="L42" s="88">
        <f t="shared" si="3"/>
        <v>-7545373</v>
      </c>
      <c r="M42" s="88">
        <f t="shared" si="3"/>
        <v>-13506826</v>
      </c>
      <c r="N42" s="88">
        <f t="shared" si="3"/>
        <v>-21052199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-14957258</v>
      </c>
      <c r="X42" s="88">
        <f t="shared" si="3"/>
        <v>-9155795</v>
      </c>
      <c r="Y42" s="88">
        <f t="shared" si="3"/>
        <v>-5801463</v>
      </c>
      <c r="Z42" s="208">
        <f>+IF(X42&lt;&gt;0,+(Y42/X42)*100,0)</f>
        <v>63.363836783152095</v>
      </c>
      <c r="AA42" s="206">
        <f>SUM(AA38:AA41)</f>
        <v>-119278118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-119278118</v>
      </c>
      <c r="F44" s="77">
        <f t="shared" si="4"/>
        <v>-119278118</v>
      </c>
      <c r="G44" s="77">
        <f t="shared" si="4"/>
        <v>0</v>
      </c>
      <c r="H44" s="77">
        <f t="shared" si="4"/>
        <v>-11760434</v>
      </c>
      <c r="I44" s="77">
        <f t="shared" si="4"/>
        <v>17855375</v>
      </c>
      <c r="J44" s="77">
        <f t="shared" si="4"/>
        <v>6094941</v>
      </c>
      <c r="K44" s="77">
        <f t="shared" si="4"/>
        <v>0</v>
      </c>
      <c r="L44" s="77">
        <f t="shared" si="4"/>
        <v>-7545373</v>
      </c>
      <c r="M44" s="77">
        <f t="shared" si="4"/>
        <v>-13506826</v>
      </c>
      <c r="N44" s="77">
        <f t="shared" si="4"/>
        <v>-21052199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-14957258</v>
      </c>
      <c r="X44" s="77">
        <f t="shared" si="4"/>
        <v>-9155795</v>
      </c>
      <c r="Y44" s="77">
        <f t="shared" si="4"/>
        <v>-5801463</v>
      </c>
      <c r="Z44" s="212">
        <f>+IF(X44&lt;&gt;0,+(Y44/X44)*100,0)</f>
        <v>63.363836783152095</v>
      </c>
      <c r="AA44" s="210">
        <f>+AA42-AA43</f>
        <v>-119278118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-119278118</v>
      </c>
      <c r="F46" s="88">
        <f t="shared" si="5"/>
        <v>-119278118</v>
      </c>
      <c r="G46" s="88">
        <f t="shared" si="5"/>
        <v>0</v>
      </c>
      <c r="H46" s="88">
        <f t="shared" si="5"/>
        <v>-11760434</v>
      </c>
      <c r="I46" s="88">
        <f t="shared" si="5"/>
        <v>17855375</v>
      </c>
      <c r="J46" s="88">
        <f t="shared" si="5"/>
        <v>6094941</v>
      </c>
      <c r="K46" s="88">
        <f t="shared" si="5"/>
        <v>0</v>
      </c>
      <c r="L46" s="88">
        <f t="shared" si="5"/>
        <v>-7545373</v>
      </c>
      <c r="M46" s="88">
        <f t="shared" si="5"/>
        <v>-13506826</v>
      </c>
      <c r="N46" s="88">
        <f t="shared" si="5"/>
        <v>-21052199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-14957258</v>
      </c>
      <c r="X46" s="88">
        <f t="shared" si="5"/>
        <v>-9155795</v>
      </c>
      <c r="Y46" s="88">
        <f t="shared" si="5"/>
        <v>-5801463</v>
      </c>
      <c r="Z46" s="208">
        <f>+IF(X46&lt;&gt;0,+(Y46/X46)*100,0)</f>
        <v>63.363836783152095</v>
      </c>
      <c r="AA46" s="206">
        <f>SUM(AA44:AA45)</f>
        <v>-119278118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-119278118</v>
      </c>
      <c r="F48" s="219">
        <f t="shared" si="6"/>
        <v>-119278118</v>
      </c>
      <c r="G48" s="219">
        <f t="shared" si="6"/>
        <v>0</v>
      </c>
      <c r="H48" s="220">
        <f t="shared" si="6"/>
        <v>-11760434</v>
      </c>
      <c r="I48" s="220">
        <f t="shared" si="6"/>
        <v>17855375</v>
      </c>
      <c r="J48" s="220">
        <f t="shared" si="6"/>
        <v>6094941</v>
      </c>
      <c r="K48" s="220">
        <f t="shared" si="6"/>
        <v>0</v>
      </c>
      <c r="L48" s="220">
        <f t="shared" si="6"/>
        <v>-7545373</v>
      </c>
      <c r="M48" s="219">
        <f t="shared" si="6"/>
        <v>-13506826</v>
      </c>
      <c r="N48" s="219">
        <f t="shared" si="6"/>
        <v>-21052199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-14957258</v>
      </c>
      <c r="X48" s="220">
        <f t="shared" si="6"/>
        <v>-9155795</v>
      </c>
      <c r="Y48" s="220">
        <f t="shared" si="6"/>
        <v>-5801463</v>
      </c>
      <c r="Z48" s="221">
        <f>+IF(X48&lt;&gt;0,+(Y48/X48)*100,0)</f>
        <v>63.363836783152095</v>
      </c>
      <c r="AA48" s="222">
        <f>SUM(AA46:AA47)</f>
        <v>-119278118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5480430</v>
      </c>
      <c r="F5" s="100">
        <f t="shared" si="0"/>
        <v>5480430</v>
      </c>
      <c r="G5" s="100">
        <f t="shared" si="0"/>
        <v>0</v>
      </c>
      <c r="H5" s="100">
        <f t="shared" si="0"/>
        <v>1871122</v>
      </c>
      <c r="I5" s="100">
        <f t="shared" si="0"/>
        <v>456870</v>
      </c>
      <c r="J5" s="100">
        <f t="shared" si="0"/>
        <v>2327992</v>
      </c>
      <c r="K5" s="100">
        <f t="shared" si="0"/>
        <v>3581866</v>
      </c>
      <c r="L5" s="100">
        <f t="shared" si="0"/>
        <v>10599</v>
      </c>
      <c r="M5" s="100">
        <f t="shared" si="0"/>
        <v>2243424</v>
      </c>
      <c r="N5" s="100">
        <f t="shared" si="0"/>
        <v>5835889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8163881</v>
      </c>
      <c r="X5" s="100">
        <f t="shared" si="0"/>
        <v>0</v>
      </c>
      <c r="Y5" s="100">
        <f t="shared" si="0"/>
        <v>8163881</v>
      </c>
      <c r="Z5" s="137">
        <f>+IF(X5&lt;&gt;0,+(Y5/X5)*100,0)</f>
        <v>0</v>
      </c>
      <c r="AA5" s="153">
        <f>SUM(AA6:AA8)</f>
        <v>5480430</v>
      </c>
    </row>
    <row r="6" spans="1:27" ht="12.75">
      <c r="A6" s="138" t="s">
        <v>75</v>
      </c>
      <c r="B6" s="136"/>
      <c r="C6" s="155"/>
      <c r="D6" s="155"/>
      <c r="E6" s="156">
        <v>70000</v>
      </c>
      <c r="F6" s="60">
        <v>70000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70000</v>
      </c>
    </row>
    <row r="7" spans="1:27" ht="12.75">
      <c r="A7" s="138" t="s">
        <v>76</v>
      </c>
      <c r="B7" s="136"/>
      <c r="C7" s="157"/>
      <c r="D7" s="157"/>
      <c r="E7" s="158">
        <v>140000</v>
      </c>
      <c r="F7" s="159">
        <v>140000</v>
      </c>
      <c r="G7" s="159"/>
      <c r="H7" s="159"/>
      <c r="I7" s="159"/>
      <c r="J7" s="159"/>
      <c r="K7" s="159">
        <v>12366</v>
      </c>
      <c r="L7" s="159"/>
      <c r="M7" s="159"/>
      <c r="N7" s="159">
        <v>12366</v>
      </c>
      <c r="O7" s="159"/>
      <c r="P7" s="159"/>
      <c r="Q7" s="159"/>
      <c r="R7" s="159"/>
      <c r="S7" s="159"/>
      <c r="T7" s="159"/>
      <c r="U7" s="159"/>
      <c r="V7" s="159"/>
      <c r="W7" s="159">
        <v>12366</v>
      </c>
      <c r="X7" s="159"/>
      <c r="Y7" s="159">
        <v>12366</v>
      </c>
      <c r="Z7" s="141"/>
      <c r="AA7" s="225">
        <v>140000</v>
      </c>
    </row>
    <row r="8" spans="1:27" ht="12.75">
      <c r="A8" s="138" t="s">
        <v>77</v>
      </c>
      <c r="B8" s="136"/>
      <c r="C8" s="155"/>
      <c r="D8" s="155"/>
      <c r="E8" s="156">
        <v>5270430</v>
      </c>
      <c r="F8" s="60">
        <v>5270430</v>
      </c>
      <c r="G8" s="60"/>
      <c r="H8" s="60">
        <v>1871122</v>
      </c>
      <c r="I8" s="60">
        <v>456870</v>
      </c>
      <c r="J8" s="60">
        <v>2327992</v>
      </c>
      <c r="K8" s="60">
        <v>3569500</v>
      </c>
      <c r="L8" s="60">
        <v>10599</v>
      </c>
      <c r="M8" s="60">
        <v>2243424</v>
      </c>
      <c r="N8" s="60">
        <v>5823523</v>
      </c>
      <c r="O8" s="60"/>
      <c r="P8" s="60"/>
      <c r="Q8" s="60"/>
      <c r="R8" s="60"/>
      <c r="S8" s="60"/>
      <c r="T8" s="60"/>
      <c r="U8" s="60"/>
      <c r="V8" s="60"/>
      <c r="W8" s="60">
        <v>8151515</v>
      </c>
      <c r="X8" s="60"/>
      <c r="Y8" s="60">
        <v>8151515</v>
      </c>
      <c r="Z8" s="140"/>
      <c r="AA8" s="62">
        <v>5270430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40018570</v>
      </c>
      <c r="F15" s="100">
        <f t="shared" si="2"/>
        <v>40018570</v>
      </c>
      <c r="G15" s="100">
        <f t="shared" si="2"/>
        <v>0</v>
      </c>
      <c r="H15" s="100">
        <f t="shared" si="2"/>
        <v>2961424</v>
      </c>
      <c r="I15" s="100">
        <f t="shared" si="2"/>
        <v>2144194</v>
      </c>
      <c r="J15" s="100">
        <f t="shared" si="2"/>
        <v>5105618</v>
      </c>
      <c r="K15" s="100">
        <f t="shared" si="2"/>
        <v>1507699</v>
      </c>
      <c r="L15" s="100">
        <f t="shared" si="2"/>
        <v>1612139</v>
      </c>
      <c r="M15" s="100">
        <f t="shared" si="2"/>
        <v>4294195</v>
      </c>
      <c r="N15" s="100">
        <f t="shared" si="2"/>
        <v>7414033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12519651</v>
      </c>
      <c r="X15" s="100">
        <f t="shared" si="2"/>
        <v>0</v>
      </c>
      <c r="Y15" s="100">
        <f t="shared" si="2"/>
        <v>12519651</v>
      </c>
      <c r="Z15" s="137">
        <f>+IF(X15&lt;&gt;0,+(Y15/X15)*100,0)</f>
        <v>0</v>
      </c>
      <c r="AA15" s="102">
        <f>SUM(AA16:AA18)</f>
        <v>40018570</v>
      </c>
    </row>
    <row r="16" spans="1:27" ht="12.75">
      <c r="A16" s="138" t="s">
        <v>85</v>
      </c>
      <c r="B16" s="136"/>
      <c r="C16" s="155"/>
      <c r="D16" s="155"/>
      <c r="E16" s="156">
        <v>80000</v>
      </c>
      <c r="F16" s="60">
        <v>80000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80000</v>
      </c>
    </row>
    <row r="17" spans="1:27" ht="12.75">
      <c r="A17" s="138" t="s">
        <v>86</v>
      </c>
      <c r="B17" s="136"/>
      <c r="C17" s="155"/>
      <c r="D17" s="155"/>
      <c r="E17" s="156">
        <v>39938570</v>
      </c>
      <c r="F17" s="60">
        <v>39938570</v>
      </c>
      <c r="G17" s="60"/>
      <c r="H17" s="60">
        <v>2961424</v>
      </c>
      <c r="I17" s="60">
        <v>2144194</v>
      </c>
      <c r="J17" s="60">
        <v>5105618</v>
      </c>
      <c r="K17" s="60">
        <v>1507699</v>
      </c>
      <c r="L17" s="60">
        <v>1612139</v>
      </c>
      <c r="M17" s="60">
        <v>4294195</v>
      </c>
      <c r="N17" s="60">
        <v>7414033</v>
      </c>
      <c r="O17" s="60"/>
      <c r="P17" s="60"/>
      <c r="Q17" s="60"/>
      <c r="R17" s="60"/>
      <c r="S17" s="60"/>
      <c r="T17" s="60"/>
      <c r="U17" s="60"/>
      <c r="V17" s="60"/>
      <c r="W17" s="60">
        <v>12519651</v>
      </c>
      <c r="X17" s="60"/>
      <c r="Y17" s="60">
        <v>12519651</v>
      </c>
      <c r="Z17" s="140"/>
      <c r="AA17" s="62">
        <v>39938570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5000000</v>
      </c>
      <c r="F19" s="100">
        <f t="shared" si="3"/>
        <v>5000000</v>
      </c>
      <c r="G19" s="100">
        <f t="shared" si="3"/>
        <v>0</v>
      </c>
      <c r="H19" s="100">
        <f t="shared" si="3"/>
        <v>985218</v>
      </c>
      <c r="I19" s="100">
        <f t="shared" si="3"/>
        <v>0</v>
      </c>
      <c r="J19" s="100">
        <f t="shared" si="3"/>
        <v>985218</v>
      </c>
      <c r="K19" s="100">
        <f t="shared" si="3"/>
        <v>1251135</v>
      </c>
      <c r="L19" s="100">
        <f t="shared" si="3"/>
        <v>912860</v>
      </c>
      <c r="M19" s="100">
        <f t="shared" si="3"/>
        <v>0</v>
      </c>
      <c r="N19" s="100">
        <f t="shared" si="3"/>
        <v>2163995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3149213</v>
      </c>
      <c r="X19" s="100">
        <f t="shared" si="3"/>
        <v>0</v>
      </c>
      <c r="Y19" s="100">
        <f t="shared" si="3"/>
        <v>3149213</v>
      </c>
      <c r="Z19" s="137">
        <f>+IF(X19&lt;&gt;0,+(Y19/X19)*100,0)</f>
        <v>0</v>
      </c>
      <c r="AA19" s="102">
        <f>SUM(AA20:AA23)</f>
        <v>5000000</v>
      </c>
    </row>
    <row r="20" spans="1:27" ht="12.75">
      <c r="A20" s="138" t="s">
        <v>89</v>
      </c>
      <c r="B20" s="136"/>
      <c r="C20" s="155"/>
      <c r="D20" s="155"/>
      <c r="E20" s="156">
        <v>5000000</v>
      </c>
      <c r="F20" s="60">
        <v>5000000</v>
      </c>
      <c r="G20" s="60"/>
      <c r="H20" s="60">
        <v>985218</v>
      </c>
      <c r="I20" s="60"/>
      <c r="J20" s="60">
        <v>985218</v>
      </c>
      <c r="K20" s="60">
        <v>1251135</v>
      </c>
      <c r="L20" s="60">
        <v>912860</v>
      </c>
      <c r="M20" s="60"/>
      <c r="N20" s="60">
        <v>2163995</v>
      </c>
      <c r="O20" s="60"/>
      <c r="P20" s="60"/>
      <c r="Q20" s="60"/>
      <c r="R20" s="60"/>
      <c r="S20" s="60"/>
      <c r="T20" s="60"/>
      <c r="U20" s="60"/>
      <c r="V20" s="60"/>
      <c r="W20" s="60">
        <v>3149213</v>
      </c>
      <c r="X20" s="60"/>
      <c r="Y20" s="60">
        <v>3149213</v>
      </c>
      <c r="Z20" s="140"/>
      <c r="AA20" s="62">
        <v>5000000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50499000</v>
      </c>
      <c r="F25" s="219">
        <f t="shared" si="4"/>
        <v>50499000</v>
      </c>
      <c r="G25" s="219">
        <f t="shared" si="4"/>
        <v>0</v>
      </c>
      <c r="H25" s="219">
        <f t="shared" si="4"/>
        <v>5817764</v>
      </c>
      <c r="I25" s="219">
        <f t="shared" si="4"/>
        <v>2601064</v>
      </c>
      <c r="J25" s="219">
        <f t="shared" si="4"/>
        <v>8418828</v>
      </c>
      <c r="K25" s="219">
        <f t="shared" si="4"/>
        <v>6340700</v>
      </c>
      <c r="L25" s="219">
        <f t="shared" si="4"/>
        <v>2535598</v>
      </c>
      <c r="M25" s="219">
        <f t="shared" si="4"/>
        <v>6537619</v>
      </c>
      <c r="N25" s="219">
        <f t="shared" si="4"/>
        <v>15413917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23832745</v>
      </c>
      <c r="X25" s="219">
        <f t="shared" si="4"/>
        <v>0</v>
      </c>
      <c r="Y25" s="219">
        <f t="shared" si="4"/>
        <v>23832745</v>
      </c>
      <c r="Z25" s="231">
        <f>+IF(X25&lt;&gt;0,+(Y25/X25)*100,0)</f>
        <v>0</v>
      </c>
      <c r="AA25" s="232">
        <f>+AA5+AA9+AA15+AA19+AA24</f>
        <v>50499000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41418570</v>
      </c>
      <c r="F28" s="60">
        <v>41418570</v>
      </c>
      <c r="G28" s="60"/>
      <c r="H28" s="60">
        <v>2192256</v>
      </c>
      <c r="I28" s="60">
        <v>2144194</v>
      </c>
      <c r="J28" s="60">
        <v>4336450</v>
      </c>
      <c r="K28" s="60">
        <v>6328334</v>
      </c>
      <c r="L28" s="60">
        <v>2524999</v>
      </c>
      <c r="M28" s="60">
        <v>4294195</v>
      </c>
      <c r="N28" s="60">
        <v>13147528</v>
      </c>
      <c r="O28" s="60"/>
      <c r="P28" s="60"/>
      <c r="Q28" s="60"/>
      <c r="R28" s="60"/>
      <c r="S28" s="60"/>
      <c r="T28" s="60"/>
      <c r="U28" s="60"/>
      <c r="V28" s="60"/>
      <c r="W28" s="60">
        <v>17483978</v>
      </c>
      <c r="X28" s="60"/>
      <c r="Y28" s="60">
        <v>17483978</v>
      </c>
      <c r="Z28" s="140"/>
      <c r="AA28" s="155">
        <v>41418570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41418570</v>
      </c>
      <c r="F32" s="77">
        <f t="shared" si="5"/>
        <v>41418570</v>
      </c>
      <c r="G32" s="77">
        <f t="shared" si="5"/>
        <v>0</v>
      </c>
      <c r="H32" s="77">
        <f t="shared" si="5"/>
        <v>2192256</v>
      </c>
      <c r="I32" s="77">
        <f t="shared" si="5"/>
        <v>2144194</v>
      </c>
      <c r="J32" s="77">
        <f t="shared" si="5"/>
        <v>4336450</v>
      </c>
      <c r="K32" s="77">
        <f t="shared" si="5"/>
        <v>6328334</v>
      </c>
      <c r="L32" s="77">
        <f t="shared" si="5"/>
        <v>2524999</v>
      </c>
      <c r="M32" s="77">
        <f t="shared" si="5"/>
        <v>4294195</v>
      </c>
      <c r="N32" s="77">
        <f t="shared" si="5"/>
        <v>13147528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17483978</v>
      </c>
      <c r="X32" s="77">
        <f t="shared" si="5"/>
        <v>0</v>
      </c>
      <c r="Y32" s="77">
        <f t="shared" si="5"/>
        <v>17483978</v>
      </c>
      <c r="Z32" s="212">
        <f>+IF(X32&lt;&gt;0,+(Y32/X32)*100,0)</f>
        <v>0</v>
      </c>
      <c r="AA32" s="79">
        <f>SUM(AA28:AA31)</f>
        <v>41418570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9080430</v>
      </c>
      <c r="F35" s="60">
        <v>9080430</v>
      </c>
      <c r="G35" s="60"/>
      <c r="H35" s="60">
        <v>3625508</v>
      </c>
      <c r="I35" s="60">
        <v>456870</v>
      </c>
      <c r="J35" s="60">
        <v>4082378</v>
      </c>
      <c r="K35" s="60">
        <v>12366</v>
      </c>
      <c r="L35" s="60">
        <v>10599</v>
      </c>
      <c r="M35" s="60">
        <v>2243424</v>
      </c>
      <c r="N35" s="60">
        <v>2266389</v>
      </c>
      <c r="O35" s="60"/>
      <c r="P35" s="60"/>
      <c r="Q35" s="60"/>
      <c r="R35" s="60"/>
      <c r="S35" s="60"/>
      <c r="T35" s="60"/>
      <c r="U35" s="60"/>
      <c r="V35" s="60"/>
      <c r="W35" s="60">
        <v>6348767</v>
      </c>
      <c r="X35" s="60"/>
      <c r="Y35" s="60">
        <v>6348767</v>
      </c>
      <c r="Z35" s="140"/>
      <c r="AA35" s="62">
        <v>9080430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50499000</v>
      </c>
      <c r="F36" s="220">
        <f t="shared" si="6"/>
        <v>50499000</v>
      </c>
      <c r="G36" s="220">
        <f t="shared" si="6"/>
        <v>0</v>
      </c>
      <c r="H36" s="220">
        <f t="shared" si="6"/>
        <v>5817764</v>
      </c>
      <c r="I36" s="220">
        <f t="shared" si="6"/>
        <v>2601064</v>
      </c>
      <c r="J36" s="220">
        <f t="shared" si="6"/>
        <v>8418828</v>
      </c>
      <c r="K36" s="220">
        <f t="shared" si="6"/>
        <v>6340700</v>
      </c>
      <c r="L36" s="220">
        <f t="shared" si="6"/>
        <v>2535598</v>
      </c>
      <c r="M36" s="220">
        <f t="shared" si="6"/>
        <v>6537619</v>
      </c>
      <c r="N36" s="220">
        <f t="shared" si="6"/>
        <v>15413917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23832745</v>
      </c>
      <c r="X36" s="220">
        <f t="shared" si="6"/>
        <v>0</v>
      </c>
      <c r="Y36" s="220">
        <f t="shared" si="6"/>
        <v>23832745</v>
      </c>
      <c r="Z36" s="221">
        <f>+IF(X36&lt;&gt;0,+(Y36/X36)*100,0)</f>
        <v>0</v>
      </c>
      <c r="AA36" s="239">
        <f>SUM(AA32:AA35)</f>
        <v>50499000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/>
      <c r="D8" s="155"/>
      <c r="E8" s="59">
        <v>106251990</v>
      </c>
      <c r="F8" s="60">
        <v>106251990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53125995</v>
      </c>
      <c r="Y8" s="60">
        <v>-53125995</v>
      </c>
      <c r="Z8" s="140">
        <v>-100</v>
      </c>
      <c r="AA8" s="62">
        <v>106251990</v>
      </c>
    </row>
    <row r="9" spans="1:27" ht="12.75">
      <c r="A9" s="249" t="s">
        <v>146</v>
      </c>
      <c r="B9" s="182"/>
      <c r="C9" s="155"/>
      <c r="D9" s="155"/>
      <c r="E9" s="59">
        <v>17217609</v>
      </c>
      <c r="F9" s="60">
        <v>17217609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8608805</v>
      </c>
      <c r="Y9" s="60">
        <v>-8608805</v>
      </c>
      <c r="Z9" s="140">
        <v>-100</v>
      </c>
      <c r="AA9" s="62">
        <v>17217609</v>
      </c>
    </row>
    <row r="10" spans="1:27" ht="12.75">
      <c r="A10" s="249" t="s">
        <v>147</v>
      </c>
      <c r="B10" s="182"/>
      <c r="C10" s="155"/>
      <c r="D10" s="155"/>
      <c r="E10" s="59">
        <v>13865088</v>
      </c>
      <c r="F10" s="60">
        <v>13865088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6932544</v>
      </c>
      <c r="Y10" s="159">
        <v>-6932544</v>
      </c>
      <c r="Z10" s="141">
        <v>-100</v>
      </c>
      <c r="AA10" s="225">
        <v>13865088</v>
      </c>
    </row>
    <row r="11" spans="1:27" ht="12.75">
      <c r="A11" s="249" t="s">
        <v>148</v>
      </c>
      <c r="B11" s="182"/>
      <c r="C11" s="155"/>
      <c r="D11" s="155"/>
      <c r="E11" s="59">
        <v>1283150</v>
      </c>
      <c r="F11" s="60">
        <v>1283150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641575</v>
      </c>
      <c r="Y11" s="60">
        <v>-641575</v>
      </c>
      <c r="Z11" s="140">
        <v>-100</v>
      </c>
      <c r="AA11" s="62">
        <v>1283150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138617837</v>
      </c>
      <c r="F12" s="73">
        <f t="shared" si="0"/>
        <v>138617837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69308919</v>
      </c>
      <c r="Y12" s="73">
        <f t="shared" si="0"/>
        <v>-69308919</v>
      </c>
      <c r="Z12" s="170">
        <f>+IF(X12&lt;&gt;0,+(Y12/X12)*100,0)</f>
        <v>-100</v>
      </c>
      <c r="AA12" s="74">
        <f>SUM(AA6:AA11)</f>
        <v>138617837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54971349</v>
      </c>
      <c r="F17" s="60">
        <v>54971349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27485675</v>
      </c>
      <c r="Y17" s="60">
        <v>-27485675</v>
      </c>
      <c r="Z17" s="140">
        <v>-100</v>
      </c>
      <c r="AA17" s="62">
        <v>54971349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466362744</v>
      </c>
      <c r="F19" s="60">
        <v>466362744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233181372</v>
      </c>
      <c r="Y19" s="60">
        <v>-233181372</v>
      </c>
      <c r="Z19" s="140">
        <v>-100</v>
      </c>
      <c r="AA19" s="62">
        <v>466362744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106800</v>
      </c>
      <c r="F22" s="60">
        <v>106800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53400</v>
      </c>
      <c r="Y22" s="60">
        <v>-53400</v>
      </c>
      <c r="Z22" s="140">
        <v>-100</v>
      </c>
      <c r="AA22" s="62">
        <v>106800</v>
      </c>
    </row>
    <row r="23" spans="1:27" ht="12.75">
      <c r="A23" s="249" t="s">
        <v>158</v>
      </c>
      <c r="B23" s="182"/>
      <c r="C23" s="155"/>
      <c r="D23" s="155"/>
      <c r="E23" s="59">
        <v>12086626</v>
      </c>
      <c r="F23" s="60">
        <v>12086626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6043313</v>
      </c>
      <c r="Y23" s="159">
        <v>-6043313</v>
      </c>
      <c r="Z23" s="141">
        <v>-100</v>
      </c>
      <c r="AA23" s="225">
        <v>12086626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533527519</v>
      </c>
      <c r="F24" s="77">
        <f t="shared" si="1"/>
        <v>533527519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266763760</v>
      </c>
      <c r="Y24" s="77">
        <f t="shared" si="1"/>
        <v>-266763760</v>
      </c>
      <c r="Z24" s="212">
        <f>+IF(X24&lt;&gt;0,+(Y24/X24)*100,0)</f>
        <v>-100</v>
      </c>
      <c r="AA24" s="79">
        <f>SUM(AA15:AA23)</f>
        <v>533527519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672145356</v>
      </c>
      <c r="F25" s="73">
        <f t="shared" si="2"/>
        <v>672145356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336072679</v>
      </c>
      <c r="Y25" s="73">
        <f t="shared" si="2"/>
        <v>-336072679</v>
      </c>
      <c r="Z25" s="170">
        <f>+IF(X25&lt;&gt;0,+(Y25/X25)*100,0)</f>
        <v>-100</v>
      </c>
      <c r="AA25" s="74">
        <f>+AA12+AA24</f>
        <v>672145356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6638308</v>
      </c>
      <c r="F30" s="60">
        <v>6638308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3319154</v>
      </c>
      <c r="Y30" s="60">
        <v>-3319154</v>
      </c>
      <c r="Z30" s="140">
        <v>-100</v>
      </c>
      <c r="AA30" s="62">
        <v>6638308</v>
      </c>
    </row>
    <row r="31" spans="1:27" ht="12.75">
      <c r="A31" s="249" t="s">
        <v>163</v>
      </c>
      <c r="B31" s="182"/>
      <c r="C31" s="155"/>
      <c r="D31" s="155"/>
      <c r="E31" s="59">
        <v>1876294</v>
      </c>
      <c r="F31" s="60">
        <v>1876294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938147</v>
      </c>
      <c r="Y31" s="60">
        <v>-938147</v>
      </c>
      <c r="Z31" s="140">
        <v>-100</v>
      </c>
      <c r="AA31" s="62">
        <v>1876294</v>
      </c>
    </row>
    <row r="32" spans="1:27" ht="12.75">
      <c r="A32" s="249" t="s">
        <v>164</v>
      </c>
      <c r="B32" s="182"/>
      <c r="C32" s="155"/>
      <c r="D32" s="155"/>
      <c r="E32" s="59">
        <v>125537943</v>
      </c>
      <c r="F32" s="60">
        <v>125537943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62768972</v>
      </c>
      <c r="Y32" s="60">
        <v>-62768972</v>
      </c>
      <c r="Z32" s="140">
        <v>-100</v>
      </c>
      <c r="AA32" s="62">
        <v>125537943</v>
      </c>
    </row>
    <row r="33" spans="1:27" ht="12.75">
      <c r="A33" s="249" t="s">
        <v>165</v>
      </c>
      <c r="B33" s="182"/>
      <c r="C33" s="155"/>
      <c r="D33" s="155"/>
      <c r="E33" s="59">
        <v>10237121</v>
      </c>
      <c r="F33" s="60">
        <v>10237121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5118561</v>
      </c>
      <c r="Y33" s="60">
        <v>-5118561</v>
      </c>
      <c r="Z33" s="140">
        <v>-100</v>
      </c>
      <c r="AA33" s="62">
        <v>10237121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144289666</v>
      </c>
      <c r="F34" s="73">
        <f t="shared" si="3"/>
        <v>144289666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72144834</v>
      </c>
      <c r="Y34" s="73">
        <f t="shared" si="3"/>
        <v>-72144834</v>
      </c>
      <c r="Z34" s="170">
        <f>+IF(X34&lt;&gt;0,+(Y34/X34)*100,0)</f>
        <v>-100</v>
      </c>
      <c r="AA34" s="74">
        <f>SUM(AA29:AA33)</f>
        <v>144289666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719030</v>
      </c>
      <c r="F37" s="60">
        <v>719030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359515</v>
      </c>
      <c r="Y37" s="60">
        <v>-359515</v>
      </c>
      <c r="Z37" s="140">
        <v>-100</v>
      </c>
      <c r="AA37" s="62">
        <v>719030</v>
      </c>
    </row>
    <row r="38" spans="1:27" ht="12.75">
      <c r="A38" s="249" t="s">
        <v>165</v>
      </c>
      <c r="B38" s="182"/>
      <c r="C38" s="155"/>
      <c r="D38" s="155"/>
      <c r="E38" s="59">
        <v>64449883</v>
      </c>
      <c r="F38" s="60">
        <v>64449883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32224942</v>
      </c>
      <c r="Y38" s="60">
        <v>-32224942</v>
      </c>
      <c r="Z38" s="140">
        <v>-100</v>
      </c>
      <c r="AA38" s="62">
        <v>64449883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65168913</v>
      </c>
      <c r="F39" s="77">
        <f t="shared" si="4"/>
        <v>65168913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32584457</v>
      </c>
      <c r="Y39" s="77">
        <f t="shared" si="4"/>
        <v>-32584457</v>
      </c>
      <c r="Z39" s="212">
        <f>+IF(X39&lt;&gt;0,+(Y39/X39)*100,0)</f>
        <v>-100</v>
      </c>
      <c r="AA39" s="79">
        <f>SUM(AA37:AA38)</f>
        <v>65168913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209458579</v>
      </c>
      <c r="F40" s="73">
        <f t="shared" si="5"/>
        <v>209458579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104729291</v>
      </c>
      <c r="Y40" s="73">
        <f t="shared" si="5"/>
        <v>-104729291</v>
      </c>
      <c r="Z40" s="170">
        <f>+IF(X40&lt;&gt;0,+(Y40/X40)*100,0)</f>
        <v>-100</v>
      </c>
      <c r="AA40" s="74">
        <f>+AA34+AA39</f>
        <v>209458579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462686777</v>
      </c>
      <c r="F42" s="259">
        <f t="shared" si="6"/>
        <v>462686777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231343388</v>
      </c>
      <c r="Y42" s="259">
        <f t="shared" si="6"/>
        <v>-231343388</v>
      </c>
      <c r="Z42" s="260">
        <f>+IF(X42&lt;&gt;0,+(Y42/X42)*100,0)</f>
        <v>-100</v>
      </c>
      <c r="AA42" s="261">
        <f>+AA25-AA40</f>
        <v>462686777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462686777</v>
      </c>
      <c r="F45" s="60">
        <v>462686777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231343389</v>
      </c>
      <c r="Y45" s="60">
        <v>-231343389</v>
      </c>
      <c r="Z45" s="139">
        <v>-100</v>
      </c>
      <c r="AA45" s="62">
        <v>462686777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462686777</v>
      </c>
      <c r="F48" s="219">
        <f t="shared" si="7"/>
        <v>462686777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231343389</v>
      </c>
      <c r="Y48" s="219">
        <f t="shared" si="7"/>
        <v>-231343389</v>
      </c>
      <c r="Z48" s="265">
        <f>+IF(X48&lt;&gt;0,+(Y48/X48)*100,0)</f>
        <v>-100</v>
      </c>
      <c r="AA48" s="232">
        <f>SUM(AA45:AA47)</f>
        <v>462686777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29057875</v>
      </c>
      <c r="F6" s="60">
        <v>29057875</v>
      </c>
      <c r="G6" s="60"/>
      <c r="H6" s="60">
        <v>572099</v>
      </c>
      <c r="I6" s="60">
        <v>534234</v>
      </c>
      <c r="J6" s="60">
        <v>1106333</v>
      </c>
      <c r="K6" s="60">
        <v>510790</v>
      </c>
      <c r="L6" s="60">
        <v>1738853</v>
      </c>
      <c r="M6" s="60">
        <v>409627</v>
      </c>
      <c r="N6" s="60">
        <v>2659270</v>
      </c>
      <c r="O6" s="60"/>
      <c r="P6" s="60"/>
      <c r="Q6" s="60"/>
      <c r="R6" s="60"/>
      <c r="S6" s="60"/>
      <c r="T6" s="60"/>
      <c r="U6" s="60"/>
      <c r="V6" s="60"/>
      <c r="W6" s="60">
        <v>3765603</v>
      </c>
      <c r="X6" s="60">
        <v>13208125</v>
      </c>
      <c r="Y6" s="60">
        <v>-9442522</v>
      </c>
      <c r="Z6" s="140">
        <v>-71.49</v>
      </c>
      <c r="AA6" s="62">
        <v>29057875</v>
      </c>
    </row>
    <row r="7" spans="1:27" ht="12.75">
      <c r="A7" s="249" t="s">
        <v>32</v>
      </c>
      <c r="B7" s="182"/>
      <c r="C7" s="155"/>
      <c r="D7" s="155"/>
      <c r="E7" s="59">
        <v>30581485</v>
      </c>
      <c r="F7" s="60">
        <v>30581485</v>
      </c>
      <c r="G7" s="60"/>
      <c r="H7" s="60">
        <v>2930407</v>
      </c>
      <c r="I7" s="60">
        <v>2183292</v>
      </c>
      <c r="J7" s="60">
        <v>5113699</v>
      </c>
      <c r="K7" s="60">
        <v>3146951</v>
      </c>
      <c r="L7" s="60">
        <v>2963116</v>
      </c>
      <c r="M7" s="60">
        <v>3232973</v>
      </c>
      <c r="N7" s="60">
        <v>9343040</v>
      </c>
      <c r="O7" s="60"/>
      <c r="P7" s="60"/>
      <c r="Q7" s="60"/>
      <c r="R7" s="60"/>
      <c r="S7" s="60"/>
      <c r="T7" s="60"/>
      <c r="U7" s="60"/>
      <c r="V7" s="60"/>
      <c r="W7" s="60">
        <v>14456739</v>
      </c>
      <c r="X7" s="60">
        <v>13900675</v>
      </c>
      <c r="Y7" s="60">
        <v>556064</v>
      </c>
      <c r="Z7" s="140">
        <v>4</v>
      </c>
      <c r="AA7" s="62">
        <v>30581485</v>
      </c>
    </row>
    <row r="8" spans="1:27" ht="12.75">
      <c r="A8" s="249" t="s">
        <v>178</v>
      </c>
      <c r="B8" s="182"/>
      <c r="C8" s="155"/>
      <c r="D8" s="155"/>
      <c r="E8" s="59">
        <v>8960534</v>
      </c>
      <c r="F8" s="60">
        <v>8960534</v>
      </c>
      <c r="G8" s="60"/>
      <c r="H8" s="60">
        <v>1577152</v>
      </c>
      <c r="I8" s="60">
        <v>6628274</v>
      </c>
      <c r="J8" s="60">
        <v>8205426</v>
      </c>
      <c r="K8" s="60">
        <v>7725713</v>
      </c>
      <c r="L8" s="60">
        <v>5872777</v>
      </c>
      <c r="M8" s="60">
        <v>1902364</v>
      </c>
      <c r="N8" s="60">
        <v>15500854</v>
      </c>
      <c r="O8" s="60"/>
      <c r="P8" s="60"/>
      <c r="Q8" s="60"/>
      <c r="R8" s="60"/>
      <c r="S8" s="60"/>
      <c r="T8" s="60"/>
      <c r="U8" s="60"/>
      <c r="V8" s="60"/>
      <c r="W8" s="60">
        <v>23706280</v>
      </c>
      <c r="X8" s="60">
        <v>4072970</v>
      </c>
      <c r="Y8" s="60">
        <v>19633310</v>
      </c>
      <c r="Z8" s="140">
        <v>482.04</v>
      </c>
      <c r="AA8" s="62">
        <v>8960534</v>
      </c>
    </row>
    <row r="9" spans="1:27" ht="12.75">
      <c r="A9" s="249" t="s">
        <v>179</v>
      </c>
      <c r="B9" s="182"/>
      <c r="C9" s="155"/>
      <c r="D9" s="155"/>
      <c r="E9" s="59">
        <v>140613451</v>
      </c>
      <c r="F9" s="60">
        <v>140613451</v>
      </c>
      <c r="G9" s="60"/>
      <c r="H9" s="60"/>
      <c r="I9" s="60">
        <v>4192000</v>
      </c>
      <c r="J9" s="60">
        <v>4192000</v>
      </c>
      <c r="K9" s="60"/>
      <c r="L9" s="60"/>
      <c r="M9" s="60">
        <v>53327000</v>
      </c>
      <c r="N9" s="60">
        <v>53327000</v>
      </c>
      <c r="O9" s="60"/>
      <c r="P9" s="60"/>
      <c r="Q9" s="60"/>
      <c r="R9" s="60"/>
      <c r="S9" s="60"/>
      <c r="T9" s="60"/>
      <c r="U9" s="60"/>
      <c r="V9" s="60"/>
      <c r="W9" s="60">
        <v>57519000</v>
      </c>
      <c r="X9" s="60">
        <v>63915205</v>
      </c>
      <c r="Y9" s="60">
        <v>-6396205</v>
      </c>
      <c r="Z9" s="140">
        <v>-10.01</v>
      </c>
      <c r="AA9" s="62">
        <v>140613451</v>
      </c>
    </row>
    <row r="10" spans="1:27" ht="12.75">
      <c r="A10" s="249" t="s">
        <v>180</v>
      </c>
      <c r="B10" s="182"/>
      <c r="C10" s="155"/>
      <c r="D10" s="155"/>
      <c r="E10" s="59">
        <v>42970550</v>
      </c>
      <c r="F10" s="60">
        <v>42970550</v>
      </c>
      <c r="G10" s="60"/>
      <c r="H10" s="60"/>
      <c r="I10" s="60">
        <v>13575000</v>
      </c>
      <c r="J10" s="60">
        <v>13575000</v>
      </c>
      <c r="K10" s="60">
        <v>1000000</v>
      </c>
      <c r="L10" s="60">
        <v>1000000</v>
      </c>
      <c r="M10" s="60"/>
      <c r="N10" s="60">
        <v>2000000</v>
      </c>
      <c r="O10" s="60"/>
      <c r="P10" s="60"/>
      <c r="Q10" s="60"/>
      <c r="R10" s="60"/>
      <c r="S10" s="60"/>
      <c r="T10" s="60"/>
      <c r="U10" s="60"/>
      <c r="V10" s="60"/>
      <c r="W10" s="60">
        <v>15575000</v>
      </c>
      <c r="X10" s="60">
        <v>21400000</v>
      </c>
      <c r="Y10" s="60">
        <v>-5825000</v>
      </c>
      <c r="Z10" s="140">
        <v>-27.22</v>
      </c>
      <c r="AA10" s="62">
        <v>42970550</v>
      </c>
    </row>
    <row r="11" spans="1:27" ht="12.75">
      <c r="A11" s="249" t="s">
        <v>181</v>
      </c>
      <c r="B11" s="182"/>
      <c r="C11" s="155"/>
      <c r="D11" s="155"/>
      <c r="E11" s="59">
        <v>1500004</v>
      </c>
      <c r="F11" s="60">
        <v>1500004</v>
      </c>
      <c r="G11" s="60"/>
      <c r="H11" s="60">
        <v>441</v>
      </c>
      <c r="I11" s="60">
        <v>270</v>
      </c>
      <c r="J11" s="60">
        <v>711</v>
      </c>
      <c r="K11" s="60">
        <v>135</v>
      </c>
      <c r="L11" s="60">
        <v>385</v>
      </c>
      <c r="M11" s="60">
        <v>195</v>
      </c>
      <c r="N11" s="60">
        <v>715</v>
      </c>
      <c r="O11" s="60"/>
      <c r="P11" s="60"/>
      <c r="Q11" s="60"/>
      <c r="R11" s="60"/>
      <c r="S11" s="60"/>
      <c r="T11" s="60"/>
      <c r="U11" s="60"/>
      <c r="V11" s="60"/>
      <c r="W11" s="60">
        <v>1426</v>
      </c>
      <c r="X11" s="60">
        <v>681820</v>
      </c>
      <c r="Y11" s="60">
        <v>-680394</v>
      </c>
      <c r="Z11" s="140">
        <v>-99.79</v>
      </c>
      <c r="AA11" s="62">
        <v>1500004</v>
      </c>
    </row>
    <row r="12" spans="1:27" ht="12.75">
      <c r="A12" s="249" t="s">
        <v>182</v>
      </c>
      <c r="B12" s="182"/>
      <c r="C12" s="155"/>
      <c r="D12" s="155"/>
      <c r="E12" s="59">
        <v>5600001</v>
      </c>
      <c r="F12" s="60">
        <v>5600001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2545455</v>
      </c>
      <c r="Y12" s="60">
        <v>-2545455</v>
      </c>
      <c r="Z12" s="140">
        <v>-100</v>
      </c>
      <c r="AA12" s="62">
        <v>5600001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-364491721</v>
      </c>
      <c r="F14" s="60">
        <v>-364491721</v>
      </c>
      <c r="G14" s="60"/>
      <c r="H14" s="60">
        <v>-11485971</v>
      </c>
      <c r="I14" s="60">
        <v>-16236868</v>
      </c>
      <c r="J14" s="60">
        <v>-27722839</v>
      </c>
      <c r="K14" s="60">
        <v>-17049171</v>
      </c>
      <c r="L14" s="60">
        <v>-15495131</v>
      </c>
      <c r="M14" s="60">
        <v>-20602001</v>
      </c>
      <c r="N14" s="60">
        <v>-53146303</v>
      </c>
      <c r="O14" s="60"/>
      <c r="P14" s="60"/>
      <c r="Q14" s="60"/>
      <c r="R14" s="60"/>
      <c r="S14" s="60"/>
      <c r="T14" s="60"/>
      <c r="U14" s="60"/>
      <c r="V14" s="60"/>
      <c r="W14" s="60">
        <v>-80869142</v>
      </c>
      <c r="X14" s="60">
        <v>-165678055</v>
      </c>
      <c r="Y14" s="60">
        <v>84808913</v>
      </c>
      <c r="Z14" s="140">
        <v>-51.19</v>
      </c>
      <c r="AA14" s="62">
        <v>-364491721</v>
      </c>
    </row>
    <row r="15" spans="1:27" ht="12.75">
      <c r="A15" s="249" t="s">
        <v>40</v>
      </c>
      <c r="B15" s="182"/>
      <c r="C15" s="155"/>
      <c r="D15" s="155"/>
      <c r="E15" s="59">
        <v>-799997</v>
      </c>
      <c r="F15" s="60">
        <v>-799997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-363635</v>
      </c>
      <c r="Y15" s="60">
        <v>363635</v>
      </c>
      <c r="Z15" s="140">
        <v>-100</v>
      </c>
      <c r="AA15" s="62">
        <v>-799997</v>
      </c>
    </row>
    <row r="16" spans="1:27" ht="12.75">
      <c r="A16" s="249" t="s">
        <v>42</v>
      </c>
      <c r="B16" s="182"/>
      <c r="C16" s="155"/>
      <c r="D16" s="155"/>
      <c r="E16" s="59">
        <v>-21000001</v>
      </c>
      <c r="F16" s="60">
        <v>-21000001</v>
      </c>
      <c r="G16" s="60"/>
      <c r="H16" s="60">
        <v>-200000</v>
      </c>
      <c r="I16" s="60">
        <v>-582125</v>
      </c>
      <c r="J16" s="60">
        <v>-782125</v>
      </c>
      <c r="K16" s="60">
        <v>-402475</v>
      </c>
      <c r="L16" s="60">
        <v>-2338722</v>
      </c>
      <c r="M16" s="60">
        <v>-498754</v>
      </c>
      <c r="N16" s="60">
        <v>-3239951</v>
      </c>
      <c r="O16" s="60"/>
      <c r="P16" s="60"/>
      <c r="Q16" s="60"/>
      <c r="R16" s="60"/>
      <c r="S16" s="60"/>
      <c r="T16" s="60"/>
      <c r="U16" s="60"/>
      <c r="V16" s="60"/>
      <c r="W16" s="60">
        <v>-4022076</v>
      </c>
      <c r="X16" s="60">
        <v>-9545455</v>
      </c>
      <c r="Y16" s="60">
        <v>5523379</v>
      </c>
      <c r="Z16" s="140">
        <v>-57.86</v>
      </c>
      <c r="AA16" s="62">
        <v>-21000001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-127007819</v>
      </c>
      <c r="F17" s="73">
        <f t="shared" si="0"/>
        <v>-127007819</v>
      </c>
      <c r="G17" s="73">
        <f t="shared" si="0"/>
        <v>0</v>
      </c>
      <c r="H17" s="73">
        <f t="shared" si="0"/>
        <v>-6605872</v>
      </c>
      <c r="I17" s="73">
        <f t="shared" si="0"/>
        <v>10294077</v>
      </c>
      <c r="J17" s="73">
        <f t="shared" si="0"/>
        <v>3688205</v>
      </c>
      <c r="K17" s="73">
        <f t="shared" si="0"/>
        <v>-5068057</v>
      </c>
      <c r="L17" s="73">
        <f t="shared" si="0"/>
        <v>-6258722</v>
      </c>
      <c r="M17" s="73">
        <f t="shared" si="0"/>
        <v>37771404</v>
      </c>
      <c r="N17" s="73">
        <f t="shared" si="0"/>
        <v>26444625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30132830</v>
      </c>
      <c r="X17" s="73">
        <f t="shared" si="0"/>
        <v>-55862895</v>
      </c>
      <c r="Y17" s="73">
        <f t="shared" si="0"/>
        <v>85995725</v>
      </c>
      <c r="Z17" s="170">
        <f>+IF(X17&lt;&gt;0,+(Y17/X17)*100,0)</f>
        <v>-153.94068817951523</v>
      </c>
      <c r="AA17" s="74">
        <f>SUM(AA6:AA16)</f>
        <v>-127007819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-50498000</v>
      </c>
      <c r="F26" s="60">
        <v>-50498000</v>
      </c>
      <c r="G26" s="60"/>
      <c r="H26" s="60">
        <v>-5187764</v>
      </c>
      <c r="I26" s="60">
        <v>-2601064</v>
      </c>
      <c r="J26" s="60">
        <v>-7788828</v>
      </c>
      <c r="K26" s="60">
        <v>-6340700</v>
      </c>
      <c r="L26" s="60">
        <v>-2535598</v>
      </c>
      <c r="M26" s="60">
        <v>-6537620</v>
      </c>
      <c r="N26" s="60">
        <v>-15413918</v>
      </c>
      <c r="O26" s="60"/>
      <c r="P26" s="60"/>
      <c r="Q26" s="60"/>
      <c r="R26" s="60"/>
      <c r="S26" s="60"/>
      <c r="T26" s="60"/>
      <c r="U26" s="60"/>
      <c r="V26" s="60"/>
      <c r="W26" s="60">
        <v>-23202746</v>
      </c>
      <c r="X26" s="60">
        <v>-31000000</v>
      </c>
      <c r="Y26" s="60">
        <v>7797254</v>
      </c>
      <c r="Z26" s="140">
        <v>-25.15</v>
      </c>
      <c r="AA26" s="62">
        <v>-50498000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-50498000</v>
      </c>
      <c r="F27" s="73">
        <f t="shared" si="1"/>
        <v>-50498000</v>
      </c>
      <c r="G27" s="73">
        <f t="shared" si="1"/>
        <v>0</v>
      </c>
      <c r="H27" s="73">
        <f t="shared" si="1"/>
        <v>-5187764</v>
      </c>
      <c r="I27" s="73">
        <f t="shared" si="1"/>
        <v>-2601064</v>
      </c>
      <c r="J27" s="73">
        <f t="shared" si="1"/>
        <v>-7788828</v>
      </c>
      <c r="K27" s="73">
        <f t="shared" si="1"/>
        <v>-6340700</v>
      </c>
      <c r="L27" s="73">
        <f t="shared" si="1"/>
        <v>-2535598</v>
      </c>
      <c r="M27" s="73">
        <f t="shared" si="1"/>
        <v>-6537620</v>
      </c>
      <c r="N27" s="73">
        <f t="shared" si="1"/>
        <v>-15413918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-23202746</v>
      </c>
      <c r="X27" s="73">
        <f t="shared" si="1"/>
        <v>-31000000</v>
      </c>
      <c r="Y27" s="73">
        <f t="shared" si="1"/>
        <v>7797254</v>
      </c>
      <c r="Z27" s="170">
        <f>+IF(X27&lt;&gt;0,+(Y27/X27)*100,0)</f>
        <v>-25.152432258064515</v>
      </c>
      <c r="AA27" s="74">
        <f>SUM(AA21:AA26)</f>
        <v>-50498000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-7500000</v>
      </c>
      <c r="F35" s="60">
        <v>-7500000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-2298000</v>
      </c>
      <c r="Y35" s="60">
        <v>2298000</v>
      </c>
      <c r="Z35" s="140">
        <v>-100</v>
      </c>
      <c r="AA35" s="62">
        <v>-7500000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-7500000</v>
      </c>
      <c r="F36" s="73">
        <f t="shared" si="2"/>
        <v>-7500000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-2298000</v>
      </c>
      <c r="Y36" s="73">
        <f t="shared" si="2"/>
        <v>2298000</v>
      </c>
      <c r="Z36" s="170">
        <f>+IF(X36&lt;&gt;0,+(Y36/X36)*100,0)</f>
        <v>-100</v>
      </c>
      <c r="AA36" s="74">
        <f>SUM(AA31:AA35)</f>
        <v>-7500000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-185005819</v>
      </c>
      <c r="F38" s="100">
        <f t="shared" si="3"/>
        <v>-185005819</v>
      </c>
      <c r="G38" s="100">
        <f t="shared" si="3"/>
        <v>0</v>
      </c>
      <c r="H38" s="100">
        <f t="shared" si="3"/>
        <v>-11793636</v>
      </c>
      <c r="I38" s="100">
        <f t="shared" si="3"/>
        <v>7693013</v>
      </c>
      <c r="J38" s="100">
        <f t="shared" si="3"/>
        <v>-4100623</v>
      </c>
      <c r="K38" s="100">
        <f t="shared" si="3"/>
        <v>-11408757</v>
      </c>
      <c r="L38" s="100">
        <f t="shared" si="3"/>
        <v>-8794320</v>
      </c>
      <c r="M38" s="100">
        <f t="shared" si="3"/>
        <v>31233784</v>
      </c>
      <c r="N38" s="100">
        <f t="shared" si="3"/>
        <v>11030707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6930084</v>
      </c>
      <c r="X38" s="100">
        <f t="shared" si="3"/>
        <v>-89160895</v>
      </c>
      <c r="Y38" s="100">
        <f t="shared" si="3"/>
        <v>96090979</v>
      </c>
      <c r="Z38" s="137">
        <f>+IF(X38&lt;&gt;0,+(Y38/X38)*100,0)</f>
        <v>-107.77255993224384</v>
      </c>
      <c r="AA38" s="102">
        <f>+AA17+AA27+AA36</f>
        <v>-185005819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/>
      <c r="H39" s="100"/>
      <c r="I39" s="100">
        <v>-11793636</v>
      </c>
      <c r="J39" s="100"/>
      <c r="K39" s="100">
        <v>-4100623</v>
      </c>
      <c r="L39" s="100">
        <v>-15509380</v>
      </c>
      <c r="M39" s="100">
        <v>-24303700</v>
      </c>
      <c r="N39" s="100">
        <v>-4100623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/>
      <c r="D40" s="257"/>
      <c r="E40" s="258">
        <v>-185005819</v>
      </c>
      <c r="F40" s="259">
        <v>-185005819</v>
      </c>
      <c r="G40" s="259"/>
      <c r="H40" s="259">
        <v>-11793636</v>
      </c>
      <c r="I40" s="259">
        <v>-4100623</v>
      </c>
      <c r="J40" s="259">
        <v>-4100623</v>
      </c>
      <c r="K40" s="259">
        <v>-15509380</v>
      </c>
      <c r="L40" s="259">
        <v>-24303700</v>
      </c>
      <c r="M40" s="259">
        <v>6930084</v>
      </c>
      <c r="N40" s="259">
        <v>6930084</v>
      </c>
      <c r="O40" s="259"/>
      <c r="P40" s="259"/>
      <c r="Q40" s="259"/>
      <c r="R40" s="259"/>
      <c r="S40" s="259"/>
      <c r="T40" s="259"/>
      <c r="U40" s="259"/>
      <c r="V40" s="259"/>
      <c r="W40" s="259">
        <v>6930084</v>
      </c>
      <c r="X40" s="259">
        <v>-89160895</v>
      </c>
      <c r="Y40" s="259">
        <v>96090979</v>
      </c>
      <c r="Z40" s="260">
        <v>-107.77</v>
      </c>
      <c r="AA40" s="261">
        <v>-185005819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50499000</v>
      </c>
      <c r="F5" s="106">
        <f t="shared" si="0"/>
        <v>50499000</v>
      </c>
      <c r="G5" s="106">
        <f t="shared" si="0"/>
        <v>0</v>
      </c>
      <c r="H5" s="106">
        <f t="shared" si="0"/>
        <v>5817764</v>
      </c>
      <c r="I5" s="106">
        <f t="shared" si="0"/>
        <v>2601064</v>
      </c>
      <c r="J5" s="106">
        <f t="shared" si="0"/>
        <v>8418828</v>
      </c>
      <c r="K5" s="106">
        <f t="shared" si="0"/>
        <v>6340700</v>
      </c>
      <c r="L5" s="106">
        <f t="shared" si="0"/>
        <v>2535598</v>
      </c>
      <c r="M5" s="106">
        <f t="shared" si="0"/>
        <v>6537619</v>
      </c>
      <c r="N5" s="106">
        <f t="shared" si="0"/>
        <v>15413917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23832745</v>
      </c>
      <c r="X5" s="106">
        <f t="shared" si="0"/>
        <v>25249500</v>
      </c>
      <c r="Y5" s="106">
        <f t="shared" si="0"/>
        <v>-1416755</v>
      </c>
      <c r="Z5" s="201">
        <f>+IF(X5&lt;&gt;0,+(Y5/X5)*100,0)</f>
        <v>-5.611022000435653</v>
      </c>
      <c r="AA5" s="199">
        <f>SUM(AA11:AA18)</f>
        <v>50499000</v>
      </c>
    </row>
    <row r="6" spans="1:27" ht="12.75">
      <c r="A6" s="291" t="s">
        <v>205</v>
      </c>
      <c r="B6" s="142"/>
      <c r="C6" s="62"/>
      <c r="D6" s="156"/>
      <c r="E6" s="60">
        <v>15622982</v>
      </c>
      <c r="F6" s="60">
        <v>15622982</v>
      </c>
      <c r="G6" s="60"/>
      <c r="H6" s="60">
        <v>934228</v>
      </c>
      <c r="I6" s="60">
        <v>1473329</v>
      </c>
      <c r="J6" s="60">
        <v>2407557</v>
      </c>
      <c r="K6" s="60">
        <v>916060</v>
      </c>
      <c r="L6" s="60">
        <v>1129253</v>
      </c>
      <c r="M6" s="60">
        <v>2095116</v>
      </c>
      <c r="N6" s="60">
        <v>4140429</v>
      </c>
      <c r="O6" s="60"/>
      <c r="P6" s="60"/>
      <c r="Q6" s="60"/>
      <c r="R6" s="60"/>
      <c r="S6" s="60"/>
      <c r="T6" s="60"/>
      <c r="U6" s="60"/>
      <c r="V6" s="60"/>
      <c r="W6" s="60">
        <v>6547986</v>
      </c>
      <c r="X6" s="60">
        <v>7811491</v>
      </c>
      <c r="Y6" s="60">
        <v>-1263505</v>
      </c>
      <c r="Z6" s="140">
        <v>-16.17</v>
      </c>
      <c r="AA6" s="155">
        <v>15622982</v>
      </c>
    </row>
    <row r="7" spans="1:27" ht="12.75">
      <c r="A7" s="291" t="s">
        <v>206</v>
      </c>
      <c r="B7" s="142"/>
      <c r="C7" s="62"/>
      <c r="D7" s="156"/>
      <c r="E7" s="60">
        <v>7000000</v>
      </c>
      <c r="F7" s="60">
        <v>7000000</v>
      </c>
      <c r="G7" s="60"/>
      <c r="H7" s="60">
        <v>985218</v>
      </c>
      <c r="I7" s="60"/>
      <c r="J7" s="60">
        <v>985218</v>
      </c>
      <c r="K7" s="60">
        <v>1668935</v>
      </c>
      <c r="L7" s="60">
        <v>912860</v>
      </c>
      <c r="M7" s="60">
        <v>1707116</v>
      </c>
      <c r="N7" s="60">
        <v>4288911</v>
      </c>
      <c r="O7" s="60"/>
      <c r="P7" s="60"/>
      <c r="Q7" s="60"/>
      <c r="R7" s="60"/>
      <c r="S7" s="60"/>
      <c r="T7" s="60"/>
      <c r="U7" s="60"/>
      <c r="V7" s="60"/>
      <c r="W7" s="60">
        <v>5274129</v>
      </c>
      <c r="X7" s="60">
        <v>3500000</v>
      </c>
      <c r="Y7" s="60">
        <v>1774129</v>
      </c>
      <c r="Z7" s="140">
        <v>50.69</v>
      </c>
      <c r="AA7" s="155">
        <v>7000000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2134966</v>
      </c>
      <c r="F10" s="60">
        <v>2134966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1067483</v>
      </c>
      <c r="Y10" s="60">
        <v>-1067483</v>
      </c>
      <c r="Z10" s="140">
        <v>-100</v>
      </c>
      <c r="AA10" s="155">
        <v>2134966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24757948</v>
      </c>
      <c r="F11" s="295">
        <f t="shared" si="1"/>
        <v>24757948</v>
      </c>
      <c r="G11" s="295">
        <f t="shared" si="1"/>
        <v>0</v>
      </c>
      <c r="H11" s="295">
        <f t="shared" si="1"/>
        <v>1919446</v>
      </c>
      <c r="I11" s="295">
        <f t="shared" si="1"/>
        <v>1473329</v>
      </c>
      <c r="J11" s="295">
        <f t="shared" si="1"/>
        <v>3392775</v>
      </c>
      <c r="K11" s="295">
        <f t="shared" si="1"/>
        <v>2584995</v>
      </c>
      <c r="L11" s="295">
        <f t="shared" si="1"/>
        <v>2042113</v>
      </c>
      <c r="M11" s="295">
        <f t="shared" si="1"/>
        <v>3802232</v>
      </c>
      <c r="N11" s="295">
        <f t="shared" si="1"/>
        <v>8429340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11822115</v>
      </c>
      <c r="X11" s="295">
        <f t="shared" si="1"/>
        <v>12378974</v>
      </c>
      <c r="Y11" s="295">
        <f t="shared" si="1"/>
        <v>-556859</v>
      </c>
      <c r="Z11" s="296">
        <f>+IF(X11&lt;&gt;0,+(Y11/X11)*100,0)</f>
        <v>-4.498426121583258</v>
      </c>
      <c r="AA11" s="297">
        <f>SUM(AA6:AA10)</f>
        <v>24757948</v>
      </c>
    </row>
    <row r="12" spans="1:27" ht="12.75">
      <c r="A12" s="298" t="s">
        <v>211</v>
      </c>
      <c r="B12" s="136"/>
      <c r="C12" s="62"/>
      <c r="D12" s="156"/>
      <c r="E12" s="60">
        <v>12660622</v>
      </c>
      <c r="F12" s="60">
        <v>12660622</v>
      </c>
      <c r="G12" s="60"/>
      <c r="H12" s="60">
        <v>272810</v>
      </c>
      <c r="I12" s="60">
        <v>670865</v>
      </c>
      <c r="J12" s="60">
        <v>943675</v>
      </c>
      <c r="K12" s="60">
        <v>173839</v>
      </c>
      <c r="L12" s="60">
        <v>192886</v>
      </c>
      <c r="M12" s="60">
        <v>491963</v>
      </c>
      <c r="N12" s="60">
        <v>858688</v>
      </c>
      <c r="O12" s="60"/>
      <c r="P12" s="60"/>
      <c r="Q12" s="60"/>
      <c r="R12" s="60"/>
      <c r="S12" s="60"/>
      <c r="T12" s="60"/>
      <c r="U12" s="60"/>
      <c r="V12" s="60"/>
      <c r="W12" s="60">
        <v>1802363</v>
      </c>
      <c r="X12" s="60">
        <v>6330311</v>
      </c>
      <c r="Y12" s="60">
        <v>-4527948</v>
      </c>
      <c r="Z12" s="140">
        <v>-71.53</v>
      </c>
      <c r="AA12" s="155">
        <v>12660622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13080430</v>
      </c>
      <c r="F15" s="60">
        <v>13080430</v>
      </c>
      <c r="G15" s="60"/>
      <c r="H15" s="60">
        <v>3625508</v>
      </c>
      <c r="I15" s="60">
        <v>456870</v>
      </c>
      <c r="J15" s="60">
        <v>4082378</v>
      </c>
      <c r="K15" s="60">
        <v>3581866</v>
      </c>
      <c r="L15" s="60">
        <v>300599</v>
      </c>
      <c r="M15" s="60">
        <v>2243424</v>
      </c>
      <c r="N15" s="60">
        <v>6125889</v>
      </c>
      <c r="O15" s="60"/>
      <c r="P15" s="60"/>
      <c r="Q15" s="60"/>
      <c r="R15" s="60"/>
      <c r="S15" s="60"/>
      <c r="T15" s="60"/>
      <c r="U15" s="60"/>
      <c r="V15" s="60"/>
      <c r="W15" s="60">
        <v>10208267</v>
      </c>
      <c r="X15" s="60">
        <v>6540215</v>
      </c>
      <c r="Y15" s="60">
        <v>3668052</v>
      </c>
      <c r="Z15" s="140">
        <v>56.08</v>
      </c>
      <c r="AA15" s="155">
        <v>13080430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15622982</v>
      </c>
      <c r="F36" s="60">
        <f t="shared" si="4"/>
        <v>15622982</v>
      </c>
      <c r="G36" s="60">
        <f t="shared" si="4"/>
        <v>0</v>
      </c>
      <c r="H36" s="60">
        <f t="shared" si="4"/>
        <v>934228</v>
      </c>
      <c r="I36" s="60">
        <f t="shared" si="4"/>
        <v>1473329</v>
      </c>
      <c r="J36" s="60">
        <f t="shared" si="4"/>
        <v>2407557</v>
      </c>
      <c r="K36" s="60">
        <f t="shared" si="4"/>
        <v>916060</v>
      </c>
      <c r="L36" s="60">
        <f t="shared" si="4"/>
        <v>1129253</v>
      </c>
      <c r="M36" s="60">
        <f t="shared" si="4"/>
        <v>2095116</v>
      </c>
      <c r="N36" s="60">
        <f t="shared" si="4"/>
        <v>4140429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6547986</v>
      </c>
      <c r="X36" s="60">
        <f t="shared" si="4"/>
        <v>7811491</v>
      </c>
      <c r="Y36" s="60">
        <f t="shared" si="4"/>
        <v>-1263505</v>
      </c>
      <c r="Z36" s="140">
        <f aca="true" t="shared" si="5" ref="Z36:Z49">+IF(X36&lt;&gt;0,+(Y36/X36)*100,0)</f>
        <v>-16.174953027533412</v>
      </c>
      <c r="AA36" s="155">
        <f>AA6+AA21</f>
        <v>15622982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7000000</v>
      </c>
      <c r="F37" s="60">
        <f t="shared" si="4"/>
        <v>7000000</v>
      </c>
      <c r="G37" s="60">
        <f t="shared" si="4"/>
        <v>0</v>
      </c>
      <c r="H37" s="60">
        <f t="shared" si="4"/>
        <v>985218</v>
      </c>
      <c r="I37" s="60">
        <f t="shared" si="4"/>
        <v>0</v>
      </c>
      <c r="J37" s="60">
        <f t="shared" si="4"/>
        <v>985218</v>
      </c>
      <c r="K37" s="60">
        <f t="shared" si="4"/>
        <v>1668935</v>
      </c>
      <c r="L37" s="60">
        <f t="shared" si="4"/>
        <v>912860</v>
      </c>
      <c r="M37" s="60">
        <f t="shared" si="4"/>
        <v>1707116</v>
      </c>
      <c r="N37" s="60">
        <f t="shared" si="4"/>
        <v>4288911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5274129</v>
      </c>
      <c r="X37" s="60">
        <f t="shared" si="4"/>
        <v>3500000</v>
      </c>
      <c r="Y37" s="60">
        <f t="shared" si="4"/>
        <v>1774129</v>
      </c>
      <c r="Z37" s="140">
        <f t="shared" si="5"/>
        <v>50.68939999999999</v>
      </c>
      <c r="AA37" s="155">
        <f>AA7+AA22</f>
        <v>7000000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2134966</v>
      </c>
      <c r="F40" s="60">
        <f t="shared" si="4"/>
        <v>2134966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1067483</v>
      </c>
      <c r="Y40" s="60">
        <f t="shared" si="4"/>
        <v>-1067483</v>
      </c>
      <c r="Z40" s="140">
        <f t="shared" si="5"/>
        <v>-100</v>
      </c>
      <c r="AA40" s="155">
        <f>AA10+AA25</f>
        <v>2134966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24757948</v>
      </c>
      <c r="F41" s="295">
        <f t="shared" si="6"/>
        <v>24757948</v>
      </c>
      <c r="G41" s="295">
        <f t="shared" si="6"/>
        <v>0</v>
      </c>
      <c r="H41" s="295">
        <f t="shared" si="6"/>
        <v>1919446</v>
      </c>
      <c r="I41" s="295">
        <f t="shared" si="6"/>
        <v>1473329</v>
      </c>
      <c r="J41" s="295">
        <f t="shared" si="6"/>
        <v>3392775</v>
      </c>
      <c r="K41" s="295">
        <f t="shared" si="6"/>
        <v>2584995</v>
      </c>
      <c r="L41" s="295">
        <f t="shared" si="6"/>
        <v>2042113</v>
      </c>
      <c r="M41" s="295">
        <f t="shared" si="6"/>
        <v>3802232</v>
      </c>
      <c r="N41" s="295">
        <f t="shared" si="6"/>
        <v>8429340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11822115</v>
      </c>
      <c r="X41" s="295">
        <f t="shared" si="6"/>
        <v>12378974</v>
      </c>
      <c r="Y41" s="295">
        <f t="shared" si="6"/>
        <v>-556859</v>
      </c>
      <c r="Z41" s="296">
        <f t="shared" si="5"/>
        <v>-4.498426121583258</v>
      </c>
      <c r="AA41" s="297">
        <f>SUM(AA36:AA40)</f>
        <v>24757948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12660622</v>
      </c>
      <c r="F42" s="54">
        <f t="shared" si="7"/>
        <v>12660622</v>
      </c>
      <c r="G42" s="54">
        <f t="shared" si="7"/>
        <v>0</v>
      </c>
      <c r="H42" s="54">
        <f t="shared" si="7"/>
        <v>272810</v>
      </c>
      <c r="I42" s="54">
        <f t="shared" si="7"/>
        <v>670865</v>
      </c>
      <c r="J42" s="54">
        <f t="shared" si="7"/>
        <v>943675</v>
      </c>
      <c r="K42" s="54">
        <f t="shared" si="7"/>
        <v>173839</v>
      </c>
      <c r="L42" s="54">
        <f t="shared" si="7"/>
        <v>192886</v>
      </c>
      <c r="M42" s="54">
        <f t="shared" si="7"/>
        <v>491963</v>
      </c>
      <c r="N42" s="54">
        <f t="shared" si="7"/>
        <v>858688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1802363</v>
      </c>
      <c r="X42" s="54">
        <f t="shared" si="7"/>
        <v>6330311</v>
      </c>
      <c r="Y42" s="54">
        <f t="shared" si="7"/>
        <v>-4527948</v>
      </c>
      <c r="Z42" s="184">
        <f t="shared" si="5"/>
        <v>-71.52804972773059</v>
      </c>
      <c r="AA42" s="130">
        <f aca="true" t="shared" si="8" ref="AA42:AA48">AA12+AA27</f>
        <v>12660622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13080430</v>
      </c>
      <c r="F45" s="54">
        <f t="shared" si="7"/>
        <v>13080430</v>
      </c>
      <c r="G45" s="54">
        <f t="shared" si="7"/>
        <v>0</v>
      </c>
      <c r="H45" s="54">
        <f t="shared" si="7"/>
        <v>3625508</v>
      </c>
      <c r="I45" s="54">
        <f t="shared" si="7"/>
        <v>456870</v>
      </c>
      <c r="J45" s="54">
        <f t="shared" si="7"/>
        <v>4082378</v>
      </c>
      <c r="K45" s="54">
        <f t="shared" si="7"/>
        <v>3581866</v>
      </c>
      <c r="L45" s="54">
        <f t="shared" si="7"/>
        <v>300599</v>
      </c>
      <c r="M45" s="54">
        <f t="shared" si="7"/>
        <v>2243424</v>
      </c>
      <c r="N45" s="54">
        <f t="shared" si="7"/>
        <v>6125889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10208267</v>
      </c>
      <c r="X45" s="54">
        <f t="shared" si="7"/>
        <v>6540215</v>
      </c>
      <c r="Y45" s="54">
        <f t="shared" si="7"/>
        <v>3668052</v>
      </c>
      <c r="Z45" s="184">
        <f t="shared" si="5"/>
        <v>56.08457825927741</v>
      </c>
      <c r="AA45" s="130">
        <f t="shared" si="8"/>
        <v>13080430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50499000</v>
      </c>
      <c r="F49" s="220">
        <f t="shared" si="9"/>
        <v>50499000</v>
      </c>
      <c r="G49" s="220">
        <f t="shared" si="9"/>
        <v>0</v>
      </c>
      <c r="H49" s="220">
        <f t="shared" si="9"/>
        <v>5817764</v>
      </c>
      <c r="I49" s="220">
        <f t="shared" si="9"/>
        <v>2601064</v>
      </c>
      <c r="J49" s="220">
        <f t="shared" si="9"/>
        <v>8418828</v>
      </c>
      <c r="K49" s="220">
        <f t="shared" si="9"/>
        <v>6340700</v>
      </c>
      <c r="L49" s="220">
        <f t="shared" si="9"/>
        <v>2535598</v>
      </c>
      <c r="M49" s="220">
        <f t="shared" si="9"/>
        <v>6537619</v>
      </c>
      <c r="N49" s="220">
        <f t="shared" si="9"/>
        <v>15413917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23832745</v>
      </c>
      <c r="X49" s="220">
        <f t="shared" si="9"/>
        <v>25249500</v>
      </c>
      <c r="Y49" s="220">
        <f t="shared" si="9"/>
        <v>-1416755</v>
      </c>
      <c r="Z49" s="221">
        <f t="shared" si="5"/>
        <v>-5.611022000435653</v>
      </c>
      <c r="AA49" s="222">
        <f>SUM(AA41:AA48)</f>
        <v>50499000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9004770</v>
      </c>
      <c r="F68" s="60"/>
      <c r="G68" s="60"/>
      <c r="H68" s="60">
        <v>193238</v>
      </c>
      <c r="I68" s="60">
        <v>559676</v>
      </c>
      <c r="J68" s="60">
        <v>752914</v>
      </c>
      <c r="K68" s="60">
        <v>543743</v>
      </c>
      <c r="L68" s="60"/>
      <c r="M68" s="60">
        <v>481585</v>
      </c>
      <c r="N68" s="60">
        <v>1025328</v>
      </c>
      <c r="O68" s="60"/>
      <c r="P68" s="60"/>
      <c r="Q68" s="60"/>
      <c r="R68" s="60"/>
      <c r="S68" s="60"/>
      <c r="T68" s="60"/>
      <c r="U68" s="60"/>
      <c r="V68" s="60"/>
      <c r="W68" s="60">
        <v>1778242</v>
      </c>
      <c r="X68" s="60"/>
      <c r="Y68" s="60">
        <v>1778242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9004770</v>
      </c>
      <c r="F69" s="220">
        <f t="shared" si="12"/>
        <v>0</v>
      </c>
      <c r="G69" s="220">
        <f t="shared" si="12"/>
        <v>0</v>
      </c>
      <c r="H69" s="220">
        <f t="shared" si="12"/>
        <v>193238</v>
      </c>
      <c r="I69" s="220">
        <f t="shared" si="12"/>
        <v>559676</v>
      </c>
      <c r="J69" s="220">
        <f t="shared" si="12"/>
        <v>752914</v>
      </c>
      <c r="K69" s="220">
        <f t="shared" si="12"/>
        <v>543743</v>
      </c>
      <c r="L69" s="220">
        <f t="shared" si="12"/>
        <v>0</v>
      </c>
      <c r="M69" s="220">
        <f t="shared" si="12"/>
        <v>481585</v>
      </c>
      <c r="N69" s="220">
        <f t="shared" si="12"/>
        <v>1025328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1778242</v>
      </c>
      <c r="X69" s="220">
        <f t="shared" si="12"/>
        <v>0</v>
      </c>
      <c r="Y69" s="220">
        <f t="shared" si="12"/>
        <v>1778242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24757948</v>
      </c>
      <c r="F5" s="358">
        <f t="shared" si="0"/>
        <v>24757948</v>
      </c>
      <c r="G5" s="358">
        <f t="shared" si="0"/>
        <v>0</v>
      </c>
      <c r="H5" s="356">
        <f t="shared" si="0"/>
        <v>1919446</v>
      </c>
      <c r="I5" s="356">
        <f t="shared" si="0"/>
        <v>1473329</v>
      </c>
      <c r="J5" s="358">
        <f t="shared" si="0"/>
        <v>3392775</v>
      </c>
      <c r="K5" s="358">
        <f t="shared" si="0"/>
        <v>2584995</v>
      </c>
      <c r="L5" s="356">
        <f t="shared" si="0"/>
        <v>2042113</v>
      </c>
      <c r="M5" s="356">
        <f t="shared" si="0"/>
        <v>3802232</v>
      </c>
      <c r="N5" s="358">
        <f t="shared" si="0"/>
        <v>8429340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11822115</v>
      </c>
      <c r="X5" s="356">
        <f t="shared" si="0"/>
        <v>12378974</v>
      </c>
      <c r="Y5" s="358">
        <f t="shared" si="0"/>
        <v>-556859</v>
      </c>
      <c r="Z5" s="359">
        <f>+IF(X5&lt;&gt;0,+(Y5/X5)*100,0)</f>
        <v>-4.498426121583258</v>
      </c>
      <c r="AA5" s="360">
        <f>+AA6+AA8+AA11+AA13+AA15</f>
        <v>24757948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15622982</v>
      </c>
      <c r="F6" s="59">
        <f t="shared" si="1"/>
        <v>15622982</v>
      </c>
      <c r="G6" s="59">
        <f t="shared" si="1"/>
        <v>0</v>
      </c>
      <c r="H6" s="60">
        <f t="shared" si="1"/>
        <v>934228</v>
      </c>
      <c r="I6" s="60">
        <f t="shared" si="1"/>
        <v>1473329</v>
      </c>
      <c r="J6" s="59">
        <f t="shared" si="1"/>
        <v>2407557</v>
      </c>
      <c r="K6" s="59">
        <f t="shared" si="1"/>
        <v>916060</v>
      </c>
      <c r="L6" s="60">
        <f t="shared" si="1"/>
        <v>1129253</v>
      </c>
      <c r="M6" s="60">
        <f t="shared" si="1"/>
        <v>2095116</v>
      </c>
      <c r="N6" s="59">
        <f t="shared" si="1"/>
        <v>4140429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6547986</v>
      </c>
      <c r="X6" s="60">
        <f t="shared" si="1"/>
        <v>7811491</v>
      </c>
      <c r="Y6" s="59">
        <f t="shared" si="1"/>
        <v>-1263505</v>
      </c>
      <c r="Z6" s="61">
        <f>+IF(X6&lt;&gt;0,+(Y6/X6)*100,0)</f>
        <v>-16.174953027533412</v>
      </c>
      <c r="AA6" s="62">
        <f t="shared" si="1"/>
        <v>15622982</v>
      </c>
    </row>
    <row r="7" spans="1:27" ht="12.75">
      <c r="A7" s="291" t="s">
        <v>229</v>
      </c>
      <c r="B7" s="142"/>
      <c r="C7" s="60"/>
      <c r="D7" s="340"/>
      <c r="E7" s="60">
        <v>15622982</v>
      </c>
      <c r="F7" s="59">
        <v>15622982</v>
      </c>
      <c r="G7" s="59"/>
      <c r="H7" s="60">
        <v>934228</v>
      </c>
      <c r="I7" s="60">
        <v>1473329</v>
      </c>
      <c r="J7" s="59">
        <v>2407557</v>
      </c>
      <c r="K7" s="59">
        <v>916060</v>
      </c>
      <c r="L7" s="60">
        <v>1129253</v>
      </c>
      <c r="M7" s="60">
        <v>2095116</v>
      </c>
      <c r="N7" s="59">
        <v>4140429</v>
      </c>
      <c r="O7" s="59"/>
      <c r="P7" s="60"/>
      <c r="Q7" s="60"/>
      <c r="R7" s="59"/>
      <c r="S7" s="59"/>
      <c r="T7" s="60"/>
      <c r="U7" s="60"/>
      <c r="V7" s="59"/>
      <c r="W7" s="59">
        <v>6547986</v>
      </c>
      <c r="X7" s="60">
        <v>7811491</v>
      </c>
      <c r="Y7" s="59">
        <v>-1263505</v>
      </c>
      <c r="Z7" s="61">
        <v>-16.17</v>
      </c>
      <c r="AA7" s="62">
        <v>15622982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7000000</v>
      </c>
      <c r="F8" s="59">
        <f t="shared" si="2"/>
        <v>7000000</v>
      </c>
      <c r="G8" s="59">
        <f t="shared" si="2"/>
        <v>0</v>
      </c>
      <c r="H8" s="60">
        <f t="shared" si="2"/>
        <v>985218</v>
      </c>
      <c r="I8" s="60">
        <f t="shared" si="2"/>
        <v>0</v>
      </c>
      <c r="J8" s="59">
        <f t="shared" si="2"/>
        <v>985218</v>
      </c>
      <c r="K8" s="59">
        <f t="shared" si="2"/>
        <v>1668935</v>
      </c>
      <c r="L8" s="60">
        <f t="shared" si="2"/>
        <v>912860</v>
      </c>
      <c r="M8" s="60">
        <f t="shared" si="2"/>
        <v>1707116</v>
      </c>
      <c r="N8" s="59">
        <f t="shared" si="2"/>
        <v>4288911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5274129</v>
      </c>
      <c r="X8" s="60">
        <f t="shared" si="2"/>
        <v>3500000</v>
      </c>
      <c r="Y8" s="59">
        <f t="shared" si="2"/>
        <v>1774129</v>
      </c>
      <c r="Z8" s="61">
        <f>+IF(X8&lt;&gt;0,+(Y8/X8)*100,0)</f>
        <v>50.68939999999999</v>
      </c>
      <c r="AA8" s="62">
        <f>SUM(AA9:AA10)</f>
        <v>7000000</v>
      </c>
    </row>
    <row r="9" spans="1:27" ht="12.75">
      <c r="A9" s="291" t="s">
        <v>230</v>
      </c>
      <c r="B9" s="142"/>
      <c r="C9" s="60"/>
      <c r="D9" s="340"/>
      <c r="E9" s="60">
        <v>5000000</v>
      </c>
      <c r="F9" s="59">
        <v>5000000</v>
      </c>
      <c r="G9" s="59"/>
      <c r="H9" s="60">
        <v>985218</v>
      </c>
      <c r="I9" s="60"/>
      <c r="J9" s="59">
        <v>985218</v>
      </c>
      <c r="K9" s="59">
        <v>1251135</v>
      </c>
      <c r="L9" s="60">
        <v>912860</v>
      </c>
      <c r="M9" s="60"/>
      <c r="N9" s="59">
        <v>2163995</v>
      </c>
      <c r="O9" s="59"/>
      <c r="P9" s="60"/>
      <c r="Q9" s="60"/>
      <c r="R9" s="59"/>
      <c r="S9" s="59"/>
      <c r="T9" s="60"/>
      <c r="U9" s="60"/>
      <c r="V9" s="59"/>
      <c r="W9" s="59">
        <v>3149213</v>
      </c>
      <c r="X9" s="60">
        <v>2500000</v>
      </c>
      <c r="Y9" s="59">
        <v>649213</v>
      </c>
      <c r="Z9" s="61">
        <v>25.97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>
        <v>2000000</v>
      </c>
      <c r="F10" s="59">
        <v>2000000</v>
      </c>
      <c r="G10" s="59"/>
      <c r="H10" s="60"/>
      <c r="I10" s="60"/>
      <c r="J10" s="59"/>
      <c r="K10" s="59">
        <v>417800</v>
      </c>
      <c r="L10" s="60"/>
      <c r="M10" s="60">
        <v>1707116</v>
      </c>
      <c r="N10" s="59">
        <v>2124916</v>
      </c>
      <c r="O10" s="59"/>
      <c r="P10" s="60"/>
      <c r="Q10" s="60"/>
      <c r="R10" s="59"/>
      <c r="S10" s="59"/>
      <c r="T10" s="60"/>
      <c r="U10" s="60"/>
      <c r="V10" s="59"/>
      <c r="W10" s="59">
        <v>2124916</v>
      </c>
      <c r="X10" s="60">
        <v>1000000</v>
      </c>
      <c r="Y10" s="59">
        <v>1124916</v>
      </c>
      <c r="Z10" s="61">
        <v>112.49</v>
      </c>
      <c r="AA10" s="62">
        <v>2000000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2134966</v>
      </c>
      <c r="F15" s="59">
        <f t="shared" si="5"/>
        <v>2134966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1067483</v>
      </c>
      <c r="Y15" s="59">
        <f t="shared" si="5"/>
        <v>-1067483</v>
      </c>
      <c r="Z15" s="61">
        <f>+IF(X15&lt;&gt;0,+(Y15/X15)*100,0)</f>
        <v>-100</v>
      </c>
      <c r="AA15" s="62">
        <f>SUM(AA16:AA20)</f>
        <v>2134966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2134966</v>
      </c>
      <c r="F20" s="59">
        <v>2134966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1067483</v>
      </c>
      <c r="Y20" s="59">
        <v>-1067483</v>
      </c>
      <c r="Z20" s="61">
        <v>-100</v>
      </c>
      <c r="AA20" s="62">
        <v>2134966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12660622</v>
      </c>
      <c r="F22" s="345">
        <f t="shared" si="6"/>
        <v>12660622</v>
      </c>
      <c r="G22" s="345">
        <f t="shared" si="6"/>
        <v>0</v>
      </c>
      <c r="H22" s="343">
        <f t="shared" si="6"/>
        <v>272810</v>
      </c>
      <c r="I22" s="343">
        <f t="shared" si="6"/>
        <v>670865</v>
      </c>
      <c r="J22" s="345">
        <f t="shared" si="6"/>
        <v>943675</v>
      </c>
      <c r="K22" s="345">
        <f t="shared" si="6"/>
        <v>173839</v>
      </c>
      <c r="L22" s="343">
        <f t="shared" si="6"/>
        <v>192886</v>
      </c>
      <c r="M22" s="343">
        <f t="shared" si="6"/>
        <v>491963</v>
      </c>
      <c r="N22" s="345">
        <f t="shared" si="6"/>
        <v>858688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1802363</v>
      </c>
      <c r="X22" s="343">
        <f t="shared" si="6"/>
        <v>6330312</v>
      </c>
      <c r="Y22" s="345">
        <f t="shared" si="6"/>
        <v>-4527949</v>
      </c>
      <c r="Z22" s="336">
        <f>+IF(X22&lt;&gt;0,+(Y22/X22)*100,0)</f>
        <v>-71.52805422544733</v>
      </c>
      <c r="AA22" s="350">
        <f>SUM(AA23:AA32)</f>
        <v>12660622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>
        <v>23891</v>
      </c>
      <c r="J23" s="59">
        <v>23891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23891</v>
      </c>
      <c r="X23" s="60"/>
      <c r="Y23" s="59">
        <v>23891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3417937</v>
      </c>
      <c r="F24" s="59">
        <v>3417937</v>
      </c>
      <c r="G24" s="59"/>
      <c r="H24" s="60"/>
      <c r="I24" s="60"/>
      <c r="J24" s="59"/>
      <c r="K24" s="59"/>
      <c r="L24" s="60">
        <v>133588</v>
      </c>
      <c r="M24" s="60">
        <v>163672</v>
      </c>
      <c r="N24" s="59">
        <v>297260</v>
      </c>
      <c r="O24" s="59"/>
      <c r="P24" s="60"/>
      <c r="Q24" s="60"/>
      <c r="R24" s="59"/>
      <c r="S24" s="59"/>
      <c r="T24" s="60"/>
      <c r="U24" s="60"/>
      <c r="V24" s="59"/>
      <c r="W24" s="59">
        <v>297260</v>
      </c>
      <c r="X24" s="60">
        <v>1708969</v>
      </c>
      <c r="Y24" s="59">
        <v>-1411709</v>
      </c>
      <c r="Z24" s="61">
        <v>-82.61</v>
      </c>
      <c r="AA24" s="62">
        <v>3417937</v>
      </c>
    </row>
    <row r="25" spans="1:27" ht="12.75">
      <c r="A25" s="361" t="s">
        <v>239</v>
      </c>
      <c r="B25" s="142"/>
      <c r="C25" s="60"/>
      <c r="D25" s="340"/>
      <c r="E25" s="60">
        <v>5000000</v>
      </c>
      <c r="F25" s="59">
        <v>5000000</v>
      </c>
      <c r="G25" s="59"/>
      <c r="H25" s="60">
        <v>217478</v>
      </c>
      <c r="I25" s="60">
        <v>314342</v>
      </c>
      <c r="J25" s="59">
        <v>531820</v>
      </c>
      <c r="K25" s="59">
        <v>105259</v>
      </c>
      <c r="L25" s="60">
        <v>22376</v>
      </c>
      <c r="M25" s="60">
        <v>320320</v>
      </c>
      <c r="N25" s="59">
        <v>447955</v>
      </c>
      <c r="O25" s="59"/>
      <c r="P25" s="60"/>
      <c r="Q25" s="60"/>
      <c r="R25" s="59"/>
      <c r="S25" s="59"/>
      <c r="T25" s="60"/>
      <c r="U25" s="60"/>
      <c r="V25" s="59"/>
      <c r="W25" s="59">
        <v>979775</v>
      </c>
      <c r="X25" s="60">
        <v>2500000</v>
      </c>
      <c r="Y25" s="59">
        <v>-1520225</v>
      </c>
      <c r="Z25" s="61">
        <v>-60.81</v>
      </c>
      <c r="AA25" s="62">
        <v>5000000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1500000</v>
      </c>
      <c r="F27" s="59">
        <v>1500000</v>
      </c>
      <c r="G27" s="59"/>
      <c r="H27" s="60">
        <v>25719</v>
      </c>
      <c r="I27" s="60">
        <v>16532</v>
      </c>
      <c r="J27" s="59">
        <v>42251</v>
      </c>
      <c r="K27" s="59">
        <v>17312</v>
      </c>
      <c r="L27" s="60">
        <v>12875</v>
      </c>
      <c r="M27" s="60">
        <v>7971</v>
      </c>
      <c r="N27" s="59">
        <v>38158</v>
      </c>
      <c r="O27" s="59"/>
      <c r="P27" s="60"/>
      <c r="Q27" s="60"/>
      <c r="R27" s="59"/>
      <c r="S27" s="59"/>
      <c r="T27" s="60"/>
      <c r="U27" s="60"/>
      <c r="V27" s="59"/>
      <c r="W27" s="59">
        <v>80409</v>
      </c>
      <c r="X27" s="60">
        <v>750000</v>
      </c>
      <c r="Y27" s="59">
        <v>-669591</v>
      </c>
      <c r="Z27" s="61">
        <v>-89.28</v>
      </c>
      <c r="AA27" s="62">
        <v>1500000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2742685</v>
      </c>
      <c r="F32" s="59">
        <v>2742685</v>
      </c>
      <c r="G32" s="59"/>
      <c r="H32" s="60">
        <v>29613</v>
      </c>
      <c r="I32" s="60">
        <v>316100</v>
      </c>
      <c r="J32" s="59">
        <v>345713</v>
      </c>
      <c r="K32" s="59">
        <v>51268</v>
      </c>
      <c r="L32" s="60">
        <v>24047</v>
      </c>
      <c r="M32" s="60"/>
      <c r="N32" s="59">
        <v>75315</v>
      </c>
      <c r="O32" s="59"/>
      <c r="P32" s="60"/>
      <c r="Q32" s="60"/>
      <c r="R32" s="59"/>
      <c r="S32" s="59"/>
      <c r="T32" s="60"/>
      <c r="U32" s="60"/>
      <c r="V32" s="59"/>
      <c r="W32" s="59">
        <v>421028</v>
      </c>
      <c r="X32" s="60">
        <v>1371343</v>
      </c>
      <c r="Y32" s="59">
        <v>-950315</v>
      </c>
      <c r="Z32" s="61">
        <v>-69.3</v>
      </c>
      <c r="AA32" s="62">
        <v>2742685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13080430</v>
      </c>
      <c r="F40" s="345">
        <f t="shared" si="9"/>
        <v>13080430</v>
      </c>
      <c r="G40" s="345">
        <f t="shared" si="9"/>
        <v>0</v>
      </c>
      <c r="H40" s="343">
        <f t="shared" si="9"/>
        <v>3625508</v>
      </c>
      <c r="I40" s="343">
        <f t="shared" si="9"/>
        <v>456870</v>
      </c>
      <c r="J40" s="345">
        <f t="shared" si="9"/>
        <v>4082378</v>
      </c>
      <c r="K40" s="345">
        <f t="shared" si="9"/>
        <v>3581866</v>
      </c>
      <c r="L40" s="343">
        <f t="shared" si="9"/>
        <v>300599</v>
      </c>
      <c r="M40" s="343">
        <f t="shared" si="9"/>
        <v>2243424</v>
      </c>
      <c r="N40" s="345">
        <f t="shared" si="9"/>
        <v>6125889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10208267</v>
      </c>
      <c r="X40" s="343">
        <f t="shared" si="9"/>
        <v>6540215</v>
      </c>
      <c r="Y40" s="345">
        <f t="shared" si="9"/>
        <v>3668052</v>
      </c>
      <c r="Z40" s="336">
        <f>+IF(X40&lt;&gt;0,+(Y40/X40)*100,0)</f>
        <v>56.08457825927741</v>
      </c>
      <c r="AA40" s="350">
        <f>SUM(AA41:AA49)</f>
        <v>13080430</v>
      </c>
    </row>
    <row r="41" spans="1:27" ht="12.75">
      <c r="A41" s="361" t="s">
        <v>248</v>
      </c>
      <c r="B41" s="142"/>
      <c r="C41" s="362"/>
      <c r="D41" s="363"/>
      <c r="E41" s="362">
        <v>1000000</v>
      </c>
      <c r="F41" s="364">
        <v>1000000</v>
      </c>
      <c r="G41" s="364"/>
      <c r="H41" s="362"/>
      <c r="I41" s="362">
        <v>456870</v>
      </c>
      <c r="J41" s="364">
        <v>456870</v>
      </c>
      <c r="K41" s="364"/>
      <c r="L41" s="362"/>
      <c r="M41" s="362">
        <v>699900</v>
      </c>
      <c r="N41" s="364">
        <v>699900</v>
      </c>
      <c r="O41" s="364"/>
      <c r="P41" s="362"/>
      <c r="Q41" s="362"/>
      <c r="R41" s="364"/>
      <c r="S41" s="364"/>
      <c r="T41" s="362"/>
      <c r="U41" s="362"/>
      <c r="V41" s="364"/>
      <c r="W41" s="364">
        <v>1156770</v>
      </c>
      <c r="X41" s="362">
        <v>500000</v>
      </c>
      <c r="Y41" s="364">
        <v>656770</v>
      </c>
      <c r="Z41" s="365">
        <v>131.35</v>
      </c>
      <c r="AA41" s="366">
        <v>1000000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7570000</v>
      </c>
      <c r="F43" s="370">
        <v>7570000</v>
      </c>
      <c r="G43" s="370"/>
      <c r="H43" s="305">
        <v>1754386</v>
      </c>
      <c r="I43" s="305"/>
      <c r="J43" s="370">
        <v>1754386</v>
      </c>
      <c r="K43" s="370">
        <v>2631579</v>
      </c>
      <c r="L43" s="305"/>
      <c r="M43" s="305">
        <v>1315789</v>
      </c>
      <c r="N43" s="370">
        <v>3947368</v>
      </c>
      <c r="O43" s="370"/>
      <c r="P43" s="305"/>
      <c r="Q43" s="305"/>
      <c r="R43" s="370"/>
      <c r="S43" s="370"/>
      <c r="T43" s="305"/>
      <c r="U43" s="305"/>
      <c r="V43" s="370"/>
      <c r="W43" s="370">
        <v>5701754</v>
      </c>
      <c r="X43" s="305">
        <v>3785000</v>
      </c>
      <c r="Y43" s="370">
        <v>1916754</v>
      </c>
      <c r="Z43" s="371">
        <v>50.64</v>
      </c>
      <c r="AA43" s="303">
        <v>7570000</v>
      </c>
    </row>
    <row r="44" spans="1:27" ht="12.75">
      <c r="A44" s="361" t="s">
        <v>251</v>
      </c>
      <c r="B44" s="136"/>
      <c r="C44" s="60"/>
      <c r="D44" s="368"/>
      <c r="E44" s="54">
        <v>510430</v>
      </c>
      <c r="F44" s="53">
        <v>510430</v>
      </c>
      <c r="G44" s="53"/>
      <c r="H44" s="54"/>
      <c r="I44" s="54"/>
      <c r="J44" s="53"/>
      <c r="K44" s="53">
        <v>12366</v>
      </c>
      <c r="L44" s="54">
        <v>10599</v>
      </c>
      <c r="M44" s="54">
        <v>11652</v>
      </c>
      <c r="N44" s="53">
        <v>34617</v>
      </c>
      <c r="O44" s="53"/>
      <c r="P44" s="54"/>
      <c r="Q44" s="54"/>
      <c r="R44" s="53"/>
      <c r="S44" s="53"/>
      <c r="T44" s="54"/>
      <c r="U44" s="54"/>
      <c r="V44" s="53"/>
      <c r="W44" s="53">
        <v>34617</v>
      </c>
      <c r="X44" s="54">
        <v>255215</v>
      </c>
      <c r="Y44" s="53">
        <v>-220598</v>
      </c>
      <c r="Z44" s="94">
        <v>-86.44</v>
      </c>
      <c r="AA44" s="95">
        <v>510430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4000000</v>
      </c>
      <c r="F47" s="53">
        <v>4000000</v>
      </c>
      <c r="G47" s="53"/>
      <c r="H47" s="54">
        <v>1871122</v>
      </c>
      <c r="I47" s="54"/>
      <c r="J47" s="53">
        <v>1871122</v>
      </c>
      <c r="K47" s="53">
        <v>937921</v>
      </c>
      <c r="L47" s="54">
        <v>290000</v>
      </c>
      <c r="M47" s="54">
        <v>216083</v>
      </c>
      <c r="N47" s="53">
        <v>1444004</v>
      </c>
      <c r="O47" s="53"/>
      <c r="P47" s="54"/>
      <c r="Q47" s="54"/>
      <c r="R47" s="53"/>
      <c r="S47" s="53"/>
      <c r="T47" s="54"/>
      <c r="U47" s="54"/>
      <c r="V47" s="53"/>
      <c r="W47" s="53">
        <v>3315126</v>
      </c>
      <c r="X47" s="54">
        <v>2000000</v>
      </c>
      <c r="Y47" s="53">
        <v>1315126</v>
      </c>
      <c r="Z47" s="94">
        <v>65.76</v>
      </c>
      <c r="AA47" s="95">
        <v>4000000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50499000</v>
      </c>
      <c r="F60" s="264">
        <f t="shared" si="14"/>
        <v>50499000</v>
      </c>
      <c r="G60" s="264">
        <f t="shared" si="14"/>
        <v>0</v>
      </c>
      <c r="H60" s="219">
        <f t="shared" si="14"/>
        <v>5817764</v>
      </c>
      <c r="I60" s="219">
        <f t="shared" si="14"/>
        <v>2601064</v>
      </c>
      <c r="J60" s="264">
        <f t="shared" si="14"/>
        <v>8418828</v>
      </c>
      <c r="K60" s="264">
        <f t="shared" si="14"/>
        <v>6340700</v>
      </c>
      <c r="L60" s="219">
        <f t="shared" si="14"/>
        <v>2535598</v>
      </c>
      <c r="M60" s="219">
        <f t="shared" si="14"/>
        <v>6537619</v>
      </c>
      <c r="N60" s="264">
        <f t="shared" si="14"/>
        <v>15413917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23832745</v>
      </c>
      <c r="X60" s="219">
        <f t="shared" si="14"/>
        <v>25249501</v>
      </c>
      <c r="Y60" s="264">
        <f t="shared" si="14"/>
        <v>-1416756</v>
      </c>
      <c r="Z60" s="337">
        <f>+IF(X60&lt;&gt;0,+(Y60/X60)*100,0)</f>
        <v>-5.611025738686876</v>
      </c>
      <c r="AA60" s="232">
        <f>+AA57+AA54+AA51+AA40+AA37+AA34+AA22+AA5</f>
        <v>50499000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2017-02-01T07:23:11Z</dcterms:created>
  <dcterms:modified xsi:type="dcterms:W3CDTF">2017-02-01T07:23:15Z</dcterms:modified>
  <cp:category/>
  <cp:version/>
  <cp:contentType/>
  <cp:contentStatus/>
</cp:coreProperties>
</file>