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<sst xmlns="http://schemas.openxmlformats.org/spreadsheetml/2006/main" count="857" uniqueCount="303">
  <si>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Inxuba Yethemba(EC131)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</si>
  <si>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</si>
  <si>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</si>
  <si>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</si>
  <si>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</si>
  <si>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</si>
  <si>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</si>
  <si>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</si>
  <si>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</si>
  <si>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</si>
  <si>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</si>
  <si>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</si>
  <si>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</si>
  <si>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</si>
  <si>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</si>
  <si>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</si>
  <si>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</si>
  <si>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</si>
  <si>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</si>
  <si>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</si>
  <si>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</si>
  <si>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</si>
  <si>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</si>
  <si>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</si>
  <si>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</si>
  <si>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</si>
  <si>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</si>
  <si>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</si>
  <si>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</si>
  <si>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</si>
  <si>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</si>
  <si>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</si>
  <si>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</si>
  <si>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</si>
  <si>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</si>
  <si>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</si>
  <si>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</si>
  <si>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</si>
  <si>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</si>
  <si>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</si>
  <si>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</si>
  <si>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</si>
  <si>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</si>
  <si>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</si>
  <si>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</si>
  <si>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</si>
  <si>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</si>
  <si>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</si>
  <si>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</si>
  <si>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</si>
  <si>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</si>
  <si>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</si>
  <si>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</si>
  <si>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</si>
  <si>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</si>
  <si>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</si>
  <si>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</si>
  <si>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</si>
  <si>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</si>
  <si>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</si>
  <si>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</si>
  <si>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</si>
  <si>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</si>
  <si>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</si>
  <si>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</si>
  <si>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</si>
  <si>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</si>
  <si>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</si>
  <si>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</si>
  <si>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</si>
  <si>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Inxuba Yethemba(EC131)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</si>
  <si>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</si>
  <si>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</si>
  <si>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</si>
  <si>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</si>
  <si>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</si>
  <si>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</si>
  <si>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</si>
  <si>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</si>
  <si>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</si>
  <si>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</si>
  <si>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</si>
  <si>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</si>
  <si>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</si>
  <si>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</si>
  <si>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</si>
  <si>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</si>
  <si>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</si>
  <si>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</si>
  <si>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</si>
  <si>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</si>
  <si>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</si>
  <si>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</si>
  <si>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</si>
  <si>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</si>
  <si>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</si>
  <si>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</si>
  <si>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</si>
  <si>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</si>
  <si>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</si>
  <si>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Inxuba Yethemba(EC131)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</si>
  <si>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</si>
  <si>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</si>
  <si>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</si>
  <si>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</si>
  <si>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</si>
  <si>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</si>
  <si>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</si>
  <si>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</si>
  <si>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</si>
  <si>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</si>
  <si>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</si>
  <si>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</si>
  <si>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</si>
  <si>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</si>
  <si>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</si>
  <si>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</si>
  <si>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</si>
  <si>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</si>
  <si>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</si>
  <si>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</si>
  <si>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</si>
  <si>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</si>
  <si>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</si>
  <si>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</si>
  <si>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</si>
  <si>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</si>
  <si>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</si>
  <si>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</si>
  <si>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Inxuba Yethemba(EC131)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</si>
  <si>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</si>
  <si>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</si>
  <si>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</si>
  <si>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</si>
  <si>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</si>
  <si>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</si>
  <si>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</si>
  <si>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</si>
  <si>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</si>
  <si>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</si>
  <si>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Inxuba Yethemba(EC131)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</si>
  <si>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</si>
  <si>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</si>
  <si>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</si>
  <si>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</si>
  <si>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</si>
  <si>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</si>
  <si>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</si>
  <si>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</si>
  <si>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</si>
  <si>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</si>
  <si>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</si>
  <si>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</si>
  <si>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</si>
  <si>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</si>
  <si>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</si>
  <si>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</si>
  <si>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</si>
  <si>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</si>
  <si>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</si>
  <si>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</si>
  <si>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</si>
  <si>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</si>
  <si>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</si>
  <si>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</si>
  <si>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</si>
  <si>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</si>
  <si>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</si>
  <si>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</si>
  <si>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</si>
  <si>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</si>
  <si>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</si>
  <si>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</si>
  <si>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</si>
  <si>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Inxuba Yethemba(EC131)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</si>
  <si>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</si>
  <si>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</si>
  <si>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</si>
  <si>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</si>
  <si>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</si>
  <si>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</si>
  <si>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</si>
  <si>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</si>
  <si>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</si>
  <si>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</si>
  <si>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</si>
  <si>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</si>
  <si>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</si>
  <si>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</si>
  <si>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</si>
  <si>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</si>
  <si>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</si>
  <si>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</si>
  <si>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</si>
  <si>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</si>
  <si>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</si>
  <si>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</si>
  <si>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</si>
  <si>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</si>
  <si>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</si>
  <si>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</si>
  <si>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</si>
  <si>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Inxuba Yethemba(EC131)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</si>
  <si>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</si>
  <si>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</si>
  <si>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</si>
  <si>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</si>
  <si>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</si>
  <si>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</si>
  <si>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</si>
  <si>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</si>
  <si>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</si>
  <si>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</si>
  <si>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</si>
  <si>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</si>
  <si>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</si>
  <si>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</si>
  <si>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</si>
  <si>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</si>
  <si>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</si>
  <si>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</si>
  <si>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</si>
  <si>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</si>
  <si>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</si>
  <si>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</si>
  <si>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</si>
  <si>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</si>
  <si>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Inxuba Yethemba(EC131)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</si>
  <si>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</si>
  <si>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</si>
  <si>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</si>
  <si>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</si>
  <si>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</si>
  <si>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</si>
  <si>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</si>
  <si>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</si>
  <si>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</si>
  <si>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</si>
  <si>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</si>
  <si>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</si>
  <si>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</si>
  <si>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</si>
  <si>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</si>
  <si>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</si>
  <si>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</si>
  <si>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</si>
  <si>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</si>
  <si>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</si>
  <si>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</si>
  <si>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</si>
  <si>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</si>
  <si>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</si>
  <si>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</si>
  <si>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</si>
  <si>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</si>
  <si>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</si>
  <si>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</si>
  <si>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</si>
  <si>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</si>
  <si>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</si>
  <si>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</si>
  <si>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</si>
  <si>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</si>
  <si>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Inxuba Yethemba(EC131)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</si>
  <si>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</si>
  <si>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</si>
  <si>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Eastern Cape: Inxuba Yethemba(EC131)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</si>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</sst>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29902741</v>
      </c>
      <c r="E5" s="60">
        <v>29902741</v>
      </c>
      <c r="F5" s="60">
        <v>36249388</v>
      </c>
      <c r="G5" s="60">
        <v>110</v>
      </c>
      <c r="H5" s="60">
        <v>0</v>
      </c>
      <c r="I5" s="60">
        <v>36249498</v>
      </c>
      <c r="J5" s="60">
        <v>0</v>
      </c>
      <c r="K5" s="60">
        <v>1330</v>
      </c>
      <c r="L5" s="60">
        <v>0</v>
      </c>
      <c r="M5" s="60">
        <v>1330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36250828</v>
      </c>
      <c r="W5" s="60">
        <v>15006798</v>
      </c>
      <c r="X5" s="60">
        <v>21244030</v>
      </c>
      <c r="Y5" s="61">
        <v>141.56</v>
      </c>
      <c r="Z5" s="62">
        <v>29902741</v>
      </c>
    </row>
    <row r="6" spans="1:26" ht="12.75">
      <c r="A6" s="58" t="s">
        <v>32</v>
      </c>
      <c r="B6" s="19">
        <v>0</v>
      </c>
      <c r="C6" s="19">
        <v>0</v>
      </c>
      <c r="D6" s="59">
        <v>141161130</v>
      </c>
      <c r="E6" s="60">
        <v>141161130</v>
      </c>
      <c r="F6" s="60">
        <v>12116068</v>
      </c>
      <c r="G6" s="60">
        <v>20090388</v>
      </c>
      <c r="H6" s="60">
        <v>-292922</v>
      </c>
      <c r="I6" s="60">
        <v>31913534</v>
      </c>
      <c r="J6" s="60">
        <v>0</v>
      </c>
      <c r="K6" s="60">
        <v>5706739</v>
      </c>
      <c r="L6" s="60">
        <v>18792697</v>
      </c>
      <c r="M6" s="60">
        <v>24499436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56412970</v>
      </c>
      <c r="W6" s="60">
        <v>99413118</v>
      </c>
      <c r="X6" s="60">
        <v>-43000148</v>
      </c>
      <c r="Y6" s="61">
        <v>-43.25</v>
      </c>
      <c r="Z6" s="62">
        <v>141161130</v>
      </c>
    </row>
    <row r="7" spans="1:26" ht="12.75">
      <c r="A7" s="58" t="s">
        <v>33</v>
      </c>
      <c r="B7" s="19">
        <v>0</v>
      </c>
      <c r="C7" s="19">
        <v>0</v>
      </c>
      <c r="D7" s="59">
        <v>108500</v>
      </c>
      <c r="E7" s="60">
        <v>108500</v>
      </c>
      <c r="F7" s="60">
        <v>1648</v>
      </c>
      <c r="G7" s="60">
        <v>46818</v>
      </c>
      <c r="H7" s="60">
        <v>30901</v>
      </c>
      <c r="I7" s="60">
        <v>79367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79367</v>
      </c>
      <c r="W7" s="60">
        <v>54546</v>
      </c>
      <c r="X7" s="60">
        <v>24821</v>
      </c>
      <c r="Y7" s="61">
        <v>45.5</v>
      </c>
      <c r="Z7" s="62">
        <v>108500</v>
      </c>
    </row>
    <row r="8" spans="1:26" ht="12.75">
      <c r="A8" s="58" t="s">
        <v>34</v>
      </c>
      <c r="B8" s="19">
        <v>0</v>
      </c>
      <c r="C8" s="19">
        <v>0</v>
      </c>
      <c r="D8" s="59">
        <v>52378577</v>
      </c>
      <c r="E8" s="60">
        <v>52378577</v>
      </c>
      <c r="F8" s="60">
        <v>14196952</v>
      </c>
      <c r="G8" s="60">
        <v>1563553</v>
      </c>
      <c r="H8" s="60">
        <v>2430153</v>
      </c>
      <c r="I8" s="60">
        <v>18190658</v>
      </c>
      <c r="J8" s="60">
        <v>0</v>
      </c>
      <c r="K8" s="60">
        <v>1325284</v>
      </c>
      <c r="L8" s="60">
        <v>12973000</v>
      </c>
      <c r="M8" s="60">
        <v>14298284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32488942</v>
      </c>
      <c r="W8" s="60">
        <v>25027638</v>
      </c>
      <c r="X8" s="60">
        <v>7461304</v>
      </c>
      <c r="Y8" s="61">
        <v>29.81</v>
      </c>
      <c r="Z8" s="62">
        <v>52378577</v>
      </c>
    </row>
    <row r="9" spans="1:26" ht="12.75">
      <c r="A9" s="58" t="s">
        <v>35</v>
      </c>
      <c r="B9" s="19">
        <v>0</v>
      </c>
      <c r="C9" s="19">
        <v>0</v>
      </c>
      <c r="D9" s="59">
        <v>28942685</v>
      </c>
      <c r="E9" s="60">
        <v>28942685</v>
      </c>
      <c r="F9" s="60">
        <v>1191879</v>
      </c>
      <c r="G9" s="60">
        <v>1149148</v>
      </c>
      <c r="H9" s="60">
        <v>1600560</v>
      </c>
      <c r="I9" s="60">
        <v>3941587</v>
      </c>
      <c r="J9" s="60">
        <v>0</v>
      </c>
      <c r="K9" s="60">
        <v>1545869</v>
      </c>
      <c r="L9" s="60">
        <v>409994</v>
      </c>
      <c r="M9" s="60">
        <v>1955863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5897450</v>
      </c>
      <c r="W9" s="60">
        <v>6592554</v>
      </c>
      <c r="X9" s="60">
        <v>-695104</v>
      </c>
      <c r="Y9" s="61">
        <v>-10.54</v>
      </c>
      <c r="Z9" s="62">
        <v>28942685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252493633</v>
      </c>
      <c r="E10" s="66">
        <f t="shared" si="0"/>
        <v>252493633</v>
      </c>
      <c r="F10" s="66">
        <f t="shared" si="0"/>
        <v>63755935</v>
      </c>
      <c r="G10" s="66">
        <f t="shared" si="0"/>
        <v>22850017</v>
      </c>
      <c r="H10" s="66">
        <f t="shared" si="0"/>
        <v>3768692</v>
      </c>
      <c r="I10" s="66">
        <f t="shared" si="0"/>
        <v>90374644</v>
      </c>
      <c r="J10" s="66">
        <f t="shared" si="0"/>
        <v>0</v>
      </c>
      <c r="K10" s="66">
        <f t="shared" si="0"/>
        <v>8579222</v>
      </c>
      <c r="L10" s="66">
        <f t="shared" si="0"/>
        <v>32175691</v>
      </c>
      <c r="M10" s="66">
        <f t="shared" si="0"/>
        <v>40754913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131129557</v>
      </c>
      <c r="W10" s="66">
        <f t="shared" si="0"/>
        <v>146094654</v>
      </c>
      <c r="X10" s="66">
        <f t="shared" si="0"/>
        <v>-14965097</v>
      </c>
      <c r="Y10" s="67">
        <f>+IF(W10&lt;&gt;0,(X10/W10)*100,0)</f>
        <v>-10.243425471270154</v>
      </c>
      <c r="Z10" s="68">
        <f t="shared" si="0"/>
        <v>252493633</v>
      </c>
    </row>
    <row r="11" spans="1:26" ht="12.75">
      <c r="A11" s="58" t="s">
        <v>37</v>
      </c>
      <c r="B11" s="19">
        <v>0</v>
      </c>
      <c r="C11" s="19">
        <v>0</v>
      </c>
      <c r="D11" s="59">
        <v>70655433</v>
      </c>
      <c r="E11" s="60">
        <v>70655433</v>
      </c>
      <c r="F11" s="60">
        <v>6159374</v>
      </c>
      <c r="G11" s="60">
        <v>5922658</v>
      </c>
      <c r="H11" s="60">
        <v>6218234</v>
      </c>
      <c r="I11" s="60">
        <v>18300266</v>
      </c>
      <c r="J11" s="60">
        <v>0</v>
      </c>
      <c r="K11" s="60">
        <v>9438101</v>
      </c>
      <c r="L11" s="60">
        <v>6044313</v>
      </c>
      <c r="M11" s="60">
        <v>15482414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33782680</v>
      </c>
      <c r="W11" s="60">
        <v>37350492</v>
      </c>
      <c r="X11" s="60">
        <v>-3567812</v>
      </c>
      <c r="Y11" s="61">
        <v>-9.55</v>
      </c>
      <c r="Z11" s="62">
        <v>70655433</v>
      </c>
    </row>
    <row r="12" spans="1:26" ht="12.75">
      <c r="A12" s="58" t="s">
        <v>38</v>
      </c>
      <c r="B12" s="19">
        <v>0</v>
      </c>
      <c r="C12" s="19">
        <v>0</v>
      </c>
      <c r="D12" s="59">
        <v>8343000</v>
      </c>
      <c r="E12" s="60">
        <v>8343000</v>
      </c>
      <c r="F12" s="60">
        <v>546021</v>
      </c>
      <c r="G12" s="60">
        <v>693881</v>
      </c>
      <c r="H12" s="60">
        <v>797639</v>
      </c>
      <c r="I12" s="60">
        <v>2037541</v>
      </c>
      <c r="J12" s="60">
        <v>0</v>
      </c>
      <c r="K12" s="60">
        <v>506848</v>
      </c>
      <c r="L12" s="60">
        <v>515848</v>
      </c>
      <c r="M12" s="60">
        <v>1022696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3060237</v>
      </c>
      <c r="W12" s="60">
        <v>4550826</v>
      </c>
      <c r="X12" s="60">
        <v>-1490589</v>
      </c>
      <c r="Y12" s="61">
        <v>-32.75</v>
      </c>
      <c r="Z12" s="62">
        <v>8343000</v>
      </c>
    </row>
    <row r="13" spans="1:26" ht="12.75">
      <c r="A13" s="58" t="s">
        <v>279</v>
      </c>
      <c r="B13" s="19">
        <v>0</v>
      </c>
      <c r="C13" s="19">
        <v>0</v>
      </c>
      <c r="D13" s="59">
        <v>62644824</v>
      </c>
      <c r="E13" s="60">
        <v>62644824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34169592</v>
      </c>
      <c r="X13" s="60">
        <v>-34169592</v>
      </c>
      <c r="Y13" s="61">
        <v>-100</v>
      </c>
      <c r="Z13" s="62">
        <v>62644824</v>
      </c>
    </row>
    <row r="14" spans="1:26" ht="12.75">
      <c r="A14" s="58" t="s">
        <v>40</v>
      </c>
      <c r="B14" s="19">
        <v>0</v>
      </c>
      <c r="C14" s="19">
        <v>0</v>
      </c>
      <c r="D14" s="59">
        <v>2442513</v>
      </c>
      <c r="E14" s="60">
        <v>2442513</v>
      </c>
      <c r="F14" s="60">
        <v>542718</v>
      </c>
      <c r="G14" s="60">
        <v>93639</v>
      </c>
      <c r="H14" s="60">
        <v>106</v>
      </c>
      <c r="I14" s="60">
        <v>636463</v>
      </c>
      <c r="J14" s="60">
        <v>0</v>
      </c>
      <c r="K14" s="60">
        <v>11158</v>
      </c>
      <c r="L14" s="60">
        <v>59</v>
      </c>
      <c r="M14" s="60">
        <v>11217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647680</v>
      </c>
      <c r="W14" s="60">
        <v>1332282</v>
      </c>
      <c r="X14" s="60">
        <v>-684602</v>
      </c>
      <c r="Y14" s="61">
        <v>-51.39</v>
      </c>
      <c r="Z14" s="62">
        <v>2442513</v>
      </c>
    </row>
    <row r="15" spans="1:26" ht="12.75">
      <c r="A15" s="58" t="s">
        <v>41</v>
      </c>
      <c r="B15" s="19">
        <v>0</v>
      </c>
      <c r="C15" s="19">
        <v>0</v>
      </c>
      <c r="D15" s="59">
        <v>77141616</v>
      </c>
      <c r="E15" s="60">
        <v>77141616</v>
      </c>
      <c r="F15" s="60">
        <v>5930555</v>
      </c>
      <c r="G15" s="60">
        <v>3945161</v>
      </c>
      <c r="H15" s="60">
        <v>4327878</v>
      </c>
      <c r="I15" s="60">
        <v>14203594</v>
      </c>
      <c r="J15" s="60">
        <v>0</v>
      </c>
      <c r="K15" s="60">
        <v>4389804</v>
      </c>
      <c r="L15" s="60">
        <v>3947368</v>
      </c>
      <c r="M15" s="60">
        <v>8337172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22540766</v>
      </c>
      <c r="W15" s="60">
        <v>42076128</v>
      </c>
      <c r="X15" s="60">
        <v>-19535362</v>
      </c>
      <c r="Y15" s="61">
        <v>-46.43</v>
      </c>
      <c r="Z15" s="62">
        <v>77141616</v>
      </c>
    </row>
    <row r="16" spans="1:26" ht="12.75">
      <c r="A16" s="69" t="s">
        <v>42</v>
      </c>
      <c r="B16" s="19">
        <v>0</v>
      </c>
      <c r="C16" s="19">
        <v>0</v>
      </c>
      <c r="D16" s="59">
        <v>2225223</v>
      </c>
      <c r="E16" s="60">
        <v>2225223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2225223</v>
      </c>
    </row>
    <row r="17" spans="1:26" ht="12.75">
      <c r="A17" s="58" t="s">
        <v>43</v>
      </c>
      <c r="B17" s="19">
        <v>0</v>
      </c>
      <c r="C17" s="19">
        <v>0</v>
      </c>
      <c r="D17" s="59">
        <v>55731279</v>
      </c>
      <c r="E17" s="60">
        <v>55731279</v>
      </c>
      <c r="F17" s="60">
        <v>7878030</v>
      </c>
      <c r="G17" s="60">
        <v>5572345</v>
      </c>
      <c r="H17" s="60">
        <v>4284441</v>
      </c>
      <c r="I17" s="60">
        <v>17734816</v>
      </c>
      <c r="J17" s="60">
        <v>0</v>
      </c>
      <c r="K17" s="60">
        <v>3063133</v>
      </c>
      <c r="L17" s="60">
        <v>3683420</v>
      </c>
      <c r="M17" s="60">
        <v>6746553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24481369</v>
      </c>
      <c r="W17" s="60">
        <v>29363004</v>
      </c>
      <c r="X17" s="60">
        <v>-4881635</v>
      </c>
      <c r="Y17" s="61">
        <v>-16.63</v>
      </c>
      <c r="Z17" s="62">
        <v>55731279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279183888</v>
      </c>
      <c r="E18" s="73">
        <f t="shared" si="1"/>
        <v>279183888</v>
      </c>
      <c r="F18" s="73">
        <f t="shared" si="1"/>
        <v>21056698</v>
      </c>
      <c r="G18" s="73">
        <f t="shared" si="1"/>
        <v>16227684</v>
      </c>
      <c r="H18" s="73">
        <f t="shared" si="1"/>
        <v>15628298</v>
      </c>
      <c r="I18" s="73">
        <f t="shared" si="1"/>
        <v>52912680</v>
      </c>
      <c r="J18" s="73">
        <f t="shared" si="1"/>
        <v>0</v>
      </c>
      <c r="K18" s="73">
        <f t="shared" si="1"/>
        <v>17409044</v>
      </c>
      <c r="L18" s="73">
        <f t="shared" si="1"/>
        <v>14191008</v>
      </c>
      <c r="M18" s="73">
        <f t="shared" si="1"/>
        <v>31600052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84512732</v>
      </c>
      <c r="W18" s="73">
        <f t="shared" si="1"/>
        <v>148842324</v>
      </c>
      <c r="X18" s="73">
        <f t="shared" si="1"/>
        <v>-64329592</v>
      </c>
      <c r="Y18" s="67">
        <f>+IF(W18&lt;&gt;0,(X18/W18)*100,0)</f>
        <v>-43.21995939810776</v>
      </c>
      <c r="Z18" s="74">
        <f t="shared" si="1"/>
        <v>279183888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-26690255</v>
      </c>
      <c r="E19" s="77">
        <f t="shared" si="2"/>
        <v>-26690255</v>
      </c>
      <c r="F19" s="77">
        <f t="shared" si="2"/>
        <v>42699237</v>
      </c>
      <c r="G19" s="77">
        <f t="shared" si="2"/>
        <v>6622333</v>
      </c>
      <c r="H19" s="77">
        <f t="shared" si="2"/>
        <v>-11859606</v>
      </c>
      <c r="I19" s="77">
        <f t="shared" si="2"/>
        <v>37461964</v>
      </c>
      <c r="J19" s="77">
        <f t="shared" si="2"/>
        <v>0</v>
      </c>
      <c r="K19" s="77">
        <f t="shared" si="2"/>
        <v>-8829822</v>
      </c>
      <c r="L19" s="77">
        <f t="shared" si="2"/>
        <v>17984683</v>
      </c>
      <c r="M19" s="77">
        <f t="shared" si="2"/>
        <v>9154861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46616825</v>
      </c>
      <c r="W19" s="77">
        <f>IF(E10=E18,0,W10-W18)</f>
        <v>-2747670</v>
      </c>
      <c r="X19" s="77">
        <f t="shared" si="2"/>
        <v>49364495</v>
      </c>
      <c r="Y19" s="78">
        <f>+IF(W19&lt;&gt;0,(X19/W19)*100,0)</f>
        <v>-1796.5947511891893</v>
      </c>
      <c r="Z19" s="79">
        <f t="shared" si="2"/>
        <v>-26690255</v>
      </c>
    </row>
    <row r="20" spans="1:26" ht="12.75">
      <c r="A20" s="58" t="s">
        <v>46</v>
      </c>
      <c r="B20" s="19">
        <v>0</v>
      </c>
      <c r="C20" s="19">
        <v>0</v>
      </c>
      <c r="D20" s="59">
        <v>15369000</v>
      </c>
      <c r="E20" s="60">
        <v>15369000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12142762</v>
      </c>
      <c r="X20" s="60">
        <v>-12142762</v>
      </c>
      <c r="Y20" s="61">
        <v>-100</v>
      </c>
      <c r="Z20" s="62">
        <v>15369000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-11321255</v>
      </c>
      <c r="E22" s="88">
        <f t="shared" si="3"/>
        <v>-11321255</v>
      </c>
      <c r="F22" s="88">
        <f t="shared" si="3"/>
        <v>42699237</v>
      </c>
      <c r="G22" s="88">
        <f t="shared" si="3"/>
        <v>6622333</v>
      </c>
      <c r="H22" s="88">
        <f t="shared" si="3"/>
        <v>-11859606</v>
      </c>
      <c r="I22" s="88">
        <f t="shared" si="3"/>
        <v>37461964</v>
      </c>
      <c r="J22" s="88">
        <f t="shared" si="3"/>
        <v>0</v>
      </c>
      <c r="K22" s="88">
        <f t="shared" si="3"/>
        <v>-8829822</v>
      </c>
      <c r="L22" s="88">
        <f t="shared" si="3"/>
        <v>17984683</v>
      </c>
      <c r="M22" s="88">
        <f t="shared" si="3"/>
        <v>9154861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46616825</v>
      </c>
      <c r="W22" s="88">
        <f t="shared" si="3"/>
        <v>9395092</v>
      </c>
      <c r="X22" s="88">
        <f t="shared" si="3"/>
        <v>37221733</v>
      </c>
      <c r="Y22" s="89">
        <f>+IF(W22&lt;&gt;0,(X22/W22)*100,0)</f>
        <v>396.1827409460173</v>
      </c>
      <c r="Z22" s="90">
        <f t="shared" si="3"/>
        <v>-11321255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-11321255</v>
      </c>
      <c r="E24" s="77">
        <f t="shared" si="4"/>
        <v>-11321255</v>
      </c>
      <c r="F24" s="77">
        <f t="shared" si="4"/>
        <v>42699237</v>
      </c>
      <c r="G24" s="77">
        <f t="shared" si="4"/>
        <v>6622333</v>
      </c>
      <c r="H24" s="77">
        <f t="shared" si="4"/>
        <v>-11859606</v>
      </c>
      <c r="I24" s="77">
        <f t="shared" si="4"/>
        <v>37461964</v>
      </c>
      <c r="J24" s="77">
        <f t="shared" si="4"/>
        <v>0</v>
      </c>
      <c r="K24" s="77">
        <f t="shared" si="4"/>
        <v>-8829822</v>
      </c>
      <c r="L24" s="77">
        <f t="shared" si="4"/>
        <v>17984683</v>
      </c>
      <c r="M24" s="77">
        <f t="shared" si="4"/>
        <v>9154861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46616825</v>
      </c>
      <c r="W24" s="77">
        <f t="shared" si="4"/>
        <v>9395092</v>
      </c>
      <c r="X24" s="77">
        <f t="shared" si="4"/>
        <v>37221733</v>
      </c>
      <c r="Y24" s="78">
        <f>+IF(W24&lt;&gt;0,(X24/W24)*100,0)</f>
        <v>396.1827409460173</v>
      </c>
      <c r="Z24" s="79">
        <f t="shared" si="4"/>
        <v>-11321255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32976700</v>
      </c>
      <c r="E27" s="100">
        <v>32976700</v>
      </c>
      <c r="F27" s="100">
        <v>1752931</v>
      </c>
      <c r="G27" s="100">
        <v>1121747</v>
      </c>
      <c r="H27" s="100">
        <v>1937147</v>
      </c>
      <c r="I27" s="100">
        <v>4811825</v>
      </c>
      <c r="J27" s="100">
        <v>2062678</v>
      </c>
      <c r="K27" s="100">
        <v>952385</v>
      </c>
      <c r="L27" s="100">
        <v>0</v>
      </c>
      <c r="M27" s="100">
        <v>3015063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7826888</v>
      </c>
      <c r="W27" s="100">
        <v>16488350</v>
      </c>
      <c r="X27" s="100">
        <v>-8661462</v>
      </c>
      <c r="Y27" s="101">
        <v>-52.53</v>
      </c>
      <c r="Z27" s="102">
        <v>32976700</v>
      </c>
    </row>
    <row r="28" spans="1:26" ht="12.75">
      <c r="A28" s="103" t="s">
        <v>46</v>
      </c>
      <c r="B28" s="19">
        <v>0</v>
      </c>
      <c r="C28" s="19">
        <v>0</v>
      </c>
      <c r="D28" s="59">
        <v>17369000</v>
      </c>
      <c r="E28" s="60">
        <v>17369000</v>
      </c>
      <c r="F28" s="60">
        <v>1752931</v>
      </c>
      <c r="G28" s="60">
        <v>1121747</v>
      </c>
      <c r="H28" s="60">
        <v>1937147</v>
      </c>
      <c r="I28" s="60">
        <v>4811825</v>
      </c>
      <c r="J28" s="60">
        <v>2062678</v>
      </c>
      <c r="K28" s="60">
        <v>952385</v>
      </c>
      <c r="L28" s="60">
        <v>0</v>
      </c>
      <c r="M28" s="60">
        <v>3015063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7826888</v>
      </c>
      <c r="W28" s="60">
        <v>8684500</v>
      </c>
      <c r="X28" s="60">
        <v>-857612</v>
      </c>
      <c r="Y28" s="61">
        <v>-9.88</v>
      </c>
      <c r="Z28" s="62">
        <v>17369000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15607700</v>
      </c>
      <c r="E31" s="60">
        <v>15607700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7803850</v>
      </c>
      <c r="X31" s="60">
        <v>-7803850</v>
      </c>
      <c r="Y31" s="61">
        <v>-100</v>
      </c>
      <c r="Z31" s="62">
        <v>15607700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32976700</v>
      </c>
      <c r="E32" s="100">
        <f t="shared" si="5"/>
        <v>32976700</v>
      </c>
      <c r="F32" s="100">
        <f t="shared" si="5"/>
        <v>1752931</v>
      </c>
      <c r="G32" s="100">
        <f t="shared" si="5"/>
        <v>1121747</v>
      </c>
      <c r="H32" s="100">
        <f t="shared" si="5"/>
        <v>1937147</v>
      </c>
      <c r="I32" s="100">
        <f t="shared" si="5"/>
        <v>4811825</v>
      </c>
      <c r="J32" s="100">
        <f t="shared" si="5"/>
        <v>2062678</v>
      </c>
      <c r="K32" s="100">
        <f t="shared" si="5"/>
        <v>952385</v>
      </c>
      <c r="L32" s="100">
        <f t="shared" si="5"/>
        <v>0</v>
      </c>
      <c r="M32" s="100">
        <f t="shared" si="5"/>
        <v>3015063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7826888</v>
      </c>
      <c r="W32" s="100">
        <f t="shared" si="5"/>
        <v>16488350</v>
      </c>
      <c r="X32" s="100">
        <f t="shared" si="5"/>
        <v>-8661462</v>
      </c>
      <c r="Y32" s="101">
        <f>+IF(W32&lt;&gt;0,(X32/W32)*100,0)</f>
        <v>-52.53079901870108</v>
      </c>
      <c r="Z32" s="102">
        <f t="shared" si="5"/>
        <v>32976700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57403181</v>
      </c>
      <c r="C35" s="19">
        <v>0</v>
      </c>
      <c r="D35" s="59">
        <v>21049737</v>
      </c>
      <c r="E35" s="60">
        <v>21049737</v>
      </c>
      <c r="F35" s="60">
        <v>30553193</v>
      </c>
      <c r="G35" s="60">
        <v>30553193</v>
      </c>
      <c r="H35" s="60">
        <v>30553193</v>
      </c>
      <c r="I35" s="60">
        <v>30553193</v>
      </c>
      <c r="J35" s="60">
        <v>30553193</v>
      </c>
      <c r="K35" s="60">
        <v>186165305</v>
      </c>
      <c r="L35" s="60">
        <v>197932767</v>
      </c>
      <c r="M35" s="60">
        <v>197932767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197932767</v>
      </c>
      <c r="W35" s="60">
        <v>10524869</v>
      </c>
      <c r="X35" s="60">
        <v>187407898</v>
      </c>
      <c r="Y35" s="61">
        <v>1780.62</v>
      </c>
      <c r="Z35" s="62">
        <v>21049737</v>
      </c>
    </row>
    <row r="36" spans="1:26" ht="12.75">
      <c r="A36" s="58" t="s">
        <v>57</v>
      </c>
      <c r="B36" s="19">
        <v>693984591</v>
      </c>
      <c r="C36" s="19">
        <v>0</v>
      </c>
      <c r="D36" s="59">
        <v>771014131</v>
      </c>
      <c r="E36" s="60">
        <v>771014131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-2816920</v>
      </c>
      <c r="L36" s="60">
        <v>-2670955</v>
      </c>
      <c r="M36" s="60">
        <v>-2670955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-2670955</v>
      </c>
      <c r="W36" s="60">
        <v>385507066</v>
      </c>
      <c r="X36" s="60">
        <v>-388178021</v>
      </c>
      <c r="Y36" s="61">
        <v>-100.69</v>
      </c>
      <c r="Z36" s="62">
        <v>771014131</v>
      </c>
    </row>
    <row r="37" spans="1:26" ht="12.75">
      <c r="A37" s="58" t="s">
        <v>58</v>
      </c>
      <c r="B37" s="19">
        <v>168150565</v>
      </c>
      <c r="C37" s="19">
        <v>0</v>
      </c>
      <c r="D37" s="59">
        <v>191144555</v>
      </c>
      <c r="E37" s="60">
        <v>191144555</v>
      </c>
      <c r="F37" s="60">
        <v>-1542705</v>
      </c>
      <c r="G37" s="60">
        <v>-1542705</v>
      </c>
      <c r="H37" s="60">
        <v>-1542705</v>
      </c>
      <c r="I37" s="60">
        <v>-1542705</v>
      </c>
      <c r="J37" s="60">
        <v>-1542705</v>
      </c>
      <c r="K37" s="60">
        <v>-2305845</v>
      </c>
      <c r="L37" s="60">
        <v>-4727665</v>
      </c>
      <c r="M37" s="60">
        <v>-4727665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-4727665</v>
      </c>
      <c r="W37" s="60">
        <v>95572278</v>
      </c>
      <c r="X37" s="60">
        <v>-100299943</v>
      </c>
      <c r="Y37" s="61">
        <v>-104.95</v>
      </c>
      <c r="Z37" s="62">
        <v>191144555</v>
      </c>
    </row>
    <row r="38" spans="1:26" ht="12.75">
      <c r="A38" s="58" t="s">
        <v>59</v>
      </c>
      <c r="B38" s="19">
        <v>260347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2.75">
      <c r="A39" s="58" t="s">
        <v>60</v>
      </c>
      <c r="B39" s="19">
        <v>582976860</v>
      </c>
      <c r="C39" s="19">
        <v>0</v>
      </c>
      <c r="D39" s="59">
        <v>600919313</v>
      </c>
      <c r="E39" s="60">
        <v>600919313</v>
      </c>
      <c r="F39" s="60">
        <v>32095898</v>
      </c>
      <c r="G39" s="60">
        <v>32095898</v>
      </c>
      <c r="H39" s="60">
        <v>32095898</v>
      </c>
      <c r="I39" s="60">
        <v>32095898</v>
      </c>
      <c r="J39" s="60">
        <v>32095898</v>
      </c>
      <c r="K39" s="60">
        <v>185654230</v>
      </c>
      <c r="L39" s="60">
        <v>199989477</v>
      </c>
      <c r="M39" s="60">
        <v>199989477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199989477</v>
      </c>
      <c r="W39" s="60">
        <v>300459657</v>
      </c>
      <c r="X39" s="60">
        <v>-100470180</v>
      </c>
      <c r="Y39" s="61">
        <v>-33.44</v>
      </c>
      <c r="Z39" s="62">
        <v>600919313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341782247</v>
      </c>
      <c r="C42" s="19">
        <v>0</v>
      </c>
      <c r="D42" s="59">
        <v>34154941</v>
      </c>
      <c r="E42" s="60">
        <v>34154941</v>
      </c>
      <c r="F42" s="60">
        <v>29455899</v>
      </c>
      <c r="G42" s="60">
        <v>-31757719</v>
      </c>
      <c r="H42" s="60">
        <v>-49098292</v>
      </c>
      <c r="I42" s="60">
        <v>-51400112</v>
      </c>
      <c r="J42" s="60">
        <v>5443181</v>
      </c>
      <c r="K42" s="60">
        <v>-8679934</v>
      </c>
      <c r="L42" s="60">
        <v>17984683</v>
      </c>
      <c r="M42" s="60">
        <v>14747930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-36652182</v>
      </c>
      <c r="W42" s="60">
        <v>34808911</v>
      </c>
      <c r="X42" s="60">
        <v>-71461093</v>
      </c>
      <c r="Y42" s="61">
        <v>-205.3</v>
      </c>
      <c r="Z42" s="62">
        <v>34154941</v>
      </c>
    </row>
    <row r="43" spans="1:26" ht="12.75">
      <c r="A43" s="58" t="s">
        <v>63</v>
      </c>
      <c r="B43" s="19">
        <v>276679</v>
      </c>
      <c r="C43" s="19">
        <v>0</v>
      </c>
      <c r="D43" s="59">
        <v>-31327860</v>
      </c>
      <c r="E43" s="60">
        <v>-31327860</v>
      </c>
      <c r="F43" s="60">
        <v>4695737</v>
      </c>
      <c r="G43" s="60">
        <v>0</v>
      </c>
      <c r="H43" s="60">
        <v>0</v>
      </c>
      <c r="I43" s="60">
        <v>4695737</v>
      </c>
      <c r="J43" s="60">
        <v>0</v>
      </c>
      <c r="K43" s="60">
        <v>35567</v>
      </c>
      <c r="L43" s="60">
        <v>0</v>
      </c>
      <c r="M43" s="60">
        <v>35567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4731304</v>
      </c>
      <c r="W43" s="60">
        <v>-15663930</v>
      </c>
      <c r="X43" s="60">
        <v>20395234</v>
      </c>
      <c r="Y43" s="61">
        <v>-130.21</v>
      </c>
      <c r="Z43" s="62">
        <v>-31327860</v>
      </c>
    </row>
    <row r="44" spans="1:26" ht="12.75">
      <c r="A44" s="58" t="s">
        <v>64</v>
      </c>
      <c r="B44" s="19">
        <v>388836</v>
      </c>
      <c r="C44" s="19">
        <v>0</v>
      </c>
      <c r="D44" s="59">
        <v>0</v>
      </c>
      <c r="E44" s="60">
        <v>0</v>
      </c>
      <c r="F44" s="60">
        <v>-1612997</v>
      </c>
      <c r="G44" s="60">
        <v>14275</v>
      </c>
      <c r="H44" s="60">
        <v>1029</v>
      </c>
      <c r="I44" s="60">
        <v>-1597693</v>
      </c>
      <c r="J44" s="60">
        <v>2926</v>
      </c>
      <c r="K44" s="60">
        <v>8576</v>
      </c>
      <c r="L44" s="60">
        <v>-3115</v>
      </c>
      <c r="M44" s="60">
        <v>8387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-1589306</v>
      </c>
      <c r="W44" s="60"/>
      <c r="X44" s="60">
        <v>-1589306</v>
      </c>
      <c r="Y44" s="61">
        <v>0</v>
      </c>
      <c r="Z44" s="62">
        <v>0</v>
      </c>
    </row>
    <row r="45" spans="1:26" ht="12.75">
      <c r="A45" s="70" t="s">
        <v>65</v>
      </c>
      <c r="B45" s="22">
        <v>346665745</v>
      </c>
      <c r="C45" s="22">
        <v>0</v>
      </c>
      <c r="D45" s="99">
        <v>16385217</v>
      </c>
      <c r="E45" s="100">
        <v>16385217</v>
      </c>
      <c r="F45" s="100">
        <v>32538639</v>
      </c>
      <c r="G45" s="100">
        <v>795195</v>
      </c>
      <c r="H45" s="100">
        <v>-48302068</v>
      </c>
      <c r="I45" s="100">
        <v>-48302068</v>
      </c>
      <c r="J45" s="100">
        <v>-42855961</v>
      </c>
      <c r="K45" s="100">
        <v>-51491752</v>
      </c>
      <c r="L45" s="100">
        <v>-33510184</v>
      </c>
      <c r="M45" s="100">
        <v>-33510184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-33510184</v>
      </c>
      <c r="W45" s="100">
        <v>32703117</v>
      </c>
      <c r="X45" s="100">
        <v>-66213301</v>
      </c>
      <c r="Y45" s="101">
        <v>-202.47</v>
      </c>
      <c r="Z45" s="102">
        <v>16385217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17118659</v>
      </c>
      <c r="C49" s="52">
        <v>0</v>
      </c>
      <c r="D49" s="129">
        <v>2760192</v>
      </c>
      <c r="E49" s="54">
        <v>1369705</v>
      </c>
      <c r="F49" s="54">
        <v>0</v>
      </c>
      <c r="G49" s="54">
        <v>0</v>
      </c>
      <c r="H49" s="54">
        <v>0</v>
      </c>
      <c r="I49" s="54">
        <v>3042247</v>
      </c>
      <c r="J49" s="54">
        <v>0</v>
      </c>
      <c r="K49" s="54">
        <v>0</v>
      </c>
      <c r="L49" s="54">
        <v>0</v>
      </c>
      <c r="M49" s="54">
        <v>3304818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27595621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8992780</v>
      </c>
      <c r="C51" s="52">
        <v>0</v>
      </c>
      <c r="D51" s="129">
        <v>12033701</v>
      </c>
      <c r="E51" s="54">
        <v>7388664</v>
      </c>
      <c r="F51" s="54">
        <v>0</v>
      </c>
      <c r="G51" s="54">
        <v>0</v>
      </c>
      <c r="H51" s="54">
        <v>0</v>
      </c>
      <c r="I51" s="54">
        <v>6801527</v>
      </c>
      <c r="J51" s="54">
        <v>0</v>
      </c>
      <c r="K51" s="54">
        <v>0</v>
      </c>
      <c r="L51" s="54">
        <v>0</v>
      </c>
      <c r="M51" s="54">
        <v>3251252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38467924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91.93447661870742</v>
      </c>
      <c r="E58" s="7">
        <f t="shared" si="6"/>
        <v>91.93447661870742</v>
      </c>
      <c r="F58" s="7">
        <f t="shared" si="6"/>
        <v>100.1703862940743</v>
      </c>
      <c r="G58" s="7">
        <f t="shared" si="6"/>
        <v>-8.355546682128837</v>
      </c>
      <c r="H58" s="7">
        <f t="shared" si="6"/>
        <v>-4392.730044591653</v>
      </c>
      <c r="I58" s="7">
        <f t="shared" si="6"/>
        <v>45.65429756524216</v>
      </c>
      <c r="J58" s="7">
        <f t="shared" si="6"/>
        <v>0</v>
      </c>
      <c r="K58" s="7">
        <f t="shared" si="6"/>
        <v>101.82562813661514</v>
      </c>
      <c r="L58" s="7">
        <f t="shared" si="6"/>
        <v>100</v>
      </c>
      <c r="M58" s="7">
        <f t="shared" si="6"/>
        <v>159.51885689312064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75.76554453851598</v>
      </c>
      <c r="W58" s="7">
        <f t="shared" si="6"/>
        <v>72.87143289158013</v>
      </c>
      <c r="X58" s="7">
        <f t="shared" si="6"/>
        <v>0</v>
      </c>
      <c r="Y58" s="7">
        <f t="shared" si="6"/>
        <v>0</v>
      </c>
      <c r="Z58" s="8">
        <f t="shared" si="6"/>
        <v>91.93447661870742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90.6138643871293</v>
      </c>
      <c r="E59" s="10">
        <f t="shared" si="7"/>
        <v>90.6138643871293</v>
      </c>
      <c r="F59" s="10">
        <f t="shared" si="7"/>
        <v>100</v>
      </c>
      <c r="G59" s="10">
        <f t="shared" si="7"/>
        <v>100</v>
      </c>
      <c r="H59" s="10">
        <f t="shared" si="7"/>
        <v>0</v>
      </c>
      <c r="I59" s="10">
        <f t="shared" si="7"/>
        <v>100</v>
      </c>
      <c r="J59" s="10">
        <f t="shared" si="7"/>
        <v>0</v>
      </c>
      <c r="K59" s="10">
        <f t="shared" si="7"/>
        <v>100</v>
      </c>
      <c r="L59" s="10">
        <f t="shared" si="7"/>
        <v>0</v>
      </c>
      <c r="M59" s="10">
        <f t="shared" si="7"/>
        <v>-3353.4586466165415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99.87329668718188</v>
      </c>
      <c r="W59" s="10">
        <f t="shared" si="7"/>
        <v>115.63643703555206</v>
      </c>
      <c r="X59" s="10">
        <f t="shared" si="7"/>
        <v>0</v>
      </c>
      <c r="Y59" s="10">
        <f t="shared" si="7"/>
        <v>0</v>
      </c>
      <c r="Z59" s="11">
        <f t="shared" si="7"/>
        <v>90.6138643871293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91.71542902780674</v>
      </c>
      <c r="E60" s="13">
        <f t="shared" si="7"/>
        <v>91.71542902780674</v>
      </c>
      <c r="F60" s="13">
        <f t="shared" si="7"/>
        <v>100.68876305415256</v>
      </c>
      <c r="G60" s="13">
        <f t="shared" si="7"/>
        <v>-11.675886996308883</v>
      </c>
      <c r="H60" s="13">
        <f t="shared" si="7"/>
        <v>5462.297130294071</v>
      </c>
      <c r="I60" s="13">
        <f t="shared" si="7"/>
        <v>-19.259797426383425</v>
      </c>
      <c r="J60" s="13">
        <f t="shared" si="7"/>
        <v>0</v>
      </c>
      <c r="K60" s="13">
        <f t="shared" si="7"/>
        <v>101.44592209316039</v>
      </c>
      <c r="L60" s="13">
        <f t="shared" si="7"/>
        <v>100</v>
      </c>
      <c r="M60" s="13">
        <f t="shared" si="7"/>
        <v>158.5334168509022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57.95353621693735</v>
      </c>
      <c r="W60" s="13">
        <f t="shared" si="7"/>
        <v>65.11541867140713</v>
      </c>
      <c r="X60" s="13">
        <f t="shared" si="7"/>
        <v>0</v>
      </c>
      <c r="Y60" s="13">
        <f t="shared" si="7"/>
        <v>0</v>
      </c>
      <c r="Z60" s="14">
        <f t="shared" si="7"/>
        <v>91.71542902780674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88.0000015855299</v>
      </c>
      <c r="E61" s="13">
        <f t="shared" si="7"/>
        <v>88.0000015855299</v>
      </c>
      <c r="F61" s="13">
        <f t="shared" si="7"/>
        <v>99.05817252846795</v>
      </c>
      <c r="G61" s="13">
        <f t="shared" si="7"/>
        <v>40.936416670282924</v>
      </c>
      <c r="H61" s="13">
        <f t="shared" si="7"/>
        <v>791.2761350848377</v>
      </c>
      <c r="I61" s="13">
        <f t="shared" si="7"/>
        <v>33.326037579700504</v>
      </c>
      <c r="J61" s="13">
        <f t="shared" si="7"/>
        <v>0</v>
      </c>
      <c r="K61" s="13">
        <f t="shared" si="7"/>
        <v>99.80398968030265</v>
      </c>
      <c r="L61" s="13">
        <f t="shared" si="7"/>
        <v>99.45557387627684</v>
      </c>
      <c r="M61" s="13">
        <f t="shared" si="7"/>
        <v>163.3540449320343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89.62232241977094</v>
      </c>
      <c r="W61" s="13">
        <f t="shared" si="7"/>
        <v>60.58130257280645</v>
      </c>
      <c r="X61" s="13">
        <f t="shared" si="7"/>
        <v>0</v>
      </c>
      <c r="Y61" s="13">
        <f t="shared" si="7"/>
        <v>0</v>
      </c>
      <c r="Z61" s="14">
        <f t="shared" si="7"/>
        <v>88.0000015855299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1026.4942590406695</v>
      </c>
      <c r="G62" s="13">
        <f t="shared" si="7"/>
        <v>-971.6980730172356</v>
      </c>
      <c r="H62" s="13">
        <f t="shared" si="7"/>
        <v>-207290.77165354328</v>
      </c>
      <c r="I62" s="13">
        <f t="shared" si="7"/>
        <v>-1640.6349226369343</v>
      </c>
      <c r="J62" s="13">
        <f t="shared" si="7"/>
        <v>0</v>
      </c>
      <c r="K62" s="13">
        <f t="shared" si="7"/>
        <v>162.80701754385964</v>
      </c>
      <c r="L62" s="13">
        <f t="shared" si="7"/>
        <v>176.90655209452203</v>
      </c>
      <c r="M62" s="13">
        <f t="shared" si="7"/>
        <v>-11236.781747947853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-1723.4669539765782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-116804700</v>
      </c>
      <c r="H63" s="13">
        <f t="shared" si="7"/>
        <v>-116804700</v>
      </c>
      <c r="I63" s="13">
        <f t="shared" si="7"/>
        <v>-66745542.85714285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-42474436.36363637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103.61341376175788</v>
      </c>
      <c r="E64" s="13">
        <f t="shared" si="7"/>
        <v>103.61341376175788</v>
      </c>
      <c r="F64" s="13">
        <f t="shared" si="7"/>
        <v>100</v>
      </c>
      <c r="G64" s="13">
        <f t="shared" si="7"/>
        <v>111.72760790327834</v>
      </c>
      <c r="H64" s="13">
        <f t="shared" si="7"/>
        <v>111.61689705241358</v>
      </c>
      <c r="I64" s="13">
        <f t="shared" si="7"/>
        <v>107.38592072716395</v>
      </c>
      <c r="J64" s="13">
        <f t="shared" si="7"/>
        <v>0</v>
      </c>
      <c r="K64" s="13">
        <f t="shared" si="7"/>
        <v>100</v>
      </c>
      <c r="L64" s="13">
        <f t="shared" si="7"/>
        <v>100</v>
      </c>
      <c r="M64" s="13">
        <f t="shared" si="7"/>
        <v>147.9970024392258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124.9031089186456</v>
      </c>
      <c r="W64" s="13">
        <f t="shared" si="7"/>
        <v>93.69212316739636</v>
      </c>
      <c r="X64" s="13">
        <f t="shared" si="7"/>
        <v>0</v>
      </c>
      <c r="Y64" s="13">
        <f t="shared" si="7"/>
        <v>0</v>
      </c>
      <c r="Z64" s="14">
        <f t="shared" si="7"/>
        <v>103.61341376175788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108.3153906866614</v>
      </c>
      <c r="E65" s="13">
        <f t="shared" si="7"/>
        <v>108.3153906866614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73.33338083210728</v>
      </c>
      <c r="X65" s="13">
        <f t="shared" si="7"/>
        <v>0</v>
      </c>
      <c r="Y65" s="13">
        <f t="shared" si="7"/>
        <v>0</v>
      </c>
      <c r="Z65" s="14">
        <f t="shared" si="7"/>
        <v>108.3153906866614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99.99994165888299</v>
      </c>
      <c r="E66" s="16">
        <f t="shared" si="7"/>
        <v>99.99994165888299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0</v>
      </c>
      <c r="K66" s="16">
        <f t="shared" si="7"/>
        <v>105.00003658313517</v>
      </c>
      <c r="L66" s="16">
        <f t="shared" si="7"/>
        <v>100</v>
      </c>
      <c r="M66" s="16">
        <f t="shared" si="7"/>
        <v>202.03313208571615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127.14197462543753</v>
      </c>
      <c r="W66" s="16">
        <f t="shared" si="7"/>
        <v>112.22979301154685</v>
      </c>
      <c r="X66" s="16">
        <f t="shared" si="7"/>
        <v>0</v>
      </c>
      <c r="Y66" s="16">
        <f t="shared" si="7"/>
        <v>0</v>
      </c>
      <c r="Z66" s="17">
        <f t="shared" si="7"/>
        <v>99.99994165888299</v>
      </c>
    </row>
    <row r="67" spans="1:26" ht="12.75" hidden="1">
      <c r="A67" s="41" t="s">
        <v>286</v>
      </c>
      <c r="B67" s="24"/>
      <c r="C67" s="24"/>
      <c r="D67" s="25">
        <v>178659156</v>
      </c>
      <c r="E67" s="26">
        <v>178659156</v>
      </c>
      <c r="F67" s="26">
        <v>48977531</v>
      </c>
      <c r="G67" s="26">
        <v>20706018</v>
      </c>
      <c r="H67" s="26">
        <v>349617</v>
      </c>
      <c r="I67" s="26">
        <v>70033166</v>
      </c>
      <c r="J67" s="26"/>
      <c r="K67" s="26">
        <v>6391444</v>
      </c>
      <c r="L67" s="26">
        <v>18787094</v>
      </c>
      <c r="M67" s="26">
        <v>25178538</v>
      </c>
      <c r="N67" s="26"/>
      <c r="O67" s="26"/>
      <c r="P67" s="26"/>
      <c r="Q67" s="26"/>
      <c r="R67" s="26"/>
      <c r="S67" s="26"/>
      <c r="T67" s="26"/>
      <c r="U67" s="26"/>
      <c r="V67" s="26">
        <v>95211704</v>
      </c>
      <c r="W67" s="26">
        <v>117747192</v>
      </c>
      <c r="X67" s="26"/>
      <c r="Y67" s="25"/>
      <c r="Z67" s="27">
        <v>178659156</v>
      </c>
    </row>
    <row r="68" spans="1:26" ht="12.75" hidden="1">
      <c r="A68" s="37" t="s">
        <v>31</v>
      </c>
      <c r="B68" s="19"/>
      <c r="C68" s="19"/>
      <c r="D68" s="20">
        <v>28927741</v>
      </c>
      <c r="E68" s="21">
        <v>28927741</v>
      </c>
      <c r="F68" s="21">
        <v>36249388</v>
      </c>
      <c r="G68" s="21">
        <v>110</v>
      </c>
      <c r="H68" s="21"/>
      <c r="I68" s="21">
        <v>36249498</v>
      </c>
      <c r="J68" s="21"/>
      <c r="K68" s="21">
        <v>1330</v>
      </c>
      <c r="L68" s="21"/>
      <c r="M68" s="21">
        <v>1330</v>
      </c>
      <c r="N68" s="21"/>
      <c r="O68" s="21"/>
      <c r="P68" s="21"/>
      <c r="Q68" s="21"/>
      <c r="R68" s="21"/>
      <c r="S68" s="21"/>
      <c r="T68" s="21"/>
      <c r="U68" s="21"/>
      <c r="V68" s="21">
        <v>36250828</v>
      </c>
      <c r="W68" s="21">
        <v>14515890</v>
      </c>
      <c r="X68" s="21"/>
      <c r="Y68" s="20"/>
      <c r="Z68" s="23">
        <v>28927741</v>
      </c>
    </row>
    <row r="69" spans="1:26" ht="12.75" hidden="1">
      <c r="A69" s="38" t="s">
        <v>32</v>
      </c>
      <c r="B69" s="19"/>
      <c r="C69" s="19"/>
      <c r="D69" s="20">
        <v>141161130</v>
      </c>
      <c r="E69" s="21">
        <v>141161130</v>
      </c>
      <c r="F69" s="21">
        <v>12116068</v>
      </c>
      <c r="G69" s="21">
        <v>20090388</v>
      </c>
      <c r="H69" s="21">
        <v>-292922</v>
      </c>
      <c r="I69" s="21">
        <v>31913534</v>
      </c>
      <c r="J69" s="21"/>
      <c r="K69" s="21">
        <v>5706739</v>
      </c>
      <c r="L69" s="21">
        <v>18792697</v>
      </c>
      <c r="M69" s="21">
        <v>24499436</v>
      </c>
      <c r="N69" s="21"/>
      <c r="O69" s="21"/>
      <c r="P69" s="21"/>
      <c r="Q69" s="21"/>
      <c r="R69" s="21"/>
      <c r="S69" s="21"/>
      <c r="T69" s="21"/>
      <c r="U69" s="21"/>
      <c r="V69" s="21">
        <v>56412970</v>
      </c>
      <c r="W69" s="21">
        <v>99413118</v>
      </c>
      <c r="X69" s="21"/>
      <c r="Y69" s="20"/>
      <c r="Z69" s="23">
        <v>141161130</v>
      </c>
    </row>
    <row r="70" spans="1:26" ht="12.75" hidden="1">
      <c r="A70" s="39" t="s">
        <v>103</v>
      </c>
      <c r="B70" s="19"/>
      <c r="C70" s="19"/>
      <c r="D70" s="20">
        <v>111003898</v>
      </c>
      <c r="E70" s="21">
        <v>111003898</v>
      </c>
      <c r="F70" s="21">
        <v>10538342</v>
      </c>
      <c r="G70" s="21">
        <v>18366119</v>
      </c>
      <c r="H70" s="21">
        <v>-1098332</v>
      </c>
      <c r="I70" s="21">
        <v>27806129</v>
      </c>
      <c r="J70" s="21"/>
      <c r="K70" s="21">
        <v>4004381</v>
      </c>
      <c r="L70" s="21">
        <v>17226396</v>
      </c>
      <c r="M70" s="21">
        <v>21230777</v>
      </c>
      <c r="N70" s="21"/>
      <c r="O70" s="21"/>
      <c r="P70" s="21"/>
      <c r="Q70" s="21"/>
      <c r="R70" s="21"/>
      <c r="S70" s="21"/>
      <c r="T70" s="21"/>
      <c r="U70" s="21"/>
      <c r="V70" s="21">
        <v>49036906</v>
      </c>
      <c r="W70" s="21">
        <v>80621766</v>
      </c>
      <c r="X70" s="21"/>
      <c r="Y70" s="20"/>
      <c r="Z70" s="23">
        <v>111003898</v>
      </c>
    </row>
    <row r="71" spans="1:26" ht="12.75" hidden="1">
      <c r="A71" s="39" t="s">
        <v>104</v>
      </c>
      <c r="B71" s="19"/>
      <c r="C71" s="19"/>
      <c r="D71" s="20"/>
      <c r="E71" s="21"/>
      <c r="F71" s="21">
        <v>9319</v>
      </c>
      <c r="G71" s="21">
        <v>938929</v>
      </c>
      <c r="H71" s="21">
        <v>3175</v>
      </c>
      <c r="I71" s="21">
        <v>951423</v>
      </c>
      <c r="J71" s="21"/>
      <c r="K71" s="21">
        <v>4560</v>
      </c>
      <c r="L71" s="21">
        <v>3724</v>
      </c>
      <c r="M71" s="21">
        <v>8284</v>
      </c>
      <c r="N71" s="21"/>
      <c r="O71" s="21"/>
      <c r="P71" s="21"/>
      <c r="Q71" s="21"/>
      <c r="R71" s="21"/>
      <c r="S71" s="21"/>
      <c r="T71" s="21"/>
      <c r="U71" s="21"/>
      <c r="V71" s="21">
        <v>959707</v>
      </c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>
        <v>3</v>
      </c>
      <c r="G72" s="21">
        <v>2</v>
      </c>
      <c r="H72" s="21">
        <v>2</v>
      </c>
      <c r="I72" s="21">
        <v>7</v>
      </c>
      <c r="J72" s="21"/>
      <c r="K72" s="21">
        <v>2</v>
      </c>
      <c r="L72" s="21">
        <v>2</v>
      </c>
      <c r="M72" s="21">
        <v>4</v>
      </c>
      <c r="N72" s="21"/>
      <c r="O72" s="21"/>
      <c r="P72" s="21"/>
      <c r="Q72" s="21"/>
      <c r="R72" s="21"/>
      <c r="S72" s="21"/>
      <c r="T72" s="21"/>
      <c r="U72" s="21"/>
      <c r="V72" s="21">
        <v>11</v>
      </c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18754232</v>
      </c>
      <c r="E73" s="21">
        <v>18754232</v>
      </c>
      <c r="F73" s="21">
        <v>1664771</v>
      </c>
      <c r="G73" s="21">
        <v>1428015</v>
      </c>
      <c r="H73" s="21">
        <v>1440772</v>
      </c>
      <c r="I73" s="21">
        <v>4533558</v>
      </c>
      <c r="J73" s="21"/>
      <c r="K73" s="21">
        <v>1785298</v>
      </c>
      <c r="L73" s="21">
        <v>1653498</v>
      </c>
      <c r="M73" s="21">
        <v>3438796</v>
      </c>
      <c r="N73" s="21"/>
      <c r="O73" s="21"/>
      <c r="P73" s="21"/>
      <c r="Q73" s="21"/>
      <c r="R73" s="21"/>
      <c r="S73" s="21"/>
      <c r="T73" s="21"/>
      <c r="U73" s="21"/>
      <c r="V73" s="21">
        <v>7972354</v>
      </c>
      <c r="W73" s="21">
        <v>10370082</v>
      </c>
      <c r="X73" s="21"/>
      <c r="Y73" s="20"/>
      <c r="Z73" s="23">
        <v>18754232</v>
      </c>
    </row>
    <row r="74" spans="1:26" ht="12.75" hidden="1">
      <c r="A74" s="39" t="s">
        <v>107</v>
      </c>
      <c r="B74" s="19"/>
      <c r="C74" s="19"/>
      <c r="D74" s="20">
        <v>11403000</v>
      </c>
      <c r="E74" s="21">
        <v>11403000</v>
      </c>
      <c r="F74" s="21">
        <v>-96367</v>
      </c>
      <c r="G74" s="21">
        <v>-642677</v>
      </c>
      <c r="H74" s="21">
        <v>-638539</v>
      </c>
      <c r="I74" s="21">
        <v>-1377583</v>
      </c>
      <c r="J74" s="21"/>
      <c r="K74" s="21">
        <v>-87502</v>
      </c>
      <c r="L74" s="21">
        <v>-90923</v>
      </c>
      <c r="M74" s="21">
        <v>-178425</v>
      </c>
      <c r="N74" s="21"/>
      <c r="O74" s="21"/>
      <c r="P74" s="21"/>
      <c r="Q74" s="21"/>
      <c r="R74" s="21"/>
      <c r="S74" s="21"/>
      <c r="T74" s="21"/>
      <c r="U74" s="21"/>
      <c r="V74" s="21">
        <v>-1556008</v>
      </c>
      <c r="W74" s="21">
        <v>8421270</v>
      </c>
      <c r="X74" s="21"/>
      <c r="Y74" s="20"/>
      <c r="Z74" s="23">
        <v>11403000</v>
      </c>
    </row>
    <row r="75" spans="1:26" ht="12.75" hidden="1">
      <c r="A75" s="40" t="s">
        <v>110</v>
      </c>
      <c r="B75" s="28"/>
      <c r="C75" s="28"/>
      <c r="D75" s="29">
        <v>8570285</v>
      </c>
      <c r="E75" s="30">
        <v>8570285</v>
      </c>
      <c r="F75" s="30">
        <v>612075</v>
      </c>
      <c r="G75" s="30">
        <v>615520</v>
      </c>
      <c r="H75" s="30">
        <v>642539</v>
      </c>
      <c r="I75" s="30">
        <v>1870134</v>
      </c>
      <c r="J75" s="30"/>
      <c r="K75" s="30">
        <v>683375</v>
      </c>
      <c r="L75" s="30">
        <v>-5603</v>
      </c>
      <c r="M75" s="30">
        <v>677772</v>
      </c>
      <c r="N75" s="30"/>
      <c r="O75" s="30"/>
      <c r="P75" s="30"/>
      <c r="Q75" s="30"/>
      <c r="R75" s="30"/>
      <c r="S75" s="30"/>
      <c r="T75" s="30"/>
      <c r="U75" s="30"/>
      <c r="V75" s="30">
        <v>2547906</v>
      </c>
      <c r="W75" s="30">
        <v>3818184</v>
      </c>
      <c r="X75" s="30"/>
      <c r="Y75" s="29"/>
      <c r="Z75" s="31">
        <v>8570285</v>
      </c>
    </row>
    <row r="76" spans="1:26" ht="12.75" hidden="1">
      <c r="A76" s="42" t="s">
        <v>287</v>
      </c>
      <c r="B76" s="32">
        <v>124396257</v>
      </c>
      <c r="C76" s="32"/>
      <c r="D76" s="33">
        <v>164249360</v>
      </c>
      <c r="E76" s="34">
        <v>164249360</v>
      </c>
      <c r="F76" s="34">
        <v>49060982</v>
      </c>
      <c r="G76" s="34">
        <v>-1730101</v>
      </c>
      <c r="H76" s="34">
        <v>-15357731</v>
      </c>
      <c r="I76" s="34">
        <v>31973150</v>
      </c>
      <c r="J76" s="34">
        <v>14869294</v>
      </c>
      <c r="K76" s="34">
        <v>6508128</v>
      </c>
      <c r="L76" s="34">
        <v>18787094</v>
      </c>
      <c r="M76" s="34">
        <v>40164516</v>
      </c>
      <c r="N76" s="34"/>
      <c r="O76" s="34"/>
      <c r="P76" s="34"/>
      <c r="Q76" s="34"/>
      <c r="R76" s="34"/>
      <c r="S76" s="34"/>
      <c r="T76" s="34"/>
      <c r="U76" s="34"/>
      <c r="V76" s="34">
        <v>72137666</v>
      </c>
      <c r="W76" s="34">
        <v>85804066</v>
      </c>
      <c r="X76" s="34"/>
      <c r="Y76" s="33"/>
      <c r="Z76" s="35">
        <v>164249360</v>
      </c>
    </row>
    <row r="77" spans="1:26" ht="12.75" hidden="1">
      <c r="A77" s="37" t="s">
        <v>31</v>
      </c>
      <c r="B77" s="19">
        <v>26593626</v>
      </c>
      <c r="C77" s="19"/>
      <c r="D77" s="20">
        <v>26212544</v>
      </c>
      <c r="E77" s="21">
        <v>26212544</v>
      </c>
      <c r="F77" s="21">
        <v>36249388</v>
      </c>
      <c r="G77" s="21">
        <v>110</v>
      </c>
      <c r="H77" s="21"/>
      <c r="I77" s="21">
        <v>36249498</v>
      </c>
      <c r="J77" s="21">
        <v>-45931</v>
      </c>
      <c r="K77" s="21">
        <v>1330</v>
      </c>
      <c r="L77" s="21"/>
      <c r="M77" s="21">
        <v>-44601</v>
      </c>
      <c r="N77" s="21"/>
      <c r="O77" s="21"/>
      <c r="P77" s="21"/>
      <c r="Q77" s="21"/>
      <c r="R77" s="21"/>
      <c r="S77" s="21"/>
      <c r="T77" s="21"/>
      <c r="U77" s="21"/>
      <c r="V77" s="21">
        <v>36204897</v>
      </c>
      <c r="W77" s="21">
        <v>16785658</v>
      </c>
      <c r="X77" s="21"/>
      <c r="Y77" s="20"/>
      <c r="Z77" s="23">
        <v>26212544</v>
      </c>
    </row>
    <row r="78" spans="1:26" ht="12.75" hidden="1">
      <c r="A78" s="38" t="s">
        <v>32</v>
      </c>
      <c r="B78" s="19">
        <v>96652876</v>
      </c>
      <c r="C78" s="19"/>
      <c r="D78" s="20">
        <v>129466536</v>
      </c>
      <c r="E78" s="21">
        <v>129466536</v>
      </c>
      <c r="F78" s="21">
        <v>12199519</v>
      </c>
      <c r="G78" s="21">
        <v>-2345731</v>
      </c>
      <c r="H78" s="21">
        <v>-16000270</v>
      </c>
      <c r="I78" s="21">
        <v>-6146482</v>
      </c>
      <c r="J78" s="21">
        <v>14257842</v>
      </c>
      <c r="K78" s="21">
        <v>5789254</v>
      </c>
      <c r="L78" s="21">
        <v>18792697</v>
      </c>
      <c r="M78" s="21">
        <v>38839793</v>
      </c>
      <c r="N78" s="21"/>
      <c r="O78" s="21"/>
      <c r="P78" s="21"/>
      <c r="Q78" s="21"/>
      <c r="R78" s="21"/>
      <c r="S78" s="21"/>
      <c r="T78" s="21"/>
      <c r="U78" s="21"/>
      <c r="V78" s="21">
        <v>32693311</v>
      </c>
      <c r="W78" s="21">
        <v>64733268</v>
      </c>
      <c r="X78" s="21"/>
      <c r="Y78" s="20"/>
      <c r="Z78" s="23">
        <v>129466536</v>
      </c>
    </row>
    <row r="79" spans="1:26" ht="12.75" hidden="1">
      <c r="A79" s="39" t="s">
        <v>103</v>
      </c>
      <c r="B79" s="19">
        <v>78961522</v>
      </c>
      <c r="C79" s="19"/>
      <c r="D79" s="20">
        <v>97683432</v>
      </c>
      <c r="E79" s="21">
        <v>97683432</v>
      </c>
      <c r="F79" s="21">
        <v>10439089</v>
      </c>
      <c r="G79" s="21">
        <v>7518431</v>
      </c>
      <c r="H79" s="21">
        <v>-8690839</v>
      </c>
      <c r="I79" s="21">
        <v>9266681</v>
      </c>
      <c r="J79" s="21">
        <v>13552190</v>
      </c>
      <c r="K79" s="21">
        <v>3996532</v>
      </c>
      <c r="L79" s="21">
        <v>17132611</v>
      </c>
      <c r="M79" s="21">
        <v>34681333</v>
      </c>
      <c r="N79" s="21"/>
      <c r="O79" s="21"/>
      <c r="P79" s="21"/>
      <c r="Q79" s="21"/>
      <c r="R79" s="21"/>
      <c r="S79" s="21"/>
      <c r="T79" s="21"/>
      <c r="U79" s="21"/>
      <c r="V79" s="21">
        <v>43948014</v>
      </c>
      <c r="W79" s="21">
        <v>48841716</v>
      </c>
      <c r="X79" s="21"/>
      <c r="Y79" s="20"/>
      <c r="Z79" s="23">
        <v>97683432</v>
      </c>
    </row>
    <row r="80" spans="1:26" ht="12.75" hidden="1">
      <c r="A80" s="39" t="s">
        <v>104</v>
      </c>
      <c r="B80" s="19"/>
      <c r="C80" s="19"/>
      <c r="D80" s="20"/>
      <c r="E80" s="21"/>
      <c r="F80" s="21">
        <v>95659</v>
      </c>
      <c r="G80" s="21">
        <v>-9123555</v>
      </c>
      <c r="H80" s="21">
        <v>-6581482</v>
      </c>
      <c r="I80" s="21">
        <v>-15609378</v>
      </c>
      <c r="J80" s="21">
        <v>-944867</v>
      </c>
      <c r="K80" s="21">
        <v>7424</v>
      </c>
      <c r="L80" s="21">
        <v>6588</v>
      </c>
      <c r="M80" s="21">
        <v>-930855</v>
      </c>
      <c r="N80" s="21"/>
      <c r="O80" s="21"/>
      <c r="P80" s="21"/>
      <c r="Q80" s="21"/>
      <c r="R80" s="21"/>
      <c r="S80" s="21"/>
      <c r="T80" s="21"/>
      <c r="U80" s="21"/>
      <c r="V80" s="21">
        <v>-16540233</v>
      </c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>
        <v>-2336094</v>
      </c>
      <c r="H81" s="21">
        <v>-2336094</v>
      </c>
      <c r="I81" s="21">
        <v>-4672188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-4672188</v>
      </c>
      <c r="W81" s="21"/>
      <c r="X81" s="21"/>
      <c r="Y81" s="20"/>
      <c r="Z81" s="23"/>
    </row>
    <row r="82" spans="1:26" ht="12.75" hidden="1">
      <c r="A82" s="39" t="s">
        <v>106</v>
      </c>
      <c r="B82" s="19">
        <v>17691354</v>
      </c>
      <c r="C82" s="19"/>
      <c r="D82" s="20">
        <v>19431900</v>
      </c>
      <c r="E82" s="21">
        <v>19431900</v>
      </c>
      <c r="F82" s="21">
        <v>1664771</v>
      </c>
      <c r="G82" s="21">
        <v>1595487</v>
      </c>
      <c r="H82" s="21">
        <v>1608145</v>
      </c>
      <c r="I82" s="21">
        <v>4868403</v>
      </c>
      <c r="J82" s="21">
        <v>1650519</v>
      </c>
      <c r="K82" s="21">
        <v>1785298</v>
      </c>
      <c r="L82" s="21">
        <v>1653498</v>
      </c>
      <c r="M82" s="21">
        <v>5089315</v>
      </c>
      <c r="N82" s="21"/>
      <c r="O82" s="21"/>
      <c r="P82" s="21"/>
      <c r="Q82" s="21"/>
      <c r="R82" s="21"/>
      <c r="S82" s="21"/>
      <c r="T82" s="21"/>
      <c r="U82" s="21"/>
      <c r="V82" s="21">
        <v>9957718</v>
      </c>
      <c r="W82" s="21">
        <v>9715950</v>
      </c>
      <c r="X82" s="21"/>
      <c r="Y82" s="20"/>
      <c r="Z82" s="23">
        <v>19431900</v>
      </c>
    </row>
    <row r="83" spans="1:26" ht="12.75" hidden="1">
      <c r="A83" s="39" t="s">
        <v>107</v>
      </c>
      <c r="B83" s="19"/>
      <c r="C83" s="19"/>
      <c r="D83" s="20">
        <v>12351204</v>
      </c>
      <c r="E83" s="21">
        <v>12351204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6175602</v>
      </c>
      <c r="X83" s="21"/>
      <c r="Y83" s="20"/>
      <c r="Z83" s="23">
        <v>12351204</v>
      </c>
    </row>
    <row r="84" spans="1:26" ht="12.75" hidden="1">
      <c r="A84" s="40" t="s">
        <v>110</v>
      </c>
      <c r="B84" s="28">
        <v>1149755</v>
      </c>
      <c r="C84" s="28"/>
      <c r="D84" s="29">
        <v>8570280</v>
      </c>
      <c r="E84" s="30">
        <v>8570280</v>
      </c>
      <c r="F84" s="30">
        <v>612075</v>
      </c>
      <c r="G84" s="30">
        <v>615520</v>
      </c>
      <c r="H84" s="30">
        <v>642539</v>
      </c>
      <c r="I84" s="30">
        <v>1870134</v>
      </c>
      <c r="J84" s="30">
        <v>657383</v>
      </c>
      <c r="K84" s="30">
        <v>717544</v>
      </c>
      <c r="L84" s="30">
        <v>-5603</v>
      </c>
      <c r="M84" s="30">
        <v>1369324</v>
      </c>
      <c r="N84" s="30"/>
      <c r="O84" s="30"/>
      <c r="P84" s="30"/>
      <c r="Q84" s="30"/>
      <c r="R84" s="30"/>
      <c r="S84" s="30"/>
      <c r="T84" s="30"/>
      <c r="U84" s="30"/>
      <c r="V84" s="30">
        <v>3239458</v>
      </c>
      <c r="W84" s="30">
        <v>4285140</v>
      </c>
      <c r="X84" s="30"/>
      <c r="Y84" s="29"/>
      <c r="Z84" s="31">
        <v>8570280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77679323</v>
      </c>
      <c r="F5" s="100">
        <f t="shared" si="0"/>
        <v>77679323</v>
      </c>
      <c r="G5" s="100">
        <f t="shared" si="0"/>
        <v>51710306</v>
      </c>
      <c r="H5" s="100">
        <f t="shared" si="0"/>
        <v>2535150</v>
      </c>
      <c r="I5" s="100">
        <f t="shared" si="0"/>
        <v>742315</v>
      </c>
      <c r="J5" s="100">
        <f t="shared" si="0"/>
        <v>54987771</v>
      </c>
      <c r="K5" s="100">
        <f t="shared" si="0"/>
        <v>0</v>
      </c>
      <c r="L5" s="100">
        <f t="shared" si="0"/>
        <v>1451389</v>
      </c>
      <c r="M5" s="100">
        <f t="shared" si="0"/>
        <v>12985539</v>
      </c>
      <c r="N5" s="100">
        <f t="shared" si="0"/>
        <v>14436928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69424699</v>
      </c>
      <c r="X5" s="100">
        <f t="shared" si="0"/>
        <v>44645946</v>
      </c>
      <c r="Y5" s="100">
        <f t="shared" si="0"/>
        <v>24778753</v>
      </c>
      <c r="Z5" s="137">
        <f>+IF(X5&lt;&gt;0,+(Y5/X5)*100,0)</f>
        <v>55.50056661359578</v>
      </c>
      <c r="AA5" s="153">
        <f>SUM(AA6:AA8)</f>
        <v>77679323</v>
      </c>
    </row>
    <row r="6" spans="1:27" ht="12.75">
      <c r="A6" s="138" t="s">
        <v>75</v>
      </c>
      <c r="B6" s="136"/>
      <c r="C6" s="155"/>
      <c r="D6" s="155"/>
      <c r="E6" s="156"/>
      <c r="F6" s="60"/>
      <c r="G6" s="60">
        <v>50018</v>
      </c>
      <c r="H6" s="60">
        <v>43483</v>
      </c>
      <c r="I6" s="60">
        <v>43684</v>
      </c>
      <c r="J6" s="60">
        <v>137185</v>
      </c>
      <c r="K6" s="60"/>
      <c r="L6" s="60">
        <v>12781</v>
      </c>
      <c r="M6" s="60">
        <v>7500</v>
      </c>
      <c r="N6" s="60">
        <v>20281</v>
      </c>
      <c r="O6" s="60"/>
      <c r="P6" s="60"/>
      <c r="Q6" s="60"/>
      <c r="R6" s="60"/>
      <c r="S6" s="60"/>
      <c r="T6" s="60"/>
      <c r="U6" s="60"/>
      <c r="V6" s="60"/>
      <c r="W6" s="60">
        <v>157466</v>
      </c>
      <c r="X6" s="60"/>
      <c r="Y6" s="60">
        <v>157466</v>
      </c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77479323</v>
      </c>
      <c r="F7" s="159">
        <v>77479323</v>
      </c>
      <c r="G7" s="159">
        <v>51654499</v>
      </c>
      <c r="H7" s="159">
        <v>2491141</v>
      </c>
      <c r="I7" s="159">
        <v>690210</v>
      </c>
      <c r="J7" s="159">
        <v>54835850</v>
      </c>
      <c r="K7" s="159"/>
      <c r="L7" s="159">
        <v>1428585</v>
      </c>
      <c r="M7" s="159">
        <v>12988761</v>
      </c>
      <c r="N7" s="159">
        <v>14417346</v>
      </c>
      <c r="O7" s="159"/>
      <c r="P7" s="159"/>
      <c r="Q7" s="159"/>
      <c r="R7" s="159"/>
      <c r="S7" s="159"/>
      <c r="T7" s="159"/>
      <c r="U7" s="159"/>
      <c r="V7" s="159"/>
      <c r="W7" s="159">
        <v>69253196</v>
      </c>
      <c r="X7" s="159">
        <v>44536854</v>
      </c>
      <c r="Y7" s="159">
        <v>24716342</v>
      </c>
      <c r="Z7" s="141">
        <v>55.5</v>
      </c>
      <c r="AA7" s="157">
        <v>77479323</v>
      </c>
    </row>
    <row r="8" spans="1:27" ht="12.75">
      <c r="A8" s="138" t="s">
        <v>77</v>
      </c>
      <c r="B8" s="136"/>
      <c r="C8" s="155"/>
      <c r="D8" s="155"/>
      <c r="E8" s="156">
        <v>200000</v>
      </c>
      <c r="F8" s="60">
        <v>200000</v>
      </c>
      <c r="G8" s="60">
        <v>5789</v>
      </c>
      <c r="H8" s="60">
        <v>526</v>
      </c>
      <c r="I8" s="60">
        <v>8421</v>
      </c>
      <c r="J8" s="60">
        <v>14736</v>
      </c>
      <c r="K8" s="60"/>
      <c r="L8" s="60">
        <v>10023</v>
      </c>
      <c r="M8" s="60">
        <v>-10722</v>
      </c>
      <c r="N8" s="60">
        <v>-699</v>
      </c>
      <c r="O8" s="60"/>
      <c r="P8" s="60"/>
      <c r="Q8" s="60"/>
      <c r="R8" s="60"/>
      <c r="S8" s="60"/>
      <c r="T8" s="60"/>
      <c r="U8" s="60"/>
      <c r="V8" s="60"/>
      <c r="W8" s="60">
        <v>14037</v>
      </c>
      <c r="X8" s="60">
        <v>109092</v>
      </c>
      <c r="Y8" s="60">
        <v>-95055</v>
      </c>
      <c r="Z8" s="140">
        <v>-87.13</v>
      </c>
      <c r="AA8" s="155">
        <v>200000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5402597</v>
      </c>
      <c r="F9" s="100">
        <f t="shared" si="1"/>
        <v>5402597</v>
      </c>
      <c r="G9" s="100">
        <f t="shared" si="1"/>
        <v>157438</v>
      </c>
      <c r="H9" s="100">
        <f t="shared" si="1"/>
        <v>619738</v>
      </c>
      <c r="I9" s="100">
        <f t="shared" si="1"/>
        <v>2618299</v>
      </c>
      <c r="J9" s="100">
        <f t="shared" si="1"/>
        <v>3395475</v>
      </c>
      <c r="K9" s="100">
        <f t="shared" si="1"/>
        <v>0</v>
      </c>
      <c r="L9" s="100">
        <f t="shared" si="1"/>
        <v>809221</v>
      </c>
      <c r="M9" s="100">
        <f t="shared" si="1"/>
        <v>114507</v>
      </c>
      <c r="N9" s="100">
        <f t="shared" si="1"/>
        <v>923728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4319203</v>
      </c>
      <c r="X9" s="100">
        <f t="shared" si="1"/>
        <v>2965254</v>
      </c>
      <c r="Y9" s="100">
        <f t="shared" si="1"/>
        <v>1353949</v>
      </c>
      <c r="Z9" s="137">
        <f>+IF(X9&lt;&gt;0,+(Y9/X9)*100,0)</f>
        <v>45.66047293081807</v>
      </c>
      <c r="AA9" s="153">
        <f>SUM(AA10:AA14)</f>
        <v>5402597</v>
      </c>
    </row>
    <row r="10" spans="1:27" ht="12.75">
      <c r="A10" s="138" t="s">
        <v>79</v>
      </c>
      <c r="B10" s="136"/>
      <c r="C10" s="155"/>
      <c r="D10" s="155"/>
      <c r="E10" s="156">
        <v>4223847</v>
      </c>
      <c r="F10" s="60">
        <v>4223847</v>
      </c>
      <c r="G10" s="60">
        <v>48098</v>
      </c>
      <c r="H10" s="60">
        <v>454965</v>
      </c>
      <c r="I10" s="60">
        <v>2569239</v>
      </c>
      <c r="J10" s="60">
        <v>3072302</v>
      </c>
      <c r="K10" s="60"/>
      <c r="L10" s="60">
        <v>716160</v>
      </c>
      <c r="M10" s="60">
        <v>16568</v>
      </c>
      <c r="N10" s="60">
        <v>732728</v>
      </c>
      <c r="O10" s="60"/>
      <c r="P10" s="60"/>
      <c r="Q10" s="60"/>
      <c r="R10" s="60"/>
      <c r="S10" s="60"/>
      <c r="T10" s="60"/>
      <c r="U10" s="60"/>
      <c r="V10" s="60"/>
      <c r="W10" s="60">
        <v>3805030</v>
      </c>
      <c r="X10" s="60">
        <v>2304084</v>
      </c>
      <c r="Y10" s="60">
        <v>1500946</v>
      </c>
      <c r="Z10" s="140">
        <v>65.14</v>
      </c>
      <c r="AA10" s="155">
        <v>4223847</v>
      </c>
    </row>
    <row r="11" spans="1:27" ht="12.75">
      <c r="A11" s="138" t="s">
        <v>80</v>
      </c>
      <c r="B11" s="136"/>
      <c r="C11" s="155"/>
      <c r="D11" s="155"/>
      <c r="E11" s="156">
        <v>40750</v>
      </c>
      <c r="F11" s="60">
        <v>40750</v>
      </c>
      <c r="G11" s="60">
        <v>-8068</v>
      </c>
      <c r="H11" s="60">
        <v>98609</v>
      </c>
      <c r="I11" s="60">
        <v>-13564</v>
      </c>
      <c r="J11" s="60">
        <v>76977</v>
      </c>
      <c r="K11" s="60"/>
      <c r="L11" s="60">
        <v>-7676</v>
      </c>
      <c r="M11" s="60">
        <v>-6262</v>
      </c>
      <c r="N11" s="60">
        <v>-13938</v>
      </c>
      <c r="O11" s="60"/>
      <c r="P11" s="60"/>
      <c r="Q11" s="60"/>
      <c r="R11" s="60"/>
      <c r="S11" s="60"/>
      <c r="T11" s="60"/>
      <c r="U11" s="60"/>
      <c r="V11" s="60"/>
      <c r="W11" s="60">
        <v>63039</v>
      </c>
      <c r="X11" s="60">
        <v>48270</v>
      </c>
      <c r="Y11" s="60">
        <v>14769</v>
      </c>
      <c r="Z11" s="140">
        <v>30.6</v>
      </c>
      <c r="AA11" s="155">
        <v>40750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>
        <v>4945</v>
      </c>
      <c r="I12" s="60"/>
      <c r="J12" s="60">
        <v>4945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4945</v>
      </c>
      <c r="X12" s="60"/>
      <c r="Y12" s="60">
        <v>4945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>
        <v>1138000</v>
      </c>
      <c r="F13" s="60">
        <v>1138000</v>
      </c>
      <c r="G13" s="60">
        <v>117408</v>
      </c>
      <c r="H13" s="60">
        <v>61219</v>
      </c>
      <c r="I13" s="60">
        <v>62624</v>
      </c>
      <c r="J13" s="60">
        <v>241251</v>
      </c>
      <c r="K13" s="60"/>
      <c r="L13" s="60">
        <v>100737</v>
      </c>
      <c r="M13" s="60">
        <v>104201</v>
      </c>
      <c r="N13" s="60">
        <v>204938</v>
      </c>
      <c r="O13" s="60"/>
      <c r="P13" s="60"/>
      <c r="Q13" s="60"/>
      <c r="R13" s="60"/>
      <c r="S13" s="60"/>
      <c r="T13" s="60"/>
      <c r="U13" s="60"/>
      <c r="V13" s="60"/>
      <c r="W13" s="60">
        <v>446189</v>
      </c>
      <c r="X13" s="60">
        <v>612900</v>
      </c>
      <c r="Y13" s="60">
        <v>-166711</v>
      </c>
      <c r="Z13" s="140">
        <v>-27.2</v>
      </c>
      <c r="AA13" s="155">
        <v>1138000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17953250</v>
      </c>
      <c r="F15" s="100">
        <f t="shared" si="2"/>
        <v>17953250</v>
      </c>
      <c r="G15" s="100">
        <f t="shared" si="2"/>
        <v>-354417</v>
      </c>
      <c r="H15" s="100">
        <f t="shared" si="2"/>
        <v>-1073628</v>
      </c>
      <c r="I15" s="100">
        <f t="shared" si="2"/>
        <v>15081</v>
      </c>
      <c r="J15" s="100">
        <f t="shared" si="2"/>
        <v>-1412964</v>
      </c>
      <c r="K15" s="100">
        <f t="shared" si="2"/>
        <v>0</v>
      </c>
      <c r="L15" s="100">
        <f t="shared" si="2"/>
        <v>463143</v>
      </c>
      <c r="M15" s="100">
        <f t="shared" si="2"/>
        <v>176025</v>
      </c>
      <c r="N15" s="100">
        <f t="shared" si="2"/>
        <v>639168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-773796</v>
      </c>
      <c r="X15" s="100">
        <f t="shared" si="2"/>
        <v>8510724</v>
      </c>
      <c r="Y15" s="100">
        <f t="shared" si="2"/>
        <v>-9284520</v>
      </c>
      <c r="Z15" s="137">
        <f>+IF(X15&lt;&gt;0,+(Y15/X15)*100,0)</f>
        <v>-109.09201144344476</v>
      </c>
      <c r="AA15" s="153">
        <f>SUM(AA16:AA18)</f>
        <v>17953250</v>
      </c>
    </row>
    <row r="16" spans="1:27" ht="12.75">
      <c r="A16" s="138" t="s">
        <v>85</v>
      </c>
      <c r="B16" s="136"/>
      <c r="C16" s="155"/>
      <c r="D16" s="155"/>
      <c r="E16" s="156">
        <v>177940</v>
      </c>
      <c r="F16" s="60">
        <v>177940</v>
      </c>
      <c r="G16" s="60">
        <v>-12382</v>
      </c>
      <c r="H16" s="60">
        <v>-487734</v>
      </c>
      <c r="I16" s="60">
        <v>-490792</v>
      </c>
      <c r="J16" s="60">
        <v>-990908</v>
      </c>
      <c r="K16" s="60"/>
      <c r="L16" s="60">
        <v>36798</v>
      </c>
      <c r="M16" s="60">
        <v>-13698</v>
      </c>
      <c r="N16" s="60">
        <v>23100</v>
      </c>
      <c r="O16" s="60"/>
      <c r="P16" s="60"/>
      <c r="Q16" s="60"/>
      <c r="R16" s="60"/>
      <c r="S16" s="60"/>
      <c r="T16" s="60"/>
      <c r="U16" s="60"/>
      <c r="V16" s="60"/>
      <c r="W16" s="60">
        <v>-967808</v>
      </c>
      <c r="X16" s="60">
        <v>89454</v>
      </c>
      <c r="Y16" s="60">
        <v>-1057262</v>
      </c>
      <c r="Z16" s="140">
        <v>-1181.91</v>
      </c>
      <c r="AA16" s="155">
        <v>177940</v>
      </c>
    </row>
    <row r="17" spans="1:27" ht="12.75">
      <c r="A17" s="138" t="s">
        <v>86</v>
      </c>
      <c r="B17" s="136"/>
      <c r="C17" s="155"/>
      <c r="D17" s="155"/>
      <c r="E17" s="156">
        <v>17775310</v>
      </c>
      <c r="F17" s="60">
        <v>17775310</v>
      </c>
      <c r="G17" s="60">
        <v>-342035</v>
      </c>
      <c r="H17" s="60">
        <v>-585894</v>
      </c>
      <c r="I17" s="60">
        <v>505873</v>
      </c>
      <c r="J17" s="60">
        <v>-422056</v>
      </c>
      <c r="K17" s="60"/>
      <c r="L17" s="60">
        <v>426345</v>
      </c>
      <c r="M17" s="60">
        <v>189723</v>
      </c>
      <c r="N17" s="60">
        <v>616068</v>
      </c>
      <c r="O17" s="60"/>
      <c r="P17" s="60"/>
      <c r="Q17" s="60"/>
      <c r="R17" s="60"/>
      <c r="S17" s="60"/>
      <c r="T17" s="60"/>
      <c r="U17" s="60"/>
      <c r="V17" s="60"/>
      <c r="W17" s="60">
        <v>194012</v>
      </c>
      <c r="X17" s="60">
        <v>8421270</v>
      </c>
      <c r="Y17" s="60">
        <v>-8227258</v>
      </c>
      <c r="Z17" s="140">
        <v>-97.7</v>
      </c>
      <c r="AA17" s="155">
        <v>17775310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166149463</v>
      </c>
      <c r="F19" s="100">
        <f t="shared" si="3"/>
        <v>166149463</v>
      </c>
      <c r="G19" s="100">
        <f t="shared" si="3"/>
        <v>12240781</v>
      </c>
      <c r="H19" s="100">
        <f t="shared" si="3"/>
        <v>20755162</v>
      </c>
      <c r="I19" s="100">
        <f t="shared" si="3"/>
        <v>358416</v>
      </c>
      <c r="J19" s="100">
        <f t="shared" si="3"/>
        <v>33354359</v>
      </c>
      <c r="K19" s="100">
        <f t="shared" si="3"/>
        <v>0</v>
      </c>
      <c r="L19" s="100">
        <f t="shared" si="3"/>
        <v>5798980</v>
      </c>
      <c r="M19" s="100">
        <f t="shared" si="3"/>
        <v>18883620</v>
      </c>
      <c r="N19" s="100">
        <f t="shared" si="3"/>
        <v>24682600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58036959</v>
      </c>
      <c r="X19" s="100">
        <f t="shared" si="3"/>
        <v>90991848</v>
      </c>
      <c r="Y19" s="100">
        <f t="shared" si="3"/>
        <v>-32954889</v>
      </c>
      <c r="Z19" s="137">
        <f>+IF(X19&lt;&gt;0,+(Y19/X19)*100,0)</f>
        <v>-36.217408179247</v>
      </c>
      <c r="AA19" s="153">
        <f>SUM(AA20:AA23)</f>
        <v>166149463</v>
      </c>
    </row>
    <row r="20" spans="1:27" ht="12.75">
      <c r="A20" s="138" t="s">
        <v>89</v>
      </c>
      <c r="B20" s="136"/>
      <c r="C20" s="155"/>
      <c r="D20" s="155"/>
      <c r="E20" s="156">
        <v>146717083</v>
      </c>
      <c r="F20" s="60">
        <v>146717083</v>
      </c>
      <c r="G20" s="60">
        <v>10566688</v>
      </c>
      <c r="H20" s="60">
        <v>18388216</v>
      </c>
      <c r="I20" s="60">
        <v>-1085533</v>
      </c>
      <c r="J20" s="60">
        <v>27869371</v>
      </c>
      <c r="K20" s="60"/>
      <c r="L20" s="60">
        <v>4009120</v>
      </c>
      <c r="M20" s="60">
        <v>17226396</v>
      </c>
      <c r="N20" s="60">
        <v>21235516</v>
      </c>
      <c r="O20" s="60"/>
      <c r="P20" s="60"/>
      <c r="Q20" s="60"/>
      <c r="R20" s="60"/>
      <c r="S20" s="60"/>
      <c r="T20" s="60"/>
      <c r="U20" s="60"/>
      <c r="V20" s="60"/>
      <c r="W20" s="60">
        <v>49104887</v>
      </c>
      <c r="X20" s="60">
        <v>80621766</v>
      </c>
      <c r="Y20" s="60">
        <v>-31516879</v>
      </c>
      <c r="Z20" s="140">
        <v>-39.09</v>
      </c>
      <c r="AA20" s="155">
        <v>146717083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>
        <v>9319</v>
      </c>
      <c r="H21" s="60">
        <v>938929</v>
      </c>
      <c r="I21" s="60">
        <v>3175</v>
      </c>
      <c r="J21" s="60">
        <v>951423</v>
      </c>
      <c r="K21" s="60"/>
      <c r="L21" s="60">
        <v>4560</v>
      </c>
      <c r="M21" s="60">
        <v>3724</v>
      </c>
      <c r="N21" s="60">
        <v>8284</v>
      </c>
      <c r="O21" s="60"/>
      <c r="P21" s="60"/>
      <c r="Q21" s="60"/>
      <c r="R21" s="60"/>
      <c r="S21" s="60"/>
      <c r="T21" s="60"/>
      <c r="U21" s="60"/>
      <c r="V21" s="60"/>
      <c r="W21" s="60">
        <v>959707</v>
      </c>
      <c r="X21" s="60"/>
      <c r="Y21" s="60">
        <v>959707</v>
      </c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>
        <v>3</v>
      </c>
      <c r="H22" s="159">
        <v>2</v>
      </c>
      <c r="I22" s="159">
        <v>2</v>
      </c>
      <c r="J22" s="159">
        <v>7</v>
      </c>
      <c r="K22" s="159"/>
      <c r="L22" s="159">
        <v>2</v>
      </c>
      <c r="M22" s="159">
        <v>2</v>
      </c>
      <c r="N22" s="159">
        <v>4</v>
      </c>
      <c r="O22" s="159"/>
      <c r="P22" s="159"/>
      <c r="Q22" s="159"/>
      <c r="R22" s="159"/>
      <c r="S22" s="159"/>
      <c r="T22" s="159"/>
      <c r="U22" s="159"/>
      <c r="V22" s="159"/>
      <c r="W22" s="159">
        <v>11</v>
      </c>
      <c r="X22" s="159"/>
      <c r="Y22" s="159">
        <v>11</v>
      </c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19432380</v>
      </c>
      <c r="F23" s="60">
        <v>19432380</v>
      </c>
      <c r="G23" s="60">
        <v>1664771</v>
      </c>
      <c r="H23" s="60">
        <v>1428015</v>
      </c>
      <c r="I23" s="60">
        <v>1440772</v>
      </c>
      <c r="J23" s="60">
        <v>4533558</v>
      </c>
      <c r="K23" s="60"/>
      <c r="L23" s="60">
        <v>1785298</v>
      </c>
      <c r="M23" s="60">
        <v>1653498</v>
      </c>
      <c r="N23" s="60">
        <v>3438796</v>
      </c>
      <c r="O23" s="60"/>
      <c r="P23" s="60"/>
      <c r="Q23" s="60"/>
      <c r="R23" s="60"/>
      <c r="S23" s="60"/>
      <c r="T23" s="60"/>
      <c r="U23" s="60"/>
      <c r="V23" s="60"/>
      <c r="W23" s="60">
        <v>7972354</v>
      </c>
      <c r="X23" s="60">
        <v>10370082</v>
      </c>
      <c r="Y23" s="60">
        <v>-2397728</v>
      </c>
      <c r="Z23" s="140">
        <v>-23.12</v>
      </c>
      <c r="AA23" s="155">
        <v>19432380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678000</v>
      </c>
      <c r="F24" s="100">
        <v>678000</v>
      </c>
      <c r="G24" s="100">
        <v>1827</v>
      </c>
      <c r="H24" s="100">
        <v>13595</v>
      </c>
      <c r="I24" s="100">
        <v>34581</v>
      </c>
      <c r="J24" s="100">
        <v>50003</v>
      </c>
      <c r="K24" s="100"/>
      <c r="L24" s="100">
        <v>56489</v>
      </c>
      <c r="M24" s="100">
        <v>16000</v>
      </c>
      <c r="N24" s="100">
        <v>72489</v>
      </c>
      <c r="O24" s="100"/>
      <c r="P24" s="100"/>
      <c r="Q24" s="100"/>
      <c r="R24" s="100"/>
      <c r="S24" s="100"/>
      <c r="T24" s="100"/>
      <c r="U24" s="100"/>
      <c r="V24" s="100"/>
      <c r="W24" s="100">
        <v>122492</v>
      </c>
      <c r="X24" s="100">
        <v>401562</v>
      </c>
      <c r="Y24" s="100">
        <v>-279070</v>
      </c>
      <c r="Z24" s="137">
        <v>-69.5</v>
      </c>
      <c r="AA24" s="153">
        <v>678000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267862633</v>
      </c>
      <c r="F25" s="73">
        <f t="shared" si="4"/>
        <v>267862633</v>
      </c>
      <c r="G25" s="73">
        <f t="shared" si="4"/>
        <v>63755935</v>
      </c>
      <c r="H25" s="73">
        <f t="shared" si="4"/>
        <v>22850017</v>
      </c>
      <c r="I25" s="73">
        <f t="shared" si="4"/>
        <v>3768692</v>
      </c>
      <c r="J25" s="73">
        <f t="shared" si="4"/>
        <v>90374644</v>
      </c>
      <c r="K25" s="73">
        <f t="shared" si="4"/>
        <v>0</v>
      </c>
      <c r="L25" s="73">
        <f t="shared" si="4"/>
        <v>8579222</v>
      </c>
      <c r="M25" s="73">
        <f t="shared" si="4"/>
        <v>32175691</v>
      </c>
      <c r="N25" s="73">
        <f t="shared" si="4"/>
        <v>40754913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131129557</v>
      </c>
      <c r="X25" s="73">
        <f t="shared" si="4"/>
        <v>147515334</v>
      </c>
      <c r="Y25" s="73">
        <f t="shared" si="4"/>
        <v>-16385777</v>
      </c>
      <c r="Z25" s="170">
        <f>+IF(X25&lt;&gt;0,+(Y25/X25)*100,0)</f>
        <v>-11.10784659173127</v>
      </c>
      <c r="AA25" s="168">
        <f>+AA5+AA9+AA15+AA19+AA24</f>
        <v>267862633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62015290</v>
      </c>
      <c r="F28" s="100">
        <f t="shared" si="5"/>
        <v>62015290</v>
      </c>
      <c r="G28" s="100">
        <f t="shared" si="5"/>
        <v>9834826</v>
      </c>
      <c r="H28" s="100">
        <f t="shared" si="5"/>
        <v>6868844</v>
      </c>
      <c r="I28" s="100">
        <f t="shared" si="5"/>
        <v>5703150</v>
      </c>
      <c r="J28" s="100">
        <f t="shared" si="5"/>
        <v>22406820</v>
      </c>
      <c r="K28" s="100">
        <f t="shared" si="5"/>
        <v>0</v>
      </c>
      <c r="L28" s="100">
        <f t="shared" si="5"/>
        <v>5514725</v>
      </c>
      <c r="M28" s="100">
        <f t="shared" si="5"/>
        <v>5464392</v>
      </c>
      <c r="N28" s="100">
        <f t="shared" si="5"/>
        <v>10979117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33385937</v>
      </c>
      <c r="X28" s="100">
        <f t="shared" si="5"/>
        <v>37927464</v>
      </c>
      <c r="Y28" s="100">
        <f t="shared" si="5"/>
        <v>-4541527</v>
      </c>
      <c r="Z28" s="137">
        <f>+IF(X28&lt;&gt;0,+(Y28/X28)*100,0)</f>
        <v>-11.97424378281659</v>
      </c>
      <c r="AA28" s="153">
        <f>SUM(AA29:AA31)</f>
        <v>62015290</v>
      </c>
    </row>
    <row r="29" spans="1:27" ht="12.75">
      <c r="A29" s="138" t="s">
        <v>75</v>
      </c>
      <c r="B29" s="136"/>
      <c r="C29" s="155"/>
      <c r="D29" s="155"/>
      <c r="E29" s="156">
        <v>23880902</v>
      </c>
      <c r="F29" s="60">
        <v>23880902</v>
      </c>
      <c r="G29" s="60">
        <v>3076998</v>
      </c>
      <c r="H29" s="60">
        <v>3040827</v>
      </c>
      <c r="I29" s="60">
        <v>2618876</v>
      </c>
      <c r="J29" s="60">
        <v>8736701</v>
      </c>
      <c r="K29" s="60"/>
      <c r="L29" s="60">
        <v>1947942</v>
      </c>
      <c r="M29" s="60">
        <v>2197650</v>
      </c>
      <c r="N29" s="60">
        <v>4145592</v>
      </c>
      <c r="O29" s="60"/>
      <c r="P29" s="60"/>
      <c r="Q29" s="60"/>
      <c r="R29" s="60"/>
      <c r="S29" s="60"/>
      <c r="T29" s="60"/>
      <c r="U29" s="60"/>
      <c r="V29" s="60"/>
      <c r="W29" s="60">
        <v>12882293</v>
      </c>
      <c r="X29" s="60">
        <v>12991650</v>
      </c>
      <c r="Y29" s="60">
        <v>-109357</v>
      </c>
      <c r="Z29" s="140">
        <v>-0.84</v>
      </c>
      <c r="AA29" s="155">
        <v>23880902</v>
      </c>
    </row>
    <row r="30" spans="1:27" ht="12.75">
      <c r="A30" s="138" t="s">
        <v>76</v>
      </c>
      <c r="B30" s="136"/>
      <c r="C30" s="157"/>
      <c r="D30" s="157"/>
      <c r="E30" s="158">
        <v>21718239</v>
      </c>
      <c r="F30" s="159">
        <v>21718239</v>
      </c>
      <c r="G30" s="159">
        <v>5998028</v>
      </c>
      <c r="H30" s="159">
        <v>2391660</v>
      </c>
      <c r="I30" s="159">
        <v>2101915</v>
      </c>
      <c r="J30" s="159">
        <v>10491603</v>
      </c>
      <c r="K30" s="159"/>
      <c r="L30" s="159">
        <v>2334695</v>
      </c>
      <c r="M30" s="159">
        <v>2386603</v>
      </c>
      <c r="N30" s="159">
        <v>4721298</v>
      </c>
      <c r="O30" s="159"/>
      <c r="P30" s="159"/>
      <c r="Q30" s="159"/>
      <c r="R30" s="159"/>
      <c r="S30" s="159"/>
      <c r="T30" s="159"/>
      <c r="U30" s="159"/>
      <c r="V30" s="159"/>
      <c r="W30" s="159">
        <v>15212901</v>
      </c>
      <c r="X30" s="159">
        <v>16139730</v>
      </c>
      <c r="Y30" s="159">
        <v>-926829</v>
      </c>
      <c r="Z30" s="141">
        <v>-5.74</v>
      </c>
      <c r="AA30" s="157">
        <v>21718239</v>
      </c>
    </row>
    <row r="31" spans="1:27" ht="12.75">
      <c r="A31" s="138" t="s">
        <v>77</v>
      </c>
      <c r="B31" s="136"/>
      <c r="C31" s="155"/>
      <c r="D31" s="155"/>
      <c r="E31" s="156">
        <v>16416149</v>
      </c>
      <c r="F31" s="60">
        <v>16416149</v>
      </c>
      <c r="G31" s="60">
        <v>759800</v>
      </c>
      <c r="H31" s="60">
        <v>1436357</v>
      </c>
      <c r="I31" s="60">
        <v>982359</v>
      </c>
      <c r="J31" s="60">
        <v>3178516</v>
      </c>
      <c r="K31" s="60"/>
      <c r="L31" s="60">
        <v>1232088</v>
      </c>
      <c r="M31" s="60">
        <v>880139</v>
      </c>
      <c r="N31" s="60">
        <v>2112227</v>
      </c>
      <c r="O31" s="60"/>
      <c r="P31" s="60"/>
      <c r="Q31" s="60"/>
      <c r="R31" s="60"/>
      <c r="S31" s="60"/>
      <c r="T31" s="60"/>
      <c r="U31" s="60"/>
      <c r="V31" s="60"/>
      <c r="W31" s="60">
        <v>5290743</v>
      </c>
      <c r="X31" s="60">
        <v>8796084</v>
      </c>
      <c r="Y31" s="60">
        <v>-3505341</v>
      </c>
      <c r="Z31" s="140">
        <v>-39.85</v>
      </c>
      <c r="AA31" s="155">
        <v>16416149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36616531</v>
      </c>
      <c r="F32" s="100">
        <f t="shared" si="6"/>
        <v>36616531</v>
      </c>
      <c r="G32" s="100">
        <f t="shared" si="6"/>
        <v>1561598</v>
      </c>
      <c r="H32" s="100">
        <f t="shared" si="6"/>
        <v>1614094</v>
      </c>
      <c r="I32" s="100">
        <f t="shared" si="6"/>
        <v>1697486</v>
      </c>
      <c r="J32" s="100">
        <f t="shared" si="6"/>
        <v>4873178</v>
      </c>
      <c r="K32" s="100">
        <f t="shared" si="6"/>
        <v>0</v>
      </c>
      <c r="L32" s="100">
        <f t="shared" si="6"/>
        <v>2134277</v>
      </c>
      <c r="M32" s="100">
        <f t="shared" si="6"/>
        <v>1205271</v>
      </c>
      <c r="N32" s="100">
        <f t="shared" si="6"/>
        <v>3339548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8212726</v>
      </c>
      <c r="X32" s="100">
        <f t="shared" si="6"/>
        <v>17074254</v>
      </c>
      <c r="Y32" s="100">
        <f t="shared" si="6"/>
        <v>-8861528</v>
      </c>
      <c r="Z32" s="137">
        <f>+IF(X32&lt;&gt;0,+(Y32/X32)*100,0)</f>
        <v>-51.89994245136567</v>
      </c>
      <c r="AA32" s="153">
        <f>SUM(AA33:AA37)</f>
        <v>36616531</v>
      </c>
    </row>
    <row r="33" spans="1:27" ht="12.75">
      <c r="A33" s="138" t="s">
        <v>79</v>
      </c>
      <c r="B33" s="136"/>
      <c r="C33" s="155"/>
      <c r="D33" s="155"/>
      <c r="E33" s="156">
        <v>28245332</v>
      </c>
      <c r="F33" s="60">
        <v>28245332</v>
      </c>
      <c r="G33" s="60">
        <v>944852</v>
      </c>
      <c r="H33" s="60">
        <v>979711</v>
      </c>
      <c r="I33" s="60">
        <v>1030334</v>
      </c>
      <c r="J33" s="60">
        <v>2954897</v>
      </c>
      <c r="K33" s="60"/>
      <c r="L33" s="60">
        <v>1029877</v>
      </c>
      <c r="M33" s="60">
        <v>595688</v>
      </c>
      <c r="N33" s="60">
        <v>1625565</v>
      </c>
      <c r="O33" s="60"/>
      <c r="P33" s="60"/>
      <c r="Q33" s="60"/>
      <c r="R33" s="60"/>
      <c r="S33" s="60"/>
      <c r="T33" s="60"/>
      <c r="U33" s="60"/>
      <c r="V33" s="60"/>
      <c r="W33" s="60">
        <v>4580462</v>
      </c>
      <c r="X33" s="60">
        <v>12913686</v>
      </c>
      <c r="Y33" s="60">
        <v>-8333224</v>
      </c>
      <c r="Z33" s="140">
        <v>-64.53</v>
      </c>
      <c r="AA33" s="155">
        <v>28245332</v>
      </c>
    </row>
    <row r="34" spans="1:27" ht="12.75">
      <c r="A34" s="138" t="s">
        <v>80</v>
      </c>
      <c r="B34" s="136"/>
      <c r="C34" s="155"/>
      <c r="D34" s="155"/>
      <c r="E34" s="156">
        <v>5603078</v>
      </c>
      <c r="F34" s="60">
        <v>5603078</v>
      </c>
      <c r="G34" s="60">
        <v>492271</v>
      </c>
      <c r="H34" s="60">
        <v>524537</v>
      </c>
      <c r="I34" s="60">
        <v>487849</v>
      </c>
      <c r="J34" s="60">
        <v>1504657</v>
      </c>
      <c r="K34" s="60"/>
      <c r="L34" s="60">
        <v>866145</v>
      </c>
      <c r="M34" s="60">
        <v>464328</v>
      </c>
      <c r="N34" s="60">
        <v>1330473</v>
      </c>
      <c r="O34" s="60"/>
      <c r="P34" s="60"/>
      <c r="Q34" s="60"/>
      <c r="R34" s="60"/>
      <c r="S34" s="60"/>
      <c r="T34" s="60"/>
      <c r="U34" s="60"/>
      <c r="V34" s="60"/>
      <c r="W34" s="60">
        <v>2835130</v>
      </c>
      <c r="X34" s="60">
        <v>3324396</v>
      </c>
      <c r="Y34" s="60">
        <v>-489266</v>
      </c>
      <c r="Z34" s="140">
        <v>-14.72</v>
      </c>
      <c r="AA34" s="155">
        <v>5603078</v>
      </c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9060</v>
      </c>
      <c r="H35" s="60">
        <v>12062</v>
      </c>
      <c r="I35" s="60">
        <v>29745</v>
      </c>
      <c r="J35" s="60">
        <v>50867</v>
      </c>
      <c r="K35" s="60"/>
      <c r="L35" s="60">
        <v>24539</v>
      </c>
      <c r="M35" s="60">
        <v>29796</v>
      </c>
      <c r="N35" s="60">
        <v>54335</v>
      </c>
      <c r="O35" s="60"/>
      <c r="P35" s="60"/>
      <c r="Q35" s="60"/>
      <c r="R35" s="60"/>
      <c r="S35" s="60"/>
      <c r="T35" s="60"/>
      <c r="U35" s="60"/>
      <c r="V35" s="60"/>
      <c r="W35" s="60">
        <v>105202</v>
      </c>
      <c r="X35" s="60"/>
      <c r="Y35" s="60">
        <v>105202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>
        <v>2768121</v>
      </c>
      <c r="F36" s="60">
        <v>2768121</v>
      </c>
      <c r="G36" s="60">
        <v>105638</v>
      </c>
      <c r="H36" s="60">
        <v>84910</v>
      </c>
      <c r="I36" s="60">
        <v>116811</v>
      </c>
      <c r="J36" s="60">
        <v>307359</v>
      </c>
      <c r="K36" s="60"/>
      <c r="L36" s="60">
        <v>156734</v>
      </c>
      <c r="M36" s="60">
        <v>106228</v>
      </c>
      <c r="N36" s="60">
        <v>262962</v>
      </c>
      <c r="O36" s="60"/>
      <c r="P36" s="60"/>
      <c r="Q36" s="60"/>
      <c r="R36" s="60"/>
      <c r="S36" s="60"/>
      <c r="T36" s="60"/>
      <c r="U36" s="60"/>
      <c r="V36" s="60"/>
      <c r="W36" s="60">
        <v>570321</v>
      </c>
      <c r="X36" s="60">
        <v>836172</v>
      </c>
      <c r="Y36" s="60">
        <v>-265851</v>
      </c>
      <c r="Z36" s="140">
        <v>-31.79</v>
      </c>
      <c r="AA36" s="155">
        <v>2768121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>
        <v>9777</v>
      </c>
      <c r="H37" s="159">
        <v>12874</v>
      </c>
      <c r="I37" s="159">
        <v>32747</v>
      </c>
      <c r="J37" s="159">
        <v>55398</v>
      </c>
      <c r="K37" s="159"/>
      <c r="L37" s="159">
        <v>56982</v>
      </c>
      <c r="M37" s="159">
        <v>9231</v>
      </c>
      <c r="N37" s="159">
        <v>66213</v>
      </c>
      <c r="O37" s="159"/>
      <c r="P37" s="159"/>
      <c r="Q37" s="159"/>
      <c r="R37" s="159"/>
      <c r="S37" s="159"/>
      <c r="T37" s="159"/>
      <c r="U37" s="159"/>
      <c r="V37" s="159"/>
      <c r="W37" s="159">
        <v>121611</v>
      </c>
      <c r="X37" s="159"/>
      <c r="Y37" s="159">
        <v>121611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72930607</v>
      </c>
      <c r="F38" s="100">
        <f t="shared" si="7"/>
        <v>72930607</v>
      </c>
      <c r="G38" s="100">
        <f t="shared" si="7"/>
        <v>1693974</v>
      </c>
      <c r="H38" s="100">
        <f t="shared" si="7"/>
        <v>2049723</v>
      </c>
      <c r="I38" s="100">
        <f t="shared" si="7"/>
        <v>1809305</v>
      </c>
      <c r="J38" s="100">
        <f t="shared" si="7"/>
        <v>5553002</v>
      </c>
      <c r="K38" s="100">
        <f t="shared" si="7"/>
        <v>0</v>
      </c>
      <c r="L38" s="100">
        <f t="shared" si="7"/>
        <v>2734691</v>
      </c>
      <c r="M38" s="100">
        <f t="shared" si="7"/>
        <v>1848733</v>
      </c>
      <c r="N38" s="100">
        <f t="shared" si="7"/>
        <v>4583424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10136426</v>
      </c>
      <c r="X38" s="100">
        <f t="shared" si="7"/>
        <v>35725038</v>
      </c>
      <c r="Y38" s="100">
        <f t="shared" si="7"/>
        <v>-25588612</v>
      </c>
      <c r="Z38" s="137">
        <f>+IF(X38&lt;&gt;0,+(Y38/X38)*100,0)</f>
        <v>-71.62654942452406</v>
      </c>
      <c r="AA38" s="153">
        <f>SUM(AA39:AA41)</f>
        <v>72930607</v>
      </c>
    </row>
    <row r="39" spans="1:27" ht="12.75">
      <c r="A39" s="138" t="s">
        <v>85</v>
      </c>
      <c r="B39" s="136"/>
      <c r="C39" s="155"/>
      <c r="D39" s="155"/>
      <c r="E39" s="156">
        <v>2030367</v>
      </c>
      <c r="F39" s="60">
        <v>2030367</v>
      </c>
      <c r="G39" s="60">
        <v>844186</v>
      </c>
      <c r="H39" s="60">
        <v>747539</v>
      </c>
      <c r="I39" s="60">
        <v>865213</v>
      </c>
      <c r="J39" s="60">
        <v>2456938</v>
      </c>
      <c r="K39" s="60"/>
      <c r="L39" s="60">
        <v>1108027</v>
      </c>
      <c r="M39" s="60">
        <v>799173</v>
      </c>
      <c r="N39" s="60">
        <v>1907200</v>
      </c>
      <c r="O39" s="60"/>
      <c r="P39" s="60"/>
      <c r="Q39" s="60"/>
      <c r="R39" s="60"/>
      <c r="S39" s="60"/>
      <c r="T39" s="60"/>
      <c r="U39" s="60"/>
      <c r="V39" s="60"/>
      <c r="W39" s="60">
        <v>4364138</v>
      </c>
      <c r="X39" s="60">
        <v>839418</v>
      </c>
      <c r="Y39" s="60">
        <v>3524720</v>
      </c>
      <c r="Z39" s="140">
        <v>419.9</v>
      </c>
      <c r="AA39" s="155">
        <v>2030367</v>
      </c>
    </row>
    <row r="40" spans="1:27" ht="12.75">
      <c r="A40" s="138" t="s">
        <v>86</v>
      </c>
      <c r="B40" s="136"/>
      <c r="C40" s="155"/>
      <c r="D40" s="155"/>
      <c r="E40" s="156">
        <v>70900240</v>
      </c>
      <c r="F40" s="60">
        <v>70900240</v>
      </c>
      <c r="G40" s="60">
        <v>849788</v>
      </c>
      <c r="H40" s="60">
        <v>1302184</v>
      </c>
      <c r="I40" s="60">
        <v>944092</v>
      </c>
      <c r="J40" s="60">
        <v>3096064</v>
      </c>
      <c r="K40" s="60"/>
      <c r="L40" s="60">
        <v>1626664</v>
      </c>
      <c r="M40" s="60">
        <v>1049560</v>
      </c>
      <c r="N40" s="60">
        <v>2676224</v>
      </c>
      <c r="O40" s="60"/>
      <c r="P40" s="60"/>
      <c r="Q40" s="60"/>
      <c r="R40" s="60"/>
      <c r="S40" s="60"/>
      <c r="T40" s="60"/>
      <c r="U40" s="60"/>
      <c r="V40" s="60"/>
      <c r="W40" s="60">
        <v>5772288</v>
      </c>
      <c r="X40" s="60">
        <v>34885620</v>
      </c>
      <c r="Y40" s="60">
        <v>-29113332</v>
      </c>
      <c r="Z40" s="140">
        <v>-83.45</v>
      </c>
      <c r="AA40" s="155">
        <v>70900240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105472738</v>
      </c>
      <c r="F42" s="100">
        <f t="shared" si="8"/>
        <v>105472738</v>
      </c>
      <c r="G42" s="100">
        <f t="shared" si="8"/>
        <v>7633879</v>
      </c>
      <c r="H42" s="100">
        <f t="shared" si="8"/>
        <v>5446860</v>
      </c>
      <c r="I42" s="100">
        <f t="shared" si="8"/>
        <v>6083371</v>
      </c>
      <c r="J42" s="100">
        <f t="shared" si="8"/>
        <v>19164110</v>
      </c>
      <c r="K42" s="100">
        <f t="shared" si="8"/>
        <v>0</v>
      </c>
      <c r="L42" s="100">
        <f t="shared" si="8"/>
        <v>6613255</v>
      </c>
      <c r="M42" s="100">
        <f t="shared" si="8"/>
        <v>5401815</v>
      </c>
      <c r="N42" s="100">
        <f t="shared" si="8"/>
        <v>12015070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31179180</v>
      </c>
      <c r="X42" s="100">
        <f t="shared" si="8"/>
        <v>56911884</v>
      </c>
      <c r="Y42" s="100">
        <f t="shared" si="8"/>
        <v>-25732704</v>
      </c>
      <c r="Z42" s="137">
        <f>+IF(X42&lt;&gt;0,+(Y42/X42)*100,0)</f>
        <v>-45.21499235555091</v>
      </c>
      <c r="AA42" s="153">
        <f>SUM(AA43:AA46)</f>
        <v>105472738</v>
      </c>
    </row>
    <row r="43" spans="1:27" ht="12.75">
      <c r="A43" s="138" t="s">
        <v>89</v>
      </c>
      <c r="B43" s="136"/>
      <c r="C43" s="155"/>
      <c r="D43" s="155"/>
      <c r="E43" s="156">
        <v>93863824</v>
      </c>
      <c r="F43" s="60">
        <v>93863824</v>
      </c>
      <c r="G43" s="60">
        <v>6912147</v>
      </c>
      <c r="H43" s="60">
        <v>4768328</v>
      </c>
      <c r="I43" s="60">
        <v>5444643</v>
      </c>
      <c r="J43" s="60">
        <v>17125118</v>
      </c>
      <c r="K43" s="60"/>
      <c r="L43" s="60">
        <v>5554709</v>
      </c>
      <c r="M43" s="60">
        <v>4765674</v>
      </c>
      <c r="N43" s="60">
        <v>10320383</v>
      </c>
      <c r="O43" s="60"/>
      <c r="P43" s="60"/>
      <c r="Q43" s="60"/>
      <c r="R43" s="60"/>
      <c r="S43" s="60"/>
      <c r="T43" s="60"/>
      <c r="U43" s="60"/>
      <c r="V43" s="60"/>
      <c r="W43" s="60">
        <v>27445501</v>
      </c>
      <c r="X43" s="60">
        <v>50579748</v>
      </c>
      <c r="Y43" s="60">
        <v>-23134247</v>
      </c>
      <c r="Z43" s="140">
        <v>-45.74</v>
      </c>
      <c r="AA43" s="155">
        <v>93863824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>
        <v>-3734</v>
      </c>
      <c r="I44" s="60">
        <v>2896</v>
      </c>
      <c r="J44" s="60">
        <v>-838</v>
      </c>
      <c r="K44" s="60"/>
      <c r="L44" s="60">
        <v>2897</v>
      </c>
      <c r="M44" s="60">
        <v>2897</v>
      </c>
      <c r="N44" s="60">
        <v>5794</v>
      </c>
      <c r="O44" s="60"/>
      <c r="P44" s="60"/>
      <c r="Q44" s="60"/>
      <c r="R44" s="60"/>
      <c r="S44" s="60"/>
      <c r="T44" s="60"/>
      <c r="U44" s="60"/>
      <c r="V44" s="60"/>
      <c r="W44" s="60">
        <v>4956</v>
      </c>
      <c r="X44" s="60"/>
      <c r="Y44" s="60">
        <v>4956</v>
      </c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>
        <v>-594</v>
      </c>
      <c r="I45" s="159"/>
      <c r="J45" s="159">
        <v>-594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-594</v>
      </c>
      <c r="X45" s="159"/>
      <c r="Y45" s="159">
        <v>-594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11608914</v>
      </c>
      <c r="F46" s="60">
        <v>11608914</v>
      </c>
      <c r="G46" s="60">
        <v>721732</v>
      </c>
      <c r="H46" s="60">
        <v>682860</v>
      </c>
      <c r="I46" s="60">
        <v>635832</v>
      </c>
      <c r="J46" s="60">
        <v>2040424</v>
      </c>
      <c r="K46" s="60"/>
      <c r="L46" s="60">
        <v>1055649</v>
      </c>
      <c r="M46" s="60">
        <v>633244</v>
      </c>
      <c r="N46" s="60">
        <v>1688893</v>
      </c>
      <c r="O46" s="60"/>
      <c r="P46" s="60"/>
      <c r="Q46" s="60"/>
      <c r="R46" s="60"/>
      <c r="S46" s="60"/>
      <c r="T46" s="60"/>
      <c r="U46" s="60"/>
      <c r="V46" s="60"/>
      <c r="W46" s="60">
        <v>3729317</v>
      </c>
      <c r="X46" s="60">
        <v>6332136</v>
      </c>
      <c r="Y46" s="60">
        <v>-2602819</v>
      </c>
      <c r="Z46" s="140">
        <v>-41.1</v>
      </c>
      <c r="AA46" s="155">
        <v>11608914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2148722</v>
      </c>
      <c r="F47" s="100">
        <v>2148722</v>
      </c>
      <c r="G47" s="100">
        <v>332421</v>
      </c>
      <c r="H47" s="100">
        <v>248163</v>
      </c>
      <c r="I47" s="100">
        <v>334986</v>
      </c>
      <c r="J47" s="100">
        <v>915570</v>
      </c>
      <c r="K47" s="100"/>
      <c r="L47" s="100">
        <v>412096</v>
      </c>
      <c r="M47" s="100">
        <v>270797</v>
      </c>
      <c r="N47" s="100">
        <v>682893</v>
      </c>
      <c r="O47" s="100"/>
      <c r="P47" s="100"/>
      <c r="Q47" s="100"/>
      <c r="R47" s="100"/>
      <c r="S47" s="100"/>
      <c r="T47" s="100"/>
      <c r="U47" s="100"/>
      <c r="V47" s="100"/>
      <c r="W47" s="100">
        <v>1598463</v>
      </c>
      <c r="X47" s="100">
        <v>1172028</v>
      </c>
      <c r="Y47" s="100">
        <v>426435</v>
      </c>
      <c r="Z47" s="137">
        <v>36.38</v>
      </c>
      <c r="AA47" s="153">
        <v>2148722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279183888</v>
      </c>
      <c r="F48" s="73">
        <f t="shared" si="9"/>
        <v>279183888</v>
      </c>
      <c r="G48" s="73">
        <f t="shared" si="9"/>
        <v>21056698</v>
      </c>
      <c r="H48" s="73">
        <f t="shared" si="9"/>
        <v>16227684</v>
      </c>
      <c r="I48" s="73">
        <f t="shared" si="9"/>
        <v>15628298</v>
      </c>
      <c r="J48" s="73">
        <f t="shared" si="9"/>
        <v>52912680</v>
      </c>
      <c r="K48" s="73">
        <f t="shared" si="9"/>
        <v>0</v>
      </c>
      <c r="L48" s="73">
        <f t="shared" si="9"/>
        <v>17409044</v>
      </c>
      <c r="M48" s="73">
        <f t="shared" si="9"/>
        <v>14191008</v>
      </c>
      <c r="N48" s="73">
        <f t="shared" si="9"/>
        <v>31600052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84512732</v>
      </c>
      <c r="X48" s="73">
        <f t="shared" si="9"/>
        <v>148810668</v>
      </c>
      <c r="Y48" s="73">
        <f t="shared" si="9"/>
        <v>-64297936</v>
      </c>
      <c r="Z48" s="170">
        <f>+IF(X48&lt;&gt;0,+(Y48/X48)*100,0)</f>
        <v>-43.20788076833309</v>
      </c>
      <c r="AA48" s="168">
        <f>+AA28+AA32+AA38+AA42+AA47</f>
        <v>279183888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-11321255</v>
      </c>
      <c r="F49" s="173">
        <f t="shared" si="10"/>
        <v>-11321255</v>
      </c>
      <c r="G49" s="173">
        <f t="shared" si="10"/>
        <v>42699237</v>
      </c>
      <c r="H49" s="173">
        <f t="shared" si="10"/>
        <v>6622333</v>
      </c>
      <c r="I49" s="173">
        <f t="shared" si="10"/>
        <v>-11859606</v>
      </c>
      <c r="J49" s="173">
        <f t="shared" si="10"/>
        <v>37461964</v>
      </c>
      <c r="K49" s="173">
        <f t="shared" si="10"/>
        <v>0</v>
      </c>
      <c r="L49" s="173">
        <f t="shared" si="10"/>
        <v>-8829822</v>
      </c>
      <c r="M49" s="173">
        <f t="shared" si="10"/>
        <v>17984683</v>
      </c>
      <c r="N49" s="173">
        <f t="shared" si="10"/>
        <v>9154861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46616825</v>
      </c>
      <c r="X49" s="173">
        <f>IF(F25=F48,0,X25-X48)</f>
        <v>-1295334</v>
      </c>
      <c r="Y49" s="173">
        <f t="shared" si="10"/>
        <v>47912159</v>
      </c>
      <c r="Z49" s="174">
        <f>+IF(X49&lt;&gt;0,+(Y49/X49)*100,0)</f>
        <v>-3698.826634674918</v>
      </c>
      <c r="AA49" s="171">
        <f>+AA25-AA48</f>
        <v>-11321255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28927741</v>
      </c>
      <c r="F5" s="60">
        <v>28927741</v>
      </c>
      <c r="G5" s="60">
        <v>36249388</v>
      </c>
      <c r="H5" s="60">
        <v>110</v>
      </c>
      <c r="I5" s="60">
        <v>0</v>
      </c>
      <c r="J5" s="60">
        <v>36249498</v>
      </c>
      <c r="K5" s="60">
        <v>0</v>
      </c>
      <c r="L5" s="60">
        <v>1330</v>
      </c>
      <c r="M5" s="60">
        <v>0</v>
      </c>
      <c r="N5" s="60">
        <v>1330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36250828</v>
      </c>
      <c r="X5" s="60">
        <v>14515890</v>
      </c>
      <c r="Y5" s="60">
        <v>21734938</v>
      </c>
      <c r="Z5" s="140">
        <v>149.73</v>
      </c>
      <c r="AA5" s="155">
        <v>28927741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975000</v>
      </c>
      <c r="F6" s="60">
        <v>975000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490908</v>
      </c>
      <c r="Y6" s="60">
        <v>-490908</v>
      </c>
      <c r="Z6" s="140">
        <v>-100</v>
      </c>
      <c r="AA6" s="155">
        <v>975000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111003898</v>
      </c>
      <c r="F7" s="60">
        <v>111003898</v>
      </c>
      <c r="G7" s="60">
        <v>10538342</v>
      </c>
      <c r="H7" s="60">
        <v>18366119</v>
      </c>
      <c r="I7" s="60">
        <v>-1098332</v>
      </c>
      <c r="J7" s="60">
        <v>27806129</v>
      </c>
      <c r="K7" s="60">
        <v>0</v>
      </c>
      <c r="L7" s="60">
        <v>4004381</v>
      </c>
      <c r="M7" s="60">
        <v>17226396</v>
      </c>
      <c r="N7" s="60">
        <v>21230777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49036906</v>
      </c>
      <c r="X7" s="60">
        <v>80621766</v>
      </c>
      <c r="Y7" s="60">
        <v>-31584860</v>
      </c>
      <c r="Z7" s="140">
        <v>-39.18</v>
      </c>
      <c r="AA7" s="155">
        <v>111003898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9319</v>
      </c>
      <c r="H8" s="60">
        <v>938929</v>
      </c>
      <c r="I8" s="60">
        <v>3175</v>
      </c>
      <c r="J8" s="60">
        <v>951423</v>
      </c>
      <c r="K8" s="60">
        <v>0</v>
      </c>
      <c r="L8" s="60">
        <v>4560</v>
      </c>
      <c r="M8" s="60">
        <v>3724</v>
      </c>
      <c r="N8" s="60">
        <v>8284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959707</v>
      </c>
      <c r="X8" s="60"/>
      <c r="Y8" s="60">
        <v>959707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3</v>
      </c>
      <c r="H9" s="60">
        <v>2</v>
      </c>
      <c r="I9" s="60">
        <v>2</v>
      </c>
      <c r="J9" s="60">
        <v>7</v>
      </c>
      <c r="K9" s="60">
        <v>0</v>
      </c>
      <c r="L9" s="60">
        <v>2</v>
      </c>
      <c r="M9" s="60">
        <v>2</v>
      </c>
      <c r="N9" s="60">
        <v>4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11</v>
      </c>
      <c r="X9" s="60"/>
      <c r="Y9" s="60">
        <v>11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18754232</v>
      </c>
      <c r="F10" s="54">
        <v>18754232</v>
      </c>
      <c r="G10" s="54">
        <v>1664771</v>
      </c>
      <c r="H10" s="54">
        <v>1428015</v>
      </c>
      <c r="I10" s="54">
        <v>1440772</v>
      </c>
      <c r="J10" s="54">
        <v>4533558</v>
      </c>
      <c r="K10" s="54">
        <v>0</v>
      </c>
      <c r="L10" s="54">
        <v>1785298</v>
      </c>
      <c r="M10" s="54">
        <v>1653498</v>
      </c>
      <c r="N10" s="54">
        <v>3438796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7972354</v>
      </c>
      <c r="X10" s="54">
        <v>10370082</v>
      </c>
      <c r="Y10" s="54">
        <v>-2397728</v>
      </c>
      <c r="Z10" s="184">
        <v>-23.12</v>
      </c>
      <c r="AA10" s="130">
        <v>18754232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11403000</v>
      </c>
      <c r="F11" s="60">
        <v>11403000</v>
      </c>
      <c r="G11" s="60">
        <v>-96367</v>
      </c>
      <c r="H11" s="60">
        <v>-642677</v>
      </c>
      <c r="I11" s="60">
        <v>-638539</v>
      </c>
      <c r="J11" s="60">
        <v>-1377583</v>
      </c>
      <c r="K11" s="60">
        <v>0</v>
      </c>
      <c r="L11" s="60">
        <v>-87502</v>
      </c>
      <c r="M11" s="60">
        <v>-90923</v>
      </c>
      <c r="N11" s="60">
        <v>-178425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-1556008</v>
      </c>
      <c r="X11" s="60">
        <v>8421270</v>
      </c>
      <c r="Y11" s="60">
        <v>-9977278</v>
      </c>
      <c r="Z11" s="140">
        <v>-118.48</v>
      </c>
      <c r="AA11" s="155">
        <v>11403000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3987847</v>
      </c>
      <c r="F12" s="60">
        <v>3987847</v>
      </c>
      <c r="G12" s="60">
        <v>196582</v>
      </c>
      <c r="H12" s="60">
        <v>315051</v>
      </c>
      <c r="I12" s="60">
        <v>210992</v>
      </c>
      <c r="J12" s="60">
        <v>722625</v>
      </c>
      <c r="K12" s="60">
        <v>0</v>
      </c>
      <c r="L12" s="60">
        <v>202154</v>
      </c>
      <c r="M12" s="60">
        <v>139603</v>
      </c>
      <c r="N12" s="60">
        <v>341757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1064382</v>
      </c>
      <c r="X12" s="60"/>
      <c r="Y12" s="60">
        <v>1064382</v>
      </c>
      <c r="Z12" s="140">
        <v>0</v>
      </c>
      <c r="AA12" s="155">
        <v>3987847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108500</v>
      </c>
      <c r="F13" s="60">
        <v>108500</v>
      </c>
      <c r="G13" s="60">
        <v>1648</v>
      </c>
      <c r="H13" s="60">
        <v>46818</v>
      </c>
      <c r="I13" s="60">
        <v>30901</v>
      </c>
      <c r="J13" s="60">
        <v>79367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79367</v>
      </c>
      <c r="X13" s="60">
        <v>54546</v>
      </c>
      <c r="Y13" s="60">
        <v>24821</v>
      </c>
      <c r="Z13" s="140">
        <v>45.5</v>
      </c>
      <c r="AA13" s="155">
        <v>108500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8570285</v>
      </c>
      <c r="F14" s="60">
        <v>8570285</v>
      </c>
      <c r="G14" s="60">
        <v>612075</v>
      </c>
      <c r="H14" s="60">
        <v>615520</v>
      </c>
      <c r="I14" s="60">
        <v>642539</v>
      </c>
      <c r="J14" s="60">
        <v>1870134</v>
      </c>
      <c r="K14" s="60">
        <v>0</v>
      </c>
      <c r="L14" s="60">
        <v>683375</v>
      </c>
      <c r="M14" s="60">
        <v>-5603</v>
      </c>
      <c r="N14" s="60">
        <v>677772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2547906</v>
      </c>
      <c r="X14" s="60">
        <v>3818184</v>
      </c>
      <c r="Y14" s="60">
        <v>-1270278</v>
      </c>
      <c r="Z14" s="140">
        <v>-33.27</v>
      </c>
      <c r="AA14" s="155">
        <v>8570285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657030</v>
      </c>
      <c r="F16" s="60">
        <v>657030</v>
      </c>
      <c r="G16" s="60">
        <v>61935</v>
      </c>
      <c r="H16" s="60">
        <v>27822</v>
      </c>
      <c r="I16" s="60">
        <v>28131</v>
      </c>
      <c r="J16" s="60">
        <v>117888</v>
      </c>
      <c r="K16" s="60">
        <v>0</v>
      </c>
      <c r="L16" s="60">
        <v>4509</v>
      </c>
      <c r="M16" s="60">
        <v>22818</v>
      </c>
      <c r="N16" s="60">
        <v>27327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145215</v>
      </c>
      <c r="X16" s="60">
        <v>40908</v>
      </c>
      <c r="Y16" s="60">
        <v>104307</v>
      </c>
      <c r="Z16" s="140">
        <v>254.98</v>
      </c>
      <c r="AA16" s="155">
        <v>657030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2739310</v>
      </c>
      <c r="F17" s="60">
        <v>2739310</v>
      </c>
      <c r="G17" s="60">
        <v>239569</v>
      </c>
      <c r="H17" s="60">
        <v>49750</v>
      </c>
      <c r="I17" s="60">
        <v>602124</v>
      </c>
      <c r="J17" s="60">
        <v>891443</v>
      </c>
      <c r="K17" s="60">
        <v>0</v>
      </c>
      <c r="L17" s="60">
        <v>515959</v>
      </c>
      <c r="M17" s="60">
        <v>205113</v>
      </c>
      <c r="N17" s="60">
        <v>721072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1612515</v>
      </c>
      <c r="X17" s="60">
        <v>1483092</v>
      </c>
      <c r="Y17" s="60">
        <v>129423</v>
      </c>
      <c r="Z17" s="140">
        <v>8.73</v>
      </c>
      <c r="AA17" s="155">
        <v>2739310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52378577</v>
      </c>
      <c r="F19" s="60">
        <v>52378577</v>
      </c>
      <c r="G19" s="60">
        <v>14196952</v>
      </c>
      <c r="H19" s="60">
        <v>1563553</v>
      </c>
      <c r="I19" s="60">
        <v>2430153</v>
      </c>
      <c r="J19" s="60">
        <v>18190658</v>
      </c>
      <c r="K19" s="60">
        <v>0</v>
      </c>
      <c r="L19" s="60">
        <v>1325284</v>
      </c>
      <c r="M19" s="60">
        <v>12973000</v>
      </c>
      <c r="N19" s="60">
        <v>14298284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32488942</v>
      </c>
      <c r="X19" s="60">
        <v>25027638</v>
      </c>
      <c r="Y19" s="60">
        <v>7461304</v>
      </c>
      <c r="Z19" s="140">
        <v>29.81</v>
      </c>
      <c r="AA19" s="155">
        <v>52378577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10664213</v>
      </c>
      <c r="F20" s="54">
        <v>10664213</v>
      </c>
      <c r="G20" s="54">
        <v>81718</v>
      </c>
      <c r="H20" s="54">
        <v>141005</v>
      </c>
      <c r="I20" s="54">
        <v>116774</v>
      </c>
      <c r="J20" s="54">
        <v>339497</v>
      </c>
      <c r="K20" s="54">
        <v>0</v>
      </c>
      <c r="L20" s="54">
        <v>104305</v>
      </c>
      <c r="M20" s="54">
        <v>48063</v>
      </c>
      <c r="N20" s="54">
        <v>152368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491865</v>
      </c>
      <c r="X20" s="54">
        <v>1250370</v>
      </c>
      <c r="Y20" s="54">
        <v>-758505</v>
      </c>
      <c r="Z20" s="184">
        <v>-60.66</v>
      </c>
      <c r="AA20" s="130">
        <v>10664213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2324000</v>
      </c>
      <c r="F21" s="60">
        <v>2324000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35567</v>
      </c>
      <c r="M21" s="60">
        <v>0</v>
      </c>
      <c r="N21" s="60">
        <v>35567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35567</v>
      </c>
      <c r="X21" s="60"/>
      <c r="Y21" s="60">
        <v>35567</v>
      </c>
      <c r="Z21" s="140">
        <v>0</v>
      </c>
      <c r="AA21" s="155">
        <v>2324000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252493633</v>
      </c>
      <c r="F22" s="190">
        <f t="shared" si="0"/>
        <v>252493633</v>
      </c>
      <c r="G22" s="190">
        <f t="shared" si="0"/>
        <v>63755935</v>
      </c>
      <c r="H22" s="190">
        <f t="shared" si="0"/>
        <v>22850017</v>
      </c>
      <c r="I22" s="190">
        <f t="shared" si="0"/>
        <v>3768692</v>
      </c>
      <c r="J22" s="190">
        <f t="shared" si="0"/>
        <v>90374644</v>
      </c>
      <c r="K22" s="190">
        <f t="shared" si="0"/>
        <v>0</v>
      </c>
      <c r="L22" s="190">
        <f t="shared" si="0"/>
        <v>8579222</v>
      </c>
      <c r="M22" s="190">
        <f t="shared" si="0"/>
        <v>32175691</v>
      </c>
      <c r="N22" s="190">
        <f t="shared" si="0"/>
        <v>40754913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131129557</v>
      </c>
      <c r="X22" s="190">
        <f t="shared" si="0"/>
        <v>146094654</v>
      </c>
      <c r="Y22" s="190">
        <f t="shared" si="0"/>
        <v>-14965097</v>
      </c>
      <c r="Z22" s="191">
        <f>+IF(X22&lt;&gt;0,+(Y22/X22)*100,0)</f>
        <v>-10.243425471270154</v>
      </c>
      <c r="AA22" s="188">
        <f>SUM(AA5:AA21)</f>
        <v>252493633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70655433</v>
      </c>
      <c r="F25" s="60">
        <v>70655433</v>
      </c>
      <c r="G25" s="60">
        <v>6159374</v>
      </c>
      <c r="H25" s="60">
        <v>5922658</v>
      </c>
      <c r="I25" s="60">
        <v>6218234</v>
      </c>
      <c r="J25" s="60">
        <v>18300266</v>
      </c>
      <c r="K25" s="60">
        <v>0</v>
      </c>
      <c r="L25" s="60">
        <v>9438101</v>
      </c>
      <c r="M25" s="60">
        <v>6044313</v>
      </c>
      <c r="N25" s="60">
        <v>15482414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33782680</v>
      </c>
      <c r="X25" s="60">
        <v>37350492</v>
      </c>
      <c r="Y25" s="60">
        <v>-3567812</v>
      </c>
      <c r="Z25" s="140">
        <v>-9.55</v>
      </c>
      <c r="AA25" s="155">
        <v>70655433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8343000</v>
      </c>
      <c r="F26" s="60">
        <v>8343000</v>
      </c>
      <c r="G26" s="60">
        <v>546021</v>
      </c>
      <c r="H26" s="60">
        <v>693881</v>
      </c>
      <c r="I26" s="60">
        <v>797639</v>
      </c>
      <c r="J26" s="60">
        <v>2037541</v>
      </c>
      <c r="K26" s="60">
        <v>0</v>
      </c>
      <c r="L26" s="60">
        <v>506848</v>
      </c>
      <c r="M26" s="60">
        <v>515848</v>
      </c>
      <c r="N26" s="60">
        <v>1022696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3060237</v>
      </c>
      <c r="X26" s="60">
        <v>4550826</v>
      </c>
      <c r="Y26" s="60">
        <v>-1490589</v>
      </c>
      <c r="Z26" s="140">
        <v>-32.75</v>
      </c>
      <c r="AA26" s="155">
        <v>8343000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8623944</v>
      </c>
      <c r="F27" s="60">
        <v>8623944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5918568</v>
      </c>
      <c r="Y27" s="60">
        <v>-5918568</v>
      </c>
      <c r="Z27" s="140">
        <v>-100</v>
      </c>
      <c r="AA27" s="155">
        <v>8623944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62644824</v>
      </c>
      <c r="F28" s="60">
        <v>62644824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34169592</v>
      </c>
      <c r="Y28" s="60">
        <v>-34169592</v>
      </c>
      <c r="Z28" s="140">
        <v>-100</v>
      </c>
      <c r="AA28" s="155">
        <v>62644824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2442513</v>
      </c>
      <c r="F29" s="60">
        <v>2442513</v>
      </c>
      <c r="G29" s="60">
        <v>542718</v>
      </c>
      <c r="H29" s="60">
        <v>93639</v>
      </c>
      <c r="I29" s="60">
        <v>106</v>
      </c>
      <c r="J29" s="60">
        <v>636463</v>
      </c>
      <c r="K29" s="60">
        <v>0</v>
      </c>
      <c r="L29" s="60">
        <v>11158</v>
      </c>
      <c r="M29" s="60">
        <v>59</v>
      </c>
      <c r="N29" s="60">
        <v>11217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647680</v>
      </c>
      <c r="X29" s="60">
        <v>1332282</v>
      </c>
      <c r="Y29" s="60">
        <v>-684602</v>
      </c>
      <c r="Z29" s="140">
        <v>-51.39</v>
      </c>
      <c r="AA29" s="155">
        <v>2442513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73200000</v>
      </c>
      <c r="F30" s="60">
        <v>73200000</v>
      </c>
      <c r="G30" s="60">
        <v>5930555</v>
      </c>
      <c r="H30" s="60">
        <v>3945161</v>
      </c>
      <c r="I30" s="60">
        <v>4327878</v>
      </c>
      <c r="J30" s="60">
        <v>14203594</v>
      </c>
      <c r="K30" s="60">
        <v>0</v>
      </c>
      <c r="L30" s="60">
        <v>4389804</v>
      </c>
      <c r="M30" s="60">
        <v>3947368</v>
      </c>
      <c r="N30" s="60">
        <v>8337172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22540766</v>
      </c>
      <c r="X30" s="60">
        <v>39927270</v>
      </c>
      <c r="Y30" s="60">
        <v>-17386504</v>
      </c>
      <c r="Z30" s="140">
        <v>-43.55</v>
      </c>
      <c r="AA30" s="155">
        <v>73200000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3941616</v>
      </c>
      <c r="F31" s="60">
        <v>3941616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2148858</v>
      </c>
      <c r="Y31" s="60">
        <v>-2148858</v>
      </c>
      <c r="Z31" s="140">
        <v>-100</v>
      </c>
      <c r="AA31" s="155">
        <v>3941616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5726295</v>
      </c>
      <c r="F32" s="60">
        <v>5726295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872730</v>
      </c>
      <c r="Y32" s="60">
        <v>-872730</v>
      </c>
      <c r="Z32" s="140">
        <v>-100</v>
      </c>
      <c r="AA32" s="155">
        <v>5726295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2225223</v>
      </c>
      <c r="F33" s="60">
        <v>2225223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2225223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41381040</v>
      </c>
      <c r="F34" s="60">
        <v>41381040</v>
      </c>
      <c r="G34" s="60">
        <v>7878030</v>
      </c>
      <c r="H34" s="60">
        <v>5572345</v>
      </c>
      <c r="I34" s="60">
        <v>4284441</v>
      </c>
      <c r="J34" s="60">
        <v>17734816</v>
      </c>
      <c r="K34" s="60">
        <v>0</v>
      </c>
      <c r="L34" s="60">
        <v>3063133</v>
      </c>
      <c r="M34" s="60">
        <v>3683420</v>
      </c>
      <c r="N34" s="60">
        <v>6746553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24481369</v>
      </c>
      <c r="X34" s="60">
        <v>22571706</v>
      </c>
      <c r="Y34" s="60">
        <v>1909663</v>
      </c>
      <c r="Z34" s="140">
        <v>8.46</v>
      </c>
      <c r="AA34" s="155">
        <v>41381040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279183888</v>
      </c>
      <c r="F36" s="190">
        <f t="shared" si="1"/>
        <v>279183888</v>
      </c>
      <c r="G36" s="190">
        <f t="shared" si="1"/>
        <v>21056698</v>
      </c>
      <c r="H36" s="190">
        <f t="shared" si="1"/>
        <v>16227684</v>
      </c>
      <c r="I36" s="190">
        <f t="shared" si="1"/>
        <v>15628298</v>
      </c>
      <c r="J36" s="190">
        <f t="shared" si="1"/>
        <v>52912680</v>
      </c>
      <c r="K36" s="190">
        <f t="shared" si="1"/>
        <v>0</v>
      </c>
      <c r="L36" s="190">
        <f t="shared" si="1"/>
        <v>17409044</v>
      </c>
      <c r="M36" s="190">
        <f t="shared" si="1"/>
        <v>14191008</v>
      </c>
      <c r="N36" s="190">
        <f t="shared" si="1"/>
        <v>31600052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84512732</v>
      </c>
      <c r="X36" s="190">
        <f t="shared" si="1"/>
        <v>148842324</v>
      </c>
      <c r="Y36" s="190">
        <f t="shared" si="1"/>
        <v>-64329592</v>
      </c>
      <c r="Z36" s="191">
        <f>+IF(X36&lt;&gt;0,+(Y36/X36)*100,0)</f>
        <v>-43.21995939810776</v>
      </c>
      <c r="AA36" s="188">
        <f>SUM(AA25:AA35)</f>
        <v>279183888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-26690255</v>
      </c>
      <c r="F38" s="106">
        <f t="shared" si="2"/>
        <v>-26690255</v>
      </c>
      <c r="G38" s="106">
        <f t="shared" si="2"/>
        <v>42699237</v>
      </c>
      <c r="H38" s="106">
        <f t="shared" si="2"/>
        <v>6622333</v>
      </c>
      <c r="I38" s="106">
        <f t="shared" si="2"/>
        <v>-11859606</v>
      </c>
      <c r="J38" s="106">
        <f t="shared" si="2"/>
        <v>37461964</v>
      </c>
      <c r="K38" s="106">
        <f t="shared" si="2"/>
        <v>0</v>
      </c>
      <c r="L38" s="106">
        <f t="shared" si="2"/>
        <v>-8829822</v>
      </c>
      <c r="M38" s="106">
        <f t="shared" si="2"/>
        <v>17984683</v>
      </c>
      <c r="N38" s="106">
        <f t="shared" si="2"/>
        <v>9154861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46616825</v>
      </c>
      <c r="X38" s="106">
        <f>IF(F22=F36,0,X22-X36)</f>
        <v>-2747670</v>
      </c>
      <c r="Y38" s="106">
        <f t="shared" si="2"/>
        <v>49364495</v>
      </c>
      <c r="Z38" s="201">
        <f>+IF(X38&lt;&gt;0,+(Y38/X38)*100,0)</f>
        <v>-1796.5947511891893</v>
      </c>
      <c r="AA38" s="199">
        <f>+AA22-AA36</f>
        <v>-26690255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15369000</v>
      </c>
      <c r="F39" s="60">
        <v>15369000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12142762</v>
      </c>
      <c r="Y39" s="60">
        <v>-12142762</v>
      </c>
      <c r="Z39" s="140">
        <v>-100</v>
      </c>
      <c r="AA39" s="155">
        <v>15369000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-11321255</v>
      </c>
      <c r="F42" s="88">
        <f t="shared" si="3"/>
        <v>-11321255</v>
      </c>
      <c r="G42" s="88">
        <f t="shared" si="3"/>
        <v>42699237</v>
      </c>
      <c r="H42" s="88">
        <f t="shared" si="3"/>
        <v>6622333</v>
      </c>
      <c r="I42" s="88">
        <f t="shared" si="3"/>
        <v>-11859606</v>
      </c>
      <c r="J42" s="88">
        <f t="shared" si="3"/>
        <v>37461964</v>
      </c>
      <c r="K42" s="88">
        <f t="shared" si="3"/>
        <v>0</v>
      </c>
      <c r="L42" s="88">
        <f t="shared" si="3"/>
        <v>-8829822</v>
      </c>
      <c r="M42" s="88">
        <f t="shared" si="3"/>
        <v>17984683</v>
      </c>
      <c r="N42" s="88">
        <f t="shared" si="3"/>
        <v>9154861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46616825</v>
      </c>
      <c r="X42" s="88">
        <f t="shared" si="3"/>
        <v>9395092</v>
      </c>
      <c r="Y42" s="88">
        <f t="shared" si="3"/>
        <v>37221733</v>
      </c>
      <c r="Z42" s="208">
        <f>+IF(X42&lt;&gt;0,+(Y42/X42)*100,0)</f>
        <v>396.1827409460173</v>
      </c>
      <c r="AA42" s="206">
        <f>SUM(AA38:AA41)</f>
        <v>-11321255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-11321255</v>
      </c>
      <c r="F44" s="77">
        <f t="shared" si="4"/>
        <v>-11321255</v>
      </c>
      <c r="G44" s="77">
        <f t="shared" si="4"/>
        <v>42699237</v>
      </c>
      <c r="H44" s="77">
        <f t="shared" si="4"/>
        <v>6622333</v>
      </c>
      <c r="I44" s="77">
        <f t="shared" si="4"/>
        <v>-11859606</v>
      </c>
      <c r="J44" s="77">
        <f t="shared" si="4"/>
        <v>37461964</v>
      </c>
      <c r="K44" s="77">
        <f t="shared" si="4"/>
        <v>0</v>
      </c>
      <c r="L44" s="77">
        <f t="shared" si="4"/>
        <v>-8829822</v>
      </c>
      <c r="M44" s="77">
        <f t="shared" si="4"/>
        <v>17984683</v>
      </c>
      <c r="N44" s="77">
        <f t="shared" si="4"/>
        <v>9154861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46616825</v>
      </c>
      <c r="X44" s="77">
        <f t="shared" si="4"/>
        <v>9395092</v>
      </c>
      <c r="Y44" s="77">
        <f t="shared" si="4"/>
        <v>37221733</v>
      </c>
      <c r="Z44" s="212">
        <f>+IF(X44&lt;&gt;0,+(Y44/X44)*100,0)</f>
        <v>396.1827409460173</v>
      </c>
      <c r="AA44" s="210">
        <f>+AA42-AA43</f>
        <v>-11321255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-11321255</v>
      </c>
      <c r="F46" s="88">
        <f t="shared" si="5"/>
        <v>-11321255</v>
      </c>
      <c r="G46" s="88">
        <f t="shared" si="5"/>
        <v>42699237</v>
      </c>
      <c r="H46" s="88">
        <f t="shared" si="5"/>
        <v>6622333</v>
      </c>
      <c r="I46" s="88">
        <f t="shared" si="5"/>
        <v>-11859606</v>
      </c>
      <c r="J46" s="88">
        <f t="shared" si="5"/>
        <v>37461964</v>
      </c>
      <c r="K46" s="88">
        <f t="shared" si="5"/>
        <v>0</v>
      </c>
      <c r="L46" s="88">
        <f t="shared" si="5"/>
        <v>-8829822</v>
      </c>
      <c r="M46" s="88">
        <f t="shared" si="5"/>
        <v>17984683</v>
      </c>
      <c r="N46" s="88">
        <f t="shared" si="5"/>
        <v>9154861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46616825</v>
      </c>
      <c r="X46" s="88">
        <f t="shared" si="5"/>
        <v>9395092</v>
      </c>
      <c r="Y46" s="88">
        <f t="shared" si="5"/>
        <v>37221733</v>
      </c>
      <c r="Z46" s="208">
        <f>+IF(X46&lt;&gt;0,+(Y46/X46)*100,0)</f>
        <v>396.1827409460173</v>
      </c>
      <c r="AA46" s="206">
        <f>SUM(AA44:AA45)</f>
        <v>-11321255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-11321255</v>
      </c>
      <c r="F48" s="219">
        <f t="shared" si="6"/>
        <v>-11321255</v>
      </c>
      <c r="G48" s="219">
        <f t="shared" si="6"/>
        <v>42699237</v>
      </c>
      <c r="H48" s="220">
        <f t="shared" si="6"/>
        <v>6622333</v>
      </c>
      <c r="I48" s="220">
        <f t="shared" si="6"/>
        <v>-11859606</v>
      </c>
      <c r="J48" s="220">
        <f t="shared" si="6"/>
        <v>37461964</v>
      </c>
      <c r="K48" s="220">
        <f t="shared" si="6"/>
        <v>0</v>
      </c>
      <c r="L48" s="220">
        <f t="shared" si="6"/>
        <v>-8829822</v>
      </c>
      <c r="M48" s="219">
        <f t="shared" si="6"/>
        <v>17984683</v>
      </c>
      <c r="N48" s="219">
        <f t="shared" si="6"/>
        <v>9154861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46616825</v>
      </c>
      <c r="X48" s="220">
        <f t="shared" si="6"/>
        <v>9395092</v>
      </c>
      <c r="Y48" s="220">
        <f t="shared" si="6"/>
        <v>37221733</v>
      </c>
      <c r="Z48" s="221">
        <f>+IF(X48&lt;&gt;0,+(Y48/X48)*100,0)</f>
        <v>396.1827409460173</v>
      </c>
      <c r="AA48" s="222">
        <f>SUM(AA46:AA47)</f>
        <v>-11321255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2776698</v>
      </c>
      <c r="Y5" s="100">
        <f t="shared" si="0"/>
        <v>-2776698</v>
      </c>
      <c r="Z5" s="137">
        <f>+IF(X5&lt;&gt;0,+(Y5/X5)*100,0)</f>
        <v>-100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2776698</v>
      </c>
      <c r="Y7" s="159">
        <v>-2776698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10057950</v>
      </c>
      <c r="F9" s="100">
        <f t="shared" si="1"/>
        <v>10057950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5486040</v>
      </c>
      <c r="Y9" s="100">
        <f t="shared" si="1"/>
        <v>-5486040</v>
      </c>
      <c r="Z9" s="137">
        <f>+IF(X9&lt;&gt;0,+(Y9/X9)*100,0)</f>
        <v>-100</v>
      </c>
      <c r="AA9" s="102">
        <f>SUM(AA10:AA14)</f>
        <v>10057950</v>
      </c>
    </row>
    <row r="10" spans="1:27" ht="12.75">
      <c r="A10" s="138" t="s">
        <v>79</v>
      </c>
      <c r="B10" s="136"/>
      <c r="C10" s="155"/>
      <c r="D10" s="155"/>
      <c r="E10" s="156">
        <v>1377950</v>
      </c>
      <c r="F10" s="60">
        <v>1377950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751560</v>
      </c>
      <c r="Y10" s="60">
        <v>-751560</v>
      </c>
      <c r="Z10" s="140">
        <v>-100</v>
      </c>
      <c r="AA10" s="62">
        <v>1377950</v>
      </c>
    </row>
    <row r="11" spans="1:27" ht="12.75">
      <c r="A11" s="138" t="s">
        <v>80</v>
      </c>
      <c r="B11" s="136"/>
      <c r="C11" s="155"/>
      <c r="D11" s="155"/>
      <c r="E11" s="156">
        <v>7052500</v>
      </c>
      <c r="F11" s="60">
        <v>7052500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3846780</v>
      </c>
      <c r="Y11" s="60">
        <v>-3846780</v>
      </c>
      <c r="Z11" s="140">
        <v>-100</v>
      </c>
      <c r="AA11" s="62">
        <v>7052500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>
        <v>1627500</v>
      </c>
      <c r="F13" s="60">
        <v>1627500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887700</v>
      </c>
      <c r="Y13" s="60">
        <v>-887700</v>
      </c>
      <c r="Z13" s="140">
        <v>-100</v>
      </c>
      <c r="AA13" s="62">
        <v>1627500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11092250</v>
      </c>
      <c r="F15" s="100">
        <f t="shared" si="2"/>
        <v>11092250</v>
      </c>
      <c r="G15" s="100">
        <f t="shared" si="2"/>
        <v>1752931</v>
      </c>
      <c r="H15" s="100">
        <f t="shared" si="2"/>
        <v>1121747</v>
      </c>
      <c r="I15" s="100">
        <f t="shared" si="2"/>
        <v>1937147</v>
      </c>
      <c r="J15" s="100">
        <f t="shared" si="2"/>
        <v>4811825</v>
      </c>
      <c r="K15" s="100">
        <f t="shared" si="2"/>
        <v>2062678</v>
      </c>
      <c r="L15" s="100">
        <f t="shared" si="2"/>
        <v>952385</v>
      </c>
      <c r="M15" s="100">
        <f t="shared" si="2"/>
        <v>0</v>
      </c>
      <c r="N15" s="100">
        <f t="shared" si="2"/>
        <v>3015063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7826888</v>
      </c>
      <c r="X15" s="100">
        <f t="shared" si="2"/>
        <v>1686684</v>
      </c>
      <c r="Y15" s="100">
        <f t="shared" si="2"/>
        <v>6140204</v>
      </c>
      <c r="Z15" s="137">
        <f>+IF(X15&lt;&gt;0,+(Y15/X15)*100,0)</f>
        <v>364.0399742927543</v>
      </c>
      <c r="AA15" s="102">
        <f>SUM(AA16:AA18)</f>
        <v>11092250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11092250</v>
      </c>
      <c r="F17" s="60">
        <v>11092250</v>
      </c>
      <c r="G17" s="60">
        <v>1752931</v>
      </c>
      <c r="H17" s="60">
        <v>1121747</v>
      </c>
      <c r="I17" s="60">
        <v>1937147</v>
      </c>
      <c r="J17" s="60">
        <v>4811825</v>
      </c>
      <c r="K17" s="60">
        <v>2062678</v>
      </c>
      <c r="L17" s="60">
        <v>952385</v>
      </c>
      <c r="M17" s="60"/>
      <c r="N17" s="60">
        <v>3015063</v>
      </c>
      <c r="O17" s="60"/>
      <c r="P17" s="60"/>
      <c r="Q17" s="60"/>
      <c r="R17" s="60"/>
      <c r="S17" s="60"/>
      <c r="T17" s="60"/>
      <c r="U17" s="60"/>
      <c r="V17" s="60"/>
      <c r="W17" s="60">
        <v>7826888</v>
      </c>
      <c r="X17" s="60">
        <v>1686684</v>
      </c>
      <c r="Y17" s="60">
        <v>6140204</v>
      </c>
      <c r="Z17" s="140">
        <v>364.04</v>
      </c>
      <c r="AA17" s="62">
        <v>11092250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11826500</v>
      </c>
      <c r="F19" s="100">
        <f t="shared" si="3"/>
        <v>11826500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6379854</v>
      </c>
      <c r="Y19" s="100">
        <f t="shared" si="3"/>
        <v>-6379854</v>
      </c>
      <c r="Z19" s="137">
        <f>+IF(X19&lt;&gt;0,+(Y19/X19)*100,0)</f>
        <v>-100</v>
      </c>
      <c r="AA19" s="102">
        <f>SUM(AA20:AA23)</f>
        <v>11826500</v>
      </c>
    </row>
    <row r="20" spans="1:27" ht="12.75">
      <c r="A20" s="138" t="s">
        <v>89</v>
      </c>
      <c r="B20" s="136"/>
      <c r="C20" s="155"/>
      <c r="D20" s="155"/>
      <c r="E20" s="156">
        <v>11826500</v>
      </c>
      <c r="F20" s="60">
        <v>11826500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6379854</v>
      </c>
      <c r="Y20" s="60">
        <v>-6379854</v>
      </c>
      <c r="Z20" s="140">
        <v>-100</v>
      </c>
      <c r="AA20" s="62">
        <v>11826500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32976700</v>
      </c>
      <c r="F25" s="219">
        <f t="shared" si="4"/>
        <v>32976700</v>
      </c>
      <c r="G25" s="219">
        <f t="shared" si="4"/>
        <v>1752931</v>
      </c>
      <c r="H25" s="219">
        <f t="shared" si="4"/>
        <v>1121747</v>
      </c>
      <c r="I25" s="219">
        <f t="shared" si="4"/>
        <v>1937147</v>
      </c>
      <c r="J25" s="219">
        <f t="shared" si="4"/>
        <v>4811825</v>
      </c>
      <c r="K25" s="219">
        <f t="shared" si="4"/>
        <v>2062678</v>
      </c>
      <c r="L25" s="219">
        <f t="shared" si="4"/>
        <v>952385</v>
      </c>
      <c r="M25" s="219">
        <f t="shared" si="4"/>
        <v>0</v>
      </c>
      <c r="N25" s="219">
        <f t="shared" si="4"/>
        <v>3015063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7826888</v>
      </c>
      <c r="X25" s="219">
        <f t="shared" si="4"/>
        <v>16329276</v>
      </c>
      <c r="Y25" s="219">
        <f t="shared" si="4"/>
        <v>-8502388</v>
      </c>
      <c r="Z25" s="231">
        <f>+IF(X25&lt;&gt;0,+(Y25/X25)*100,0)</f>
        <v>-52.06837094308406</v>
      </c>
      <c r="AA25" s="232">
        <f>+AA5+AA9+AA15+AA19+AA24</f>
        <v>32976700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15369000</v>
      </c>
      <c r="F28" s="60">
        <v>15369000</v>
      </c>
      <c r="G28" s="60">
        <v>1752931</v>
      </c>
      <c r="H28" s="60">
        <v>1121747</v>
      </c>
      <c r="I28" s="60">
        <v>1937147</v>
      </c>
      <c r="J28" s="60">
        <v>4811825</v>
      </c>
      <c r="K28" s="60">
        <v>2062678</v>
      </c>
      <c r="L28" s="60">
        <v>952385</v>
      </c>
      <c r="M28" s="60"/>
      <c r="N28" s="60">
        <v>3015063</v>
      </c>
      <c r="O28" s="60"/>
      <c r="P28" s="60"/>
      <c r="Q28" s="60"/>
      <c r="R28" s="60"/>
      <c r="S28" s="60"/>
      <c r="T28" s="60"/>
      <c r="U28" s="60"/>
      <c r="V28" s="60"/>
      <c r="W28" s="60">
        <v>7826888</v>
      </c>
      <c r="X28" s="60"/>
      <c r="Y28" s="60">
        <v>7826888</v>
      </c>
      <c r="Z28" s="140"/>
      <c r="AA28" s="155">
        <v>15369000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>
        <v>2000000</v>
      </c>
      <c r="F30" s="159">
        <v>2000000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1090908</v>
      </c>
      <c r="Y30" s="159">
        <v>-1090908</v>
      </c>
      <c r="Z30" s="141">
        <v>-100</v>
      </c>
      <c r="AA30" s="225">
        <v>2000000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17369000</v>
      </c>
      <c r="F32" s="77">
        <f t="shared" si="5"/>
        <v>17369000</v>
      </c>
      <c r="G32" s="77">
        <f t="shared" si="5"/>
        <v>1752931</v>
      </c>
      <c r="H32" s="77">
        <f t="shared" si="5"/>
        <v>1121747</v>
      </c>
      <c r="I32" s="77">
        <f t="shared" si="5"/>
        <v>1937147</v>
      </c>
      <c r="J32" s="77">
        <f t="shared" si="5"/>
        <v>4811825</v>
      </c>
      <c r="K32" s="77">
        <f t="shared" si="5"/>
        <v>2062678</v>
      </c>
      <c r="L32" s="77">
        <f t="shared" si="5"/>
        <v>952385</v>
      </c>
      <c r="M32" s="77">
        <f t="shared" si="5"/>
        <v>0</v>
      </c>
      <c r="N32" s="77">
        <f t="shared" si="5"/>
        <v>3015063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7826888</v>
      </c>
      <c r="X32" s="77">
        <f t="shared" si="5"/>
        <v>1090908</v>
      </c>
      <c r="Y32" s="77">
        <f t="shared" si="5"/>
        <v>6735980</v>
      </c>
      <c r="Z32" s="212">
        <f>+IF(X32&lt;&gt;0,+(Y32/X32)*100,0)</f>
        <v>617.4654507987841</v>
      </c>
      <c r="AA32" s="79">
        <f>SUM(AA28:AA31)</f>
        <v>17369000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15607700</v>
      </c>
      <c r="F35" s="60">
        <v>15607700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3272736</v>
      </c>
      <c r="Y35" s="60">
        <v>-3272736</v>
      </c>
      <c r="Z35" s="140">
        <v>-100</v>
      </c>
      <c r="AA35" s="62">
        <v>15607700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32976700</v>
      </c>
      <c r="F36" s="220">
        <f t="shared" si="6"/>
        <v>32976700</v>
      </c>
      <c r="G36" s="220">
        <f t="shared" si="6"/>
        <v>1752931</v>
      </c>
      <c r="H36" s="220">
        <f t="shared" si="6"/>
        <v>1121747</v>
      </c>
      <c r="I36" s="220">
        <f t="shared" si="6"/>
        <v>1937147</v>
      </c>
      <c r="J36" s="220">
        <f t="shared" si="6"/>
        <v>4811825</v>
      </c>
      <c r="K36" s="220">
        <f t="shared" si="6"/>
        <v>2062678</v>
      </c>
      <c r="L36" s="220">
        <f t="shared" si="6"/>
        <v>952385</v>
      </c>
      <c r="M36" s="220">
        <f t="shared" si="6"/>
        <v>0</v>
      </c>
      <c r="N36" s="220">
        <f t="shared" si="6"/>
        <v>3015063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7826888</v>
      </c>
      <c r="X36" s="220">
        <f t="shared" si="6"/>
        <v>4363644</v>
      </c>
      <c r="Y36" s="220">
        <f t="shared" si="6"/>
        <v>3463244</v>
      </c>
      <c r="Z36" s="221">
        <f>+IF(X36&lt;&gt;0,+(Y36/X36)*100,0)</f>
        <v>79.36586944306181</v>
      </c>
      <c r="AA36" s="239">
        <f>SUM(AA32:AA35)</f>
        <v>32976700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26287366</v>
      </c>
      <c r="D6" s="155"/>
      <c r="E6" s="59">
        <v>16385199</v>
      </c>
      <c r="F6" s="60">
        <v>16385199</v>
      </c>
      <c r="G6" s="60">
        <v>4586376</v>
      </c>
      <c r="H6" s="60">
        <v>4586376</v>
      </c>
      <c r="I6" s="60">
        <v>4586376</v>
      </c>
      <c r="J6" s="60">
        <v>4586376</v>
      </c>
      <c r="K6" s="60">
        <v>4586376</v>
      </c>
      <c r="L6" s="60">
        <v>6643708</v>
      </c>
      <c r="M6" s="60">
        <v>8145015</v>
      </c>
      <c r="N6" s="60">
        <v>8145015</v>
      </c>
      <c r="O6" s="60"/>
      <c r="P6" s="60"/>
      <c r="Q6" s="60"/>
      <c r="R6" s="60"/>
      <c r="S6" s="60"/>
      <c r="T6" s="60"/>
      <c r="U6" s="60"/>
      <c r="V6" s="60"/>
      <c r="W6" s="60">
        <v>8145015</v>
      </c>
      <c r="X6" s="60">
        <v>8192600</v>
      </c>
      <c r="Y6" s="60">
        <v>-47585</v>
      </c>
      <c r="Z6" s="140">
        <v>-0.58</v>
      </c>
      <c r="AA6" s="62">
        <v>16385199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19995897</v>
      </c>
      <c r="D8" s="155"/>
      <c r="E8" s="59"/>
      <c r="F8" s="60"/>
      <c r="G8" s="60">
        <v>-1537118</v>
      </c>
      <c r="H8" s="60">
        <v>-1537118</v>
      </c>
      <c r="I8" s="60">
        <v>-1537118</v>
      </c>
      <c r="J8" s="60">
        <v>-1537118</v>
      </c>
      <c r="K8" s="60">
        <v>-1537118</v>
      </c>
      <c r="L8" s="60">
        <v>157898463</v>
      </c>
      <c r="M8" s="60">
        <v>169154400</v>
      </c>
      <c r="N8" s="60">
        <v>169154400</v>
      </c>
      <c r="O8" s="60"/>
      <c r="P8" s="60"/>
      <c r="Q8" s="60"/>
      <c r="R8" s="60"/>
      <c r="S8" s="60"/>
      <c r="T8" s="60"/>
      <c r="U8" s="60"/>
      <c r="V8" s="60"/>
      <c r="W8" s="60">
        <v>169154400</v>
      </c>
      <c r="X8" s="60"/>
      <c r="Y8" s="60">
        <v>169154400</v>
      </c>
      <c r="Z8" s="140"/>
      <c r="AA8" s="62"/>
    </row>
    <row r="9" spans="1:27" ht="12.75">
      <c r="A9" s="249" t="s">
        <v>146</v>
      </c>
      <c r="B9" s="182"/>
      <c r="C9" s="155">
        <v>3816541</v>
      </c>
      <c r="D9" s="155"/>
      <c r="E9" s="59">
        <v>4195718</v>
      </c>
      <c r="F9" s="60">
        <v>4195718</v>
      </c>
      <c r="G9" s="60">
        <v>27467940</v>
      </c>
      <c r="H9" s="60">
        <v>27467940</v>
      </c>
      <c r="I9" s="60">
        <v>27467940</v>
      </c>
      <c r="J9" s="60">
        <v>27467940</v>
      </c>
      <c r="K9" s="60">
        <v>27467940</v>
      </c>
      <c r="L9" s="60">
        <v>21513174</v>
      </c>
      <c r="M9" s="60">
        <v>20503217</v>
      </c>
      <c r="N9" s="60">
        <v>20503217</v>
      </c>
      <c r="O9" s="60"/>
      <c r="P9" s="60"/>
      <c r="Q9" s="60"/>
      <c r="R9" s="60"/>
      <c r="S9" s="60"/>
      <c r="T9" s="60"/>
      <c r="U9" s="60"/>
      <c r="V9" s="60"/>
      <c r="W9" s="60">
        <v>20503217</v>
      </c>
      <c r="X9" s="60">
        <v>2097859</v>
      </c>
      <c r="Y9" s="60">
        <v>18405358</v>
      </c>
      <c r="Z9" s="140">
        <v>877.34</v>
      </c>
      <c r="AA9" s="62">
        <v>4195718</v>
      </c>
    </row>
    <row r="10" spans="1:27" ht="12.75">
      <c r="A10" s="249" t="s">
        <v>147</v>
      </c>
      <c r="B10" s="182"/>
      <c r="C10" s="155">
        <v>6590973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712404</v>
      </c>
      <c r="D11" s="155"/>
      <c r="E11" s="59">
        <v>468820</v>
      </c>
      <c r="F11" s="60">
        <v>468820</v>
      </c>
      <c r="G11" s="60">
        <v>35995</v>
      </c>
      <c r="H11" s="60">
        <v>35995</v>
      </c>
      <c r="I11" s="60">
        <v>35995</v>
      </c>
      <c r="J11" s="60">
        <v>35995</v>
      </c>
      <c r="K11" s="60">
        <v>35995</v>
      </c>
      <c r="L11" s="60">
        <v>109960</v>
      </c>
      <c r="M11" s="60">
        <v>130135</v>
      </c>
      <c r="N11" s="60">
        <v>130135</v>
      </c>
      <c r="O11" s="60"/>
      <c r="P11" s="60"/>
      <c r="Q11" s="60"/>
      <c r="R11" s="60"/>
      <c r="S11" s="60"/>
      <c r="T11" s="60"/>
      <c r="U11" s="60"/>
      <c r="V11" s="60"/>
      <c r="W11" s="60">
        <v>130135</v>
      </c>
      <c r="X11" s="60">
        <v>234410</v>
      </c>
      <c r="Y11" s="60">
        <v>-104275</v>
      </c>
      <c r="Z11" s="140">
        <v>-44.48</v>
      </c>
      <c r="AA11" s="62">
        <v>468820</v>
      </c>
    </row>
    <row r="12" spans="1:27" ht="12.75">
      <c r="A12" s="250" t="s">
        <v>56</v>
      </c>
      <c r="B12" s="251"/>
      <c r="C12" s="168">
        <f aca="true" t="shared" si="0" ref="C12:Y12">SUM(C6:C11)</f>
        <v>57403181</v>
      </c>
      <c r="D12" s="168">
        <f>SUM(D6:D11)</f>
        <v>0</v>
      </c>
      <c r="E12" s="72">
        <f t="shared" si="0"/>
        <v>21049737</v>
      </c>
      <c r="F12" s="73">
        <f t="shared" si="0"/>
        <v>21049737</v>
      </c>
      <c r="G12" s="73">
        <f t="shared" si="0"/>
        <v>30553193</v>
      </c>
      <c r="H12" s="73">
        <f t="shared" si="0"/>
        <v>30553193</v>
      </c>
      <c r="I12" s="73">
        <f t="shared" si="0"/>
        <v>30553193</v>
      </c>
      <c r="J12" s="73">
        <f t="shared" si="0"/>
        <v>30553193</v>
      </c>
      <c r="K12" s="73">
        <f t="shared" si="0"/>
        <v>30553193</v>
      </c>
      <c r="L12" s="73">
        <f t="shared" si="0"/>
        <v>186165305</v>
      </c>
      <c r="M12" s="73">
        <f t="shared" si="0"/>
        <v>197932767</v>
      </c>
      <c r="N12" s="73">
        <f t="shared" si="0"/>
        <v>197932767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197932767</v>
      </c>
      <c r="X12" s="73">
        <f t="shared" si="0"/>
        <v>10524869</v>
      </c>
      <c r="Y12" s="73">
        <f t="shared" si="0"/>
        <v>187407898</v>
      </c>
      <c r="Z12" s="170">
        <f>+IF(X12&lt;&gt;0,+(Y12/X12)*100,0)</f>
        <v>1780.619768284052</v>
      </c>
      <c r="AA12" s="74">
        <f>SUM(AA6:AA11)</f>
        <v>21049737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>
        <v>9156</v>
      </c>
      <c r="F15" s="60">
        <v>9156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4578</v>
      </c>
      <c r="Y15" s="60">
        <v>-4578</v>
      </c>
      <c r="Z15" s="140">
        <v>-100</v>
      </c>
      <c r="AA15" s="62">
        <v>9156</v>
      </c>
    </row>
    <row r="16" spans="1:27" ht="12.75">
      <c r="A16" s="249" t="s">
        <v>151</v>
      </c>
      <c r="B16" s="182"/>
      <c r="C16" s="155"/>
      <c r="D16" s="155"/>
      <c r="E16" s="59">
        <v>413344</v>
      </c>
      <c r="F16" s="60">
        <v>413344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206672</v>
      </c>
      <c r="Y16" s="159">
        <v>-206672</v>
      </c>
      <c r="Z16" s="141">
        <v>-100</v>
      </c>
      <c r="AA16" s="225">
        <v>413344</v>
      </c>
    </row>
    <row r="17" spans="1:27" ht="12.75">
      <c r="A17" s="249" t="s">
        <v>152</v>
      </c>
      <c r="B17" s="182"/>
      <c r="C17" s="155">
        <v>32888549</v>
      </c>
      <c r="D17" s="155"/>
      <c r="E17" s="59">
        <v>43596808</v>
      </c>
      <c r="F17" s="60">
        <v>43596808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21798404</v>
      </c>
      <c r="Y17" s="60">
        <v>-21798404</v>
      </c>
      <c r="Z17" s="140">
        <v>-100</v>
      </c>
      <c r="AA17" s="62">
        <v>43596808</v>
      </c>
    </row>
    <row r="18" spans="1:27" ht="12.75">
      <c r="A18" s="249" t="s">
        <v>153</v>
      </c>
      <c r="B18" s="182"/>
      <c r="C18" s="155">
        <v>100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656146063</v>
      </c>
      <c r="D19" s="155"/>
      <c r="E19" s="59">
        <v>712142763</v>
      </c>
      <c r="F19" s="60">
        <v>712142763</v>
      </c>
      <c r="G19" s="60"/>
      <c r="H19" s="60"/>
      <c r="I19" s="60"/>
      <c r="J19" s="60"/>
      <c r="K19" s="60"/>
      <c r="L19" s="60">
        <v>-2816920</v>
      </c>
      <c r="M19" s="60">
        <v>-2670955</v>
      </c>
      <c r="N19" s="60">
        <v>-2670955</v>
      </c>
      <c r="O19" s="60"/>
      <c r="P19" s="60"/>
      <c r="Q19" s="60"/>
      <c r="R19" s="60"/>
      <c r="S19" s="60"/>
      <c r="T19" s="60"/>
      <c r="U19" s="60"/>
      <c r="V19" s="60"/>
      <c r="W19" s="60">
        <v>-2670955</v>
      </c>
      <c r="X19" s="60">
        <v>356071382</v>
      </c>
      <c r="Y19" s="60">
        <v>-358742337</v>
      </c>
      <c r="Z19" s="140">
        <v>-100.75</v>
      </c>
      <c r="AA19" s="62">
        <v>712142763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4724385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225494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>
        <v>14852060</v>
      </c>
      <c r="F23" s="60">
        <v>14852060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7426030</v>
      </c>
      <c r="Y23" s="159">
        <v>-7426030</v>
      </c>
      <c r="Z23" s="141">
        <v>-100</v>
      </c>
      <c r="AA23" s="225">
        <v>14852060</v>
      </c>
    </row>
    <row r="24" spans="1:27" ht="12.75">
      <c r="A24" s="250" t="s">
        <v>57</v>
      </c>
      <c r="B24" s="253"/>
      <c r="C24" s="168">
        <f aca="true" t="shared" si="1" ref="C24:Y24">SUM(C15:C23)</f>
        <v>693984591</v>
      </c>
      <c r="D24" s="168">
        <f>SUM(D15:D23)</f>
        <v>0</v>
      </c>
      <c r="E24" s="76">
        <f t="shared" si="1"/>
        <v>771014131</v>
      </c>
      <c r="F24" s="77">
        <f t="shared" si="1"/>
        <v>771014131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-2816920</v>
      </c>
      <c r="M24" s="77">
        <f t="shared" si="1"/>
        <v>-2670955</v>
      </c>
      <c r="N24" s="77">
        <f t="shared" si="1"/>
        <v>-2670955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-2670955</v>
      </c>
      <c r="X24" s="77">
        <f t="shared" si="1"/>
        <v>385507066</v>
      </c>
      <c r="Y24" s="77">
        <f t="shared" si="1"/>
        <v>-388178021</v>
      </c>
      <c r="Z24" s="212">
        <f>+IF(X24&lt;&gt;0,+(Y24/X24)*100,0)</f>
        <v>-100.69284203470346</v>
      </c>
      <c r="AA24" s="79">
        <f>SUM(AA15:AA23)</f>
        <v>771014131</v>
      </c>
    </row>
    <row r="25" spans="1:27" ht="12.75">
      <c r="A25" s="250" t="s">
        <v>159</v>
      </c>
      <c r="B25" s="251"/>
      <c r="C25" s="168">
        <f aca="true" t="shared" si="2" ref="C25:Y25">+C12+C24</f>
        <v>751387772</v>
      </c>
      <c r="D25" s="168">
        <f>+D12+D24</f>
        <v>0</v>
      </c>
      <c r="E25" s="72">
        <f t="shared" si="2"/>
        <v>792063868</v>
      </c>
      <c r="F25" s="73">
        <f t="shared" si="2"/>
        <v>792063868</v>
      </c>
      <c r="G25" s="73">
        <f t="shared" si="2"/>
        <v>30553193</v>
      </c>
      <c r="H25" s="73">
        <f t="shared" si="2"/>
        <v>30553193</v>
      </c>
      <c r="I25" s="73">
        <f t="shared" si="2"/>
        <v>30553193</v>
      </c>
      <c r="J25" s="73">
        <f t="shared" si="2"/>
        <v>30553193</v>
      </c>
      <c r="K25" s="73">
        <f t="shared" si="2"/>
        <v>30553193</v>
      </c>
      <c r="L25" s="73">
        <f t="shared" si="2"/>
        <v>183348385</v>
      </c>
      <c r="M25" s="73">
        <f t="shared" si="2"/>
        <v>195261812</v>
      </c>
      <c r="N25" s="73">
        <f t="shared" si="2"/>
        <v>195261812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195261812</v>
      </c>
      <c r="X25" s="73">
        <f t="shared" si="2"/>
        <v>396031935</v>
      </c>
      <c r="Y25" s="73">
        <f t="shared" si="2"/>
        <v>-200770123</v>
      </c>
      <c r="Z25" s="170">
        <f>+IF(X25&lt;&gt;0,+(Y25/X25)*100,0)</f>
        <v>-50.695437730293136</v>
      </c>
      <c r="AA25" s="74">
        <f>+AA12+AA24</f>
        <v>792063868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13367</v>
      </c>
      <c r="H29" s="60">
        <v>13367</v>
      </c>
      <c r="I29" s="60">
        <v>13367</v>
      </c>
      <c r="J29" s="60">
        <v>13367</v>
      </c>
      <c r="K29" s="60">
        <v>13367</v>
      </c>
      <c r="L29" s="60">
        <v>7890668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4248044</v>
      </c>
      <c r="D31" s="155"/>
      <c r="E31" s="59">
        <v>84383617</v>
      </c>
      <c r="F31" s="60">
        <v>84383617</v>
      </c>
      <c r="G31" s="60">
        <v>2654</v>
      </c>
      <c r="H31" s="60">
        <v>2654</v>
      </c>
      <c r="I31" s="60">
        <v>2654</v>
      </c>
      <c r="J31" s="60">
        <v>2654</v>
      </c>
      <c r="K31" s="60">
        <v>2654</v>
      </c>
      <c r="L31" s="60">
        <v>1010005</v>
      </c>
      <c r="M31" s="60">
        <v>1008454</v>
      </c>
      <c r="N31" s="60">
        <v>1008454</v>
      </c>
      <c r="O31" s="60"/>
      <c r="P31" s="60"/>
      <c r="Q31" s="60"/>
      <c r="R31" s="60"/>
      <c r="S31" s="60"/>
      <c r="T31" s="60"/>
      <c r="U31" s="60"/>
      <c r="V31" s="60"/>
      <c r="W31" s="60">
        <v>1008454</v>
      </c>
      <c r="X31" s="60">
        <v>42191809</v>
      </c>
      <c r="Y31" s="60">
        <v>-41183355</v>
      </c>
      <c r="Z31" s="140">
        <v>-97.61</v>
      </c>
      <c r="AA31" s="62">
        <v>84383617</v>
      </c>
    </row>
    <row r="32" spans="1:27" ht="12.75">
      <c r="A32" s="249" t="s">
        <v>164</v>
      </c>
      <c r="B32" s="182"/>
      <c r="C32" s="155">
        <v>60524387</v>
      </c>
      <c r="D32" s="155"/>
      <c r="E32" s="59"/>
      <c r="F32" s="60"/>
      <c r="G32" s="60">
        <v>-1558726</v>
      </c>
      <c r="H32" s="60">
        <v>-1558726</v>
      </c>
      <c r="I32" s="60">
        <v>-1558726</v>
      </c>
      <c r="J32" s="60">
        <v>-1558726</v>
      </c>
      <c r="K32" s="60">
        <v>-1558726</v>
      </c>
      <c r="L32" s="60">
        <v>-11206518</v>
      </c>
      <c r="M32" s="60">
        <v>-5736119</v>
      </c>
      <c r="N32" s="60">
        <v>-5736119</v>
      </c>
      <c r="O32" s="60"/>
      <c r="P32" s="60"/>
      <c r="Q32" s="60"/>
      <c r="R32" s="60"/>
      <c r="S32" s="60"/>
      <c r="T32" s="60"/>
      <c r="U32" s="60"/>
      <c r="V32" s="60"/>
      <c r="W32" s="60">
        <v>-5736119</v>
      </c>
      <c r="X32" s="60"/>
      <c r="Y32" s="60">
        <v>-5736119</v>
      </c>
      <c r="Z32" s="140"/>
      <c r="AA32" s="62"/>
    </row>
    <row r="33" spans="1:27" ht="12.75">
      <c r="A33" s="249" t="s">
        <v>165</v>
      </c>
      <c r="B33" s="182"/>
      <c r="C33" s="155">
        <v>103378134</v>
      </c>
      <c r="D33" s="155"/>
      <c r="E33" s="59">
        <v>106760938</v>
      </c>
      <c r="F33" s="60">
        <v>106760938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53380469</v>
      </c>
      <c r="Y33" s="60">
        <v>-53380469</v>
      </c>
      <c r="Z33" s="140">
        <v>-100</v>
      </c>
      <c r="AA33" s="62">
        <v>106760938</v>
      </c>
    </row>
    <row r="34" spans="1:27" ht="12.75">
      <c r="A34" s="250" t="s">
        <v>58</v>
      </c>
      <c r="B34" s="251"/>
      <c r="C34" s="168">
        <f aca="true" t="shared" si="3" ref="C34:Y34">SUM(C29:C33)</f>
        <v>168150565</v>
      </c>
      <c r="D34" s="168">
        <f>SUM(D29:D33)</f>
        <v>0</v>
      </c>
      <c r="E34" s="72">
        <f t="shared" si="3"/>
        <v>191144555</v>
      </c>
      <c r="F34" s="73">
        <f t="shared" si="3"/>
        <v>191144555</v>
      </c>
      <c r="G34" s="73">
        <f t="shared" si="3"/>
        <v>-1542705</v>
      </c>
      <c r="H34" s="73">
        <f t="shared" si="3"/>
        <v>-1542705</v>
      </c>
      <c r="I34" s="73">
        <f t="shared" si="3"/>
        <v>-1542705</v>
      </c>
      <c r="J34" s="73">
        <f t="shared" si="3"/>
        <v>-1542705</v>
      </c>
      <c r="K34" s="73">
        <f t="shared" si="3"/>
        <v>-1542705</v>
      </c>
      <c r="L34" s="73">
        <f t="shared" si="3"/>
        <v>-2305845</v>
      </c>
      <c r="M34" s="73">
        <f t="shared" si="3"/>
        <v>-4727665</v>
      </c>
      <c r="N34" s="73">
        <f t="shared" si="3"/>
        <v>-4727665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-4727665</v>
      </c>
      <c r="X34" s="73">
        <f t="shared" si="3"/>
        <v>95572278</v>
      </c>
      <c r="Y34" s="73">
        <f t="shared" si="3"/>
        <v>-100299943</v>
      </c>
      <c r="Z34" s="170">
        <f>+IF(X34&lt;&gt;0,+(Y34/X34)*100,0)</f>
        <v>-104.94669071297014</v>
      </c>
      <c r="AA34" s="74">
        <f>SUM(AA29:AA33)</f>
        <v>191144555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260347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260347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168410912</v>
      </c>
      <c r="D40" s="168">
        <f>+D34+D39</f>
        <v>0</v>
      </c>
      <c r="E40" s="72">
        <f t="shared" si="5"/>
        <v>191144555</v>
      </c>
      <c r="F40" s="73">
        <f t="shared" si="5"/>
        <v>191144555</v>
      </c>
      <c r="G40" s="73">
        <f t="shared" si="5"/>
        <v>-1542705</v>
      </c>
      <c r="H40" s="73">
        <f t="shared" si="5"/>
        <v>-1542705</v>
      </c>
      <c r="I40" s="73">
        <f t="shared" si="5"/>
        <v>-1542705</v>
      </c>
      <c r="J40" s="73">
        <f t="shared" si="5"/>
        <v>-1542705</v>
      </c>
      <c r="K40" s="73">
        <f t="shared" si="5"/>
        <v>-1542705</v>
      </c>
      <c r="L40" s="73">
        <f t="shared" si="5"/>
        <v>-2305845</v>
      </c>
      <c r="M40" s="73">
        <f t="shared" si="5"/>
        <v>-4727665</v>
      </c>
      <c r="N40" s="73">
        <f t="shared" si="5"/>
        <v>-4727665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-4727665</v>
      </c>
      <c r="X40" s="73">
        <f t="shared" si="5"/>
        <v>95572278</v>
      </c>
      <c r="Y40" s="73">
        <f t="shared" si="5"/>
        <v>-100299943</v>
      </c>
      <c r="Z40" s="170">
        <f>+IF(X40&lt;&gt;0,+(Y40/X40)*100,0)</f>
        <v>-104.94669071297014</v>
      </c>
      <c r="AA40" s="74">
        <f>+AA34+AA39</f>
        <v>191144555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582976860</v>
      </c>
      <c r="D42" s="257">
        <f>+D25-D40</f>
        <v>0</v>
      </c>
      <c r="E42" s="258">
        <f t="shared" si="6"/>
        <v>600919313</v>
      </c>
      <c r="F42" s="259">
        <f t="shared" si="6"/>
        <v>600919313</v>
      </c>
      <c r="G42" s="259">
        <f t="shared" si="6"/>
        <v>32095898</v>
      </c>
      <c r="H42" s="259">
        <f t="shared" si="6"/>
        <v>32095898</v>
      </c>
      <c r="I42" s="259">
        <f t="shared" si="6"/>
        <v>32095898</v>
      </c>
      <c r="J42" s="259">
        <f t="shared" si="6"/>
        <v>32095898</v>
      </c>
      <c r="K42" s="259">
        <f t="shared" si="6"/>
        <v>32095898</v>
      </c>
      <c r="L42" s="259">
        <f t="shared" si="6"/>
        <v>185654230</v>
      </c>
      <c r="M42" s="259">
        <f t="shared" si="6"/>
        <v>199989477</v>
      </c>
      <c r="N42" s="259">
        <f t="shared" si="6"/>
        <v>199989477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199989477</v>
      </c>
      <c r="X42" s="259">
        <f t="shared" si="6"/>
        <v>300459657</v>
      </c>
      <c r="Y42" s="259">
        <f t="shared" si="6"/>
        <v>-100470180</v>
      </c>
      <c r="Z42" s="260">
        <f>+IF(X42&lt;&gt;0,+(Y42/X42)*100,0)</f>
        <v>-33.43882536616222</v>
      </c>
      <c r="AA42" s="261">
        <f>+AA25-AA40</f>
        <v>600919313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582976860</v>
      </c>
      <c r="D45" s="155"/>
      <c r="E45" s="59">
        <v>600919313</v>
      </c>
      <c r="F45" s="60">
        <v>600919313</v>
      </c>
      <c r="G45" s="60">
        <v>32095898</v>
      </c>
      <c r="H45" s="60">
        <v>32095898</v>
      </c>
      <c r="I45" s="60">
        <v>32095898</v>
      </c>
      <c r="J45" s="60">
        <v>32095898</v>
      </c>
      <c r="K45" s="60">
        <v>32095898</v>
      </c>
      <c r="L45" s="60">
        <v>185654230</v>
      </c>
      <c r="M45" s="60">
        <v>199989477</v>
      </c>
      <c r="N45" s="60">
        <v>199989477</v>
      </c>
      <c r="O45" s="60"/>
      <c r="P45" s="60"/>
      <c r="Q45" s="60"/>
      <c r="R45" s="60"/>
      <c r="S45" s="60"/>
      <c r="T45" s="60"/>
      <c r="U45" s="60"/>
      <c r="V45" s="60"/>
      <c r="W45" s="60">
        <v>199989477</v>
      </c>
      <c r="X45" s="60">
        <v>300459657</v>
      </c>
      <c r="Y45" s="60">
        <v>-100470180</v>
      </c>
      <c r="Z45" s="139">
        <v>-33.44</v>
      </c>
      <c r="AA45" s="62">
        <v>600919313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582976860</v>
      </c>
      <c r="D48" s="217">
        <f>SUM(D45:D47)</f>
        <v>0</v>
      </c>
      <c r="E48" s="264">
        <f t="shared" si="7"/>
        <v>600919313</v>
      </c>
      <c r="F48" s="219">
        <f t="shared" si="7"/>
        <v>600919313</v>
      </c>
      <c r="G48" s="219">
        <f t="shared" si="7"/>
        <v>32095898</v>
      </c>
      <c r="H48" s="219">
        <f t="shared" si="7"/>
        <v>32095898</v>
      </c>
      <c r="I48" s="219">
        <f t="shared" si="7"/>
        <v>32095898</v>
      </c>
      <c r="J48" s="219">
        <f t="shared" si="7"/>
        <v>32095898</v>
      </c>
      <c r="K48" s="219">
        <f t="shared" si="7"/>
        <v>32095898</v>
      </c>
      <c r="L48" s="219">
        <f t="shared" si="7"/>
        <v>185654230</v>
      </c>
      <c r="M48" s="219">
        <f t="shared" si="7"/>
        <v>199989477</v>
      </c>
      <c r="N48" s="219">
        <f t="shared" si="7"/>
        <v>199989477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199989477</v>
      </c>
      <c r="X48" s="219">
        <f t="shared" si="7"/>
        <v>300459657</v>
      </c>
      <c r="Y48" s="219">
        <f t="shared" si="7"/>
        <v>-100470180</v>
      </c>
      <c r="Z48" s="265">
        <f>+IF(X48&lt;&gt;0,+(Y48/X48)*100,0)</f>
        <v>-33.43882536616222</v>
      </c>
      <c r="AA48" s="232">
        <f>SUM(AA45:AA47)</f>
        <v>600919313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26593626</v>
      </c>
      <c r="D6" s="155"/>
      <c r="E6" s="59">
        <v>27187832</v>
      </c>
      <c r="F6" s="60">
        <v>27187832</v>
      </c>
      <c r="G6" s="60">
        <v>36249388</v>
      </c>
      <c r="H6" s="60">
        <v>110</v>
      </c>
      <c r="I6" s="60"/>
      <c r="J6" s="60">
        <v>36249498</v>
      </c>
      <c r="K6" s="60">
        <v>-45931</v>
      </c>
      <c r="L6" s="60">
        <v>1330</v>
      </c>
      <c r="M6" s="60"/>
      <c r="N6" s="60">
        <v>-44601</v>
      </c>
      <c r="O6" s="60"/>
      <c r="P6" s="60"/>
      <c r="Q6" s="60"/>
      <c r="R6" s="60"/>
      <c r="S6" s="60"/>
      <c r="T6" s="60"/>
      <c r="U6" s="60"/>
      <c r="V6" s="60"/>
      <c r="W6" s="60">
        <v>36204897</v>
      </c>
      <c r="X6" s="60">
        <v>17273302</v>
      </c>
      <c r="Y6" s="60">
        <v>18931595</v>
      </c>
      <c r="Z6" s="140">
        <v>109.6</v>
      </c>
      <c r="AA6" s="62">
        <v>27187832</v>
      </c>
    </row>
    <row r="7" spans="1:27" ht="12.75">
      <c r="A7" s="249" t="s">
        <v>32</v>
      </c>
      <c r="B7" s="182"/>
      <c r="C7" s="155">
        <v>96652876</v>
      </c>
      <c r="D7" s="155"/>
      <c r="E7" s="59">
        <v>129466536</v>
      </c>
      <c r="F7" s="60">
        <v>129466536</v>
      </c>
      <c r="G7" s="60">
        <v>12199519</v>
      </c>
      <c r="H7" s="60">
        <v>-2345731</v>
      </c>
      <c r="I7" s="60">
        <v>-16000270</v>
      </c>
      <c r="J7" s="60">
        <v>-6146482</v>
      </c>
      <c r="K7" s="60">
        <v>14257842</v>
      </c>
      <c r="L7" s="60">
        <v>5789254</v>
      </c>
      <c r="M7" s="60">
        <v>18792697</v>
      </c>
      <c r="N7" s="60">
        <v>38839793</v>
      </c>
      <c r="O7" s="60"/>
      <c r="P7" s="60"/>
      <c r="Q7" s="60"/>
      <c r="R7" s="60"/>
      <c r="S7" s="60"/>
      <c r="T7" s="60"/>
      <c r="U7" s="60"/>
      <c r="V7" s="60"/>
      <c r="W7" s="60">
        <v>32693311</v>
      </c>
      <c r="X7" s="60">
        <v>64733268</v>
      </c>
      <c r="Y7" s="60">
        <v>-32039957</v>
      </c>
      <c r="Z7" s="140">
        <v>-49.5</v>
      </c>
      <c r="AA7" s="62">
        <v>129466536</v>
      </c>
    </row>
    <row r="8" spans="1:27" ht="12.75">
      <c r="A8" s="249" t="s">
        <v>178</v>
      </c>
      <c r="B8" s="182"/>
      <c r="C8" s="155">
        <v>7769600</v>
      </c>
      <c r="D8" s="155"/>
      <c r="E8" s="59">
        <v>7851579</v>
      </c>
      <c r="F8" s="60">
        <v>7851579</v>
      </c>
      <c r="G8" s="60">
        <v>1482245</v>
      </c>
      <c r="H8" s="60">
        <v>533628</v>
      </c>
      <c r="I8" s="60">
        <v>-2562338</v>
      </c>
      <c r="J8" s="60">
        <v>-546465</v>
      </c>
      <c r="K8" s="60">
        <v>1102377</v>
      </c>
      <c r="L8" s="60">
        <v>983825</v>
      </c>
      <c r="M8" s="60">
        <v>415597</v>
      </c>
      <c r="N8" s="60">
        <v>2501799</v>
      </c>
      <c r="O8" s="60"/>
      <c r="P8" s="60"/>
      <c r="Q8" s="60"/>
      <c r="R8" s="60"/>
      <c r="S8" s="60"/>
      <c r="T8" s="60"/>
      <c r="U8" s="60"/>
      <c r="V8" s="60"/>
      <c r="W8" s="60">
        <v>1955334</v>
      </c>
      <c r="X8" s="60">
        <v>4723011</v>
      </c>
      <c r="Y8" s="60">
        <v>-2767677</v>
      </c>
      <c r="Z8" s="140">
        <v>-58.6</v>
      </c>
      <c r="AA8" s="62">
        <v>7851579</v>
      </c>
    </row>
    <row r="9" spans="1:27" ht="12.75">
      <c r="A9" s="249" t="s">
        <v>179</v>
      </c>
      <c r="B9" s="182"/>
      <c r="C9" s="155">
        <v>62493166</v>
      </c>
      <c r="D9" s="155"/>
      <c r="E9" s="59">
        <v>42713000</v>
      </c>
      <c r="F9" s="60">
        <v>42713000</v>
      </c>
      <c r="G9" s="60">
        <v>12521952</v>
      </c>
      <c r="H9" s="60">
        <v>1563553</v>
      </c>
      <c r="I9" s="60">
        <v>2430153</v>
      </c>
      <c r="J9" s="60">
        <v>16515658</v>
      </c>
      <c r="K9" s="60">
        <v>-49786</v>
      </c>
      <c r="L9" s="60">
        <v>1325284</v>
      </c>
      <c r="M9" s="60">
        <v>12973000</v>
      </c>
      <c r="N9" s="60">
        <v>14248498</v>
      </c>
      <c r="O9" s="60"/>
      <c r="P9" s="60"/>
      <c r="Q9" s="60"/>
      <c r="R9" s="60"/>
      <c r="S9" s="60"/>
      <c r="T9" s="60"/>
      <c r="U9" s="60"/>
      <c r="V9" s="60"/>
      <c r="W9" s="60">
        <v>30764156</v>
      </c>
      <c r="X9" s="60">
        <v>32097585</v>
      </c>
      <c r="Y9" s="60">
        <v>-1333429</v>
      </c>
      <c r="Z9" s="140">
        <v>-4.15</v>
      </c>
      <c r="AA9" s="62">
        <v>42713000</v>
      </c>
    </row>
    <row r="10" spans="1:27" ht="12.75">
      <c r="A10" s="249" t="s">
        <v>180</v>
      </c>
      <c r="B10" s="182"/>
      <c r="C10" s="155">
        <v>-24029042</v>
      </c>
      <c r="D10" s="155"/>
      <c r="E10" s="59">
        <v>24368999</v>
      </c>
      <c r="F10" s="60">
        <v>24368999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15405243</v>
      </c>
      <c r="Y10" s="60">
        <v>-15405243</v>
      </c>
      <c r="Z10" s="140">
        <v>-100</v>
      </c>
      <c r="AA10" s="62">
        <v>24368999</v>
      </c>
    </row>
    <row r="11" spans="1:27" ht="12.75">
      <c r="A11" s="249" t="s">
        <v>181</v>
      </c>
      <c r="B11" s="182"/>
      <c r="C11" s="155">
        <v>1149755</v>
      </c>
      <c r="D11" s="155"/>
      <c r="E11" s="59">
        <v>8678784</v>
      </c>
      <c r="F11" s="60">
        <v>8678784</v>
      </c>
      <c r="G11" s="60">
        <v>613723</v>
      </c>
      <c r="H11" s="60">
        <v>662338</v>
      </c>
      <c r="I11" s="60">
        <v>673440</v>
      </c>
      <c r="J11" s="60">
        <v>1949501</v>
      </c>
      <c r="K11" s="60">
        <v>673554</v>
      </c>
      <c r="L11" s="60">
        <v>736238</v>
      </c>
      <c r="M11" s="60">
        <v>-5603</v>
      </c>
      <c r="N11" s="60">
        <v>1404189</v>
      </c>
      <c r="O11" s="60"/>
      <c r="P11" s="60"/>
      <c r="Q11" s="60"/>
      <c r="R11" s="60"/>
      <c r="S11" s="60"/>
      <c r="T11" s="60"/>
      <c r="U11" s="60"/>
      <c r="V11" s="60"/>
      <c r="W11" s="60">
        <v>3353690</v>
      </c>
      <c r="X11" s="60">
        <v>4339392</v>
      </c>
      <c r="Y11" s="60">
        <v>-985702</v>
      </c>
      <c r="Z11" s="140">
        <v>-22.72</v>
      </c>
      <c r="AA11" s="62">
        <v>8678784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171152266</v>
      </c>
      <c r="D14" s="155"/>
      <c r="E14" s="59">
        <v>-193558889</v>
      </c>
      <c r="F14" s="60">
        <v>-193558889</v>
      </c>
      <c r="G14" s="60">
        <v>-33812559</v>
      </c>
      <c r="H14" s="60">
        <v>-32077978</v>
      </c>
      <c r="I14" s="60">
        <v>-33639171</v>
      </c>
      <c r="J14" s="60">
        <v>-99529708</v>
      </c>
      <c r="K14" s="60">
        <v>-10488586</v>
      </c>
      <c r="L14" s="60">
        <v>-17504609</v>
      </c>
      <c r="M14" s="60">
        <v>-14190949</v>
      </c>
      <c r="N14" s="60">
        <v>-42184144</v>
      </c>
      <c r="O14" s="60"/>
      <c r="P14" s="60"/>
      <c r="Q14" s="60"/>
      <c r="R14" s="60"/>
      <c r="S14" s="60"/>
      <c r="T14" s="60"/>
      <c r="U14" s="60"/>
      <c r="V14" s="60"/>
      <c r="W14" s="60">
        <v>-141713852</v>
      </c>
      <c r="X14" s="60">
        <v>-97269426</v>
      </c>
      <c r="Y14" s="60">
        <v>-44444426</v>
      </c>
      <c r="Z14" s="140">
        <v>45.69</v>
      </c>
      <c r="AA14" s="62">
        <v>-193558889</v>
      </c>
    </row>
    <row r="15" spans="1:27" ht="12.75">
      <c r="A15" s="249" t="s">
        <v>40</v>
      </c>
      <c r="B15" s="182"/>
      <c r="C15" s="155"/>
      <c r="D15" s="155"/>
      <c r="E15" s="59">
        <v>-10416684</v>
      </c>
      <c r="F15" s="60">
        <v>-10416684</v>
      </c>
      <c r="G15" s="60">
        <v>201631</v>
      </c>
      <c r="H15" s="60">
        <v>-93639</v>
      </c>
      <c r="I15" s="60">
        <v>-106</v>
      </c>
      <c r="J15" s="60">
        <v>107886</v>
      </c>
      <c r="K15" s="60">
        <v>-6289</v>
      </c>
      <c r="L15" s="60">
        <v>-11256</v>
      </c>
      <c r="M15" s="60">
        <v>-59</v>
      </c>
      <c r="N15" s="60">
        <v>-17604</v>
      </c>
      <c r="O15" s="60"/>
      <c r="P15" s="60"/>
      <c r="Q15" s="60"/>
      <c r="R15" s="60"/>
      <c r="S15" s="60"/>
      <c r="T15" s="60"/>
      <c r="U15" s="60"/>
      <c r="V15" s="60"/>
      <c r="W15" s="60">
        <v>90282</v>
      </c>
      <c r="X15" s="60">
        <v>-5425356</v>
      </c>
      <c r="Y15" s="60">
        <v>5515638</v>
      </c>
      <c r="Z15" s="140">
        <v>-101.66</v>
      </c>
      <c r="AA15" s="62">
        <v>-10416684</v>
      </c>
    </row>
    <row r="16" spans="1:27" ht="12.75">
      <c r="A16" s="249" t="s">
        <v>42</v>
      </c>
      <c r="B16" s="182"/>
      <c r="C16" s="155"/>
      <c r="D16" s="155"/>
      <c r="E16" s="59">
        <v>-2136216</v>
      </c>
      <c r="F16" s="60">
        <v>-2136216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-1068108</v>
      </c>
      <c r="Y16" s="60">
        <v>1068108</v>
      </c>
      <c r="Z16" s="140">
        <v>-100</v>
      </c>
      <c r="AA16" s="62">
        <v>-2136216</v>
      </c>
    </row>
    <row r="17" spans="1:27" ht="12.75">
      <c r="A17" s="250" t="s">
        <v>185</v>
      </c>
      <c r="B17" s="251"/>
      <c r="C17" s="168">
        <f aca="true" t="shared" si="0" ref="C17:Y17">SUM(C6:C16)</f>
        <v>341782247</v>
      </c>
      <c r="D17" s="168">
        <f t="shared" si="0"/>
        <v>0</v>
      </c>
      <c r="E17" s="72">
        <f t="shared" si="0"/>
        <v>34154941</v>
      </c>
      <c r="F17" s="73">
        <f t="shared" si="0"/>
        <v>34154941</v>
      </c>
      <c r="G17" s="73">
        <f t="shared" si="0"/>
        <v>29455899</v>
      </c>
      <c r="H17" s="73">
        <f t="shared" si="0"/>
        <v>-31757719</v>
      </c>
      <c r="I17" s="73">
        <f t="shared" si="0"/>
        <v>-49098292</v>
      </c>
      <c r="J17" s="73">
        <f t="shared" si="0"/>
        <v>-51400112</v>
      </c>
      <c r="K17" s="73">
        <f t="shared" si="0"/>
        <v>5443181</v>
      </c>
      <c r="L17" s="73">
        <f t="shared" si="0"/>
        <v>-8679934</v>
      </c>
      <c r="M17" s="73">
        <f t="shared" si="0"/>
        <v>17984683</v>
      </c>
      <c r="N17" s="73">
        <f t="shared" si="0"/>
        <v>14747930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-36652182</v>
      </c>
      <c r="X17" s="73">
        <f t="shared" si="0"/>
        <v>34808911</v>
      </c>
      <c r="Y17" s="73">
        <f t="shared" si="0"/>
        <v>-71461093</v>
      </c>
      <c r="Z17" s="170">
        <f>+IF(X17&lt;&gt;0,+(Y17/X17)*100,0)</f>
        <v>-205.29539979001353</v>
      </c>
      <c r="AA17" s="74">
        <f>SUM(AA6:AA16)</f>
        <v>34154941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276679</v>
      </c>
      <c r="D21" s="155"/>
      <c r="E21" s="59"/>
      <c r="F21" s="60"/>
      <c r="G21" s="159"/>
      <c r="H21" s="159"/>
      <c r="I21" s="159"/>
      <c r="J21" s="60"/>
      <c r="K21" s="159"/>
      <c r="L21" s="159">
        <v>35567</v>
      </c>
      <c r="M21" s="60"/>
      <c r="N21" s="159">
        <v>35567</v>
      </c>
      <c r="O21" s="159"/>
      <c r="P21" s="159"/>
      <c r="Q21" s="60"/>
      <c r="R21" s="159"/>
      <c r="S21" s="159"/>
      <c r="T21" s="60"/>
      <c r="U21" s="159"/>
      <c r="V21" s="159"/>
      <c r="W21" s="159">
        <v>35567</v>
      </c>
      <c r="X21" s="60"/>
      <c r="Y21" s="159">
        <v>35567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4695737</v>
      </c>
      <c r="H24" s="60"/>
      <c r="I24" s="60"/>
      <c r="J24" s="60">
        <v>4695737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4695737</v>
      </c>
      <c r="X24" s="60"/>
      <c r="Y24" s="60">
        <v>4695737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-31327860</v>
      </c>
      <c r="F26" s="60">
        <v>-31327860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-15663930</v>
      </c>
      <c r="Y26" s="60">
        <v>15663930</v>
      </c>
      <c r="Z26" s="140">
        <v>-100</v>
      </c>
      <c r="AA26" s="62">
        <v>-31327860</v>
      </c>
    </row>
    <row r="27" spans="1:27" ht="12.75">
      <c r="A27" s="250" t="s">
        <v>192</v>
      </c>
      <c r="B27" s="251"/>
      <c r="C27" s="168">
        <f aca="true" t="shared" si="1" ref="C27:Y27">SUM(C21:C26)</f>
        <v>276679</v>
      </c>
      <c r="D27" s="168">
        <f>SUM(D21:D26)</f>
        <v>0</v>
      </c>
      <c r="E27" s="72">
        <f t="shared" si="1"/>
        <v>-31327860</v>
      </c>
      <c r="F27" s="73">
        <f t="shared" si="1"/>
        <v>-31327860</v>
      </c>
      <c r="G27" s="73">
        <f t="shared" si="1"/>
        <v>4695737</v>
      </c>
      <c r="H27" s="73">
        <f t="shared" si="1"/>
        <v>0</v>
      </c>
      <c r="I27" s="73">
        <f t="shared" si="1"/>
        <v>0</v>
      </c>
      <c r="J27" s="73">
        <f t="shared" si="1"/>
        <v>4695737</v>
      </c>
      <c r="K27" s="73">
        <f t="shared" si="1"/>
        <v>0</v>
      </c>
      <c r="L27" s="73">
        <f t="shared" si="1"/>
        <v>35567</v>
      </c>
      <c r="M27" s="73">
        <f t="shared" si="1"/>
        <v>0</v>
      </c>
      <c r="N27" s="73">
        <f t="shared" si="1"/>
        <v>35567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4731304</v>
      </c>
      <c r="X27" s="73">
        <f t="shared" si="1"/>
        <v>-15663930</v>
      </c>
      <c r="Y27" s="73">
        <f t="shared" si="1"/>
        <v>20395234</v>
      </c>
      <c r="Z27" s="170">
        <f>+IF(X27&lt;&gt;0,+(Y27/X27)*100,0)</f>
        <v>-130.20508901661333</v>
      </c>
      <c r="AA27" s="74">
        <f>SUM(AA21:AA26)</f>
        <v>-31327860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-93639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>
        <v>-1238394</v>
      </c>
      <c r="H32" s="60"/>
      <c r="I32" s="60"/>
      <c r="J32" s="60">
        <v>-1238394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-1238394</v>
      </c>
      <c r="X32" s="60"/>
      <c r="Y32" s="60">
        <v>-1238394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-189150</v>
      </c>
      <c r="H33" s="159">
        <v>14275</v>
      </c>
      <c r="I33" s="159">
        <v>1029</v>
      </c>
      <c r="J33" s="159">
        <v>-173846</v>
      </c>
      <c r="K33" s="60">
        <v>2926</v>
      </c>
      <c r="L33" s="60">
        <v>8576</v>
      </c>
      <c r="M33" s="60">
        <v>-3115</v>
      </c>
      <c r="N33" s="60">
        <v>8387</v>
      </c>
      <c r="O33" s="159"/>
      <c r="P33" s="159"/>
      <c r="Q33" s="159"/>
      <c r="R33" s="60"/>
      <c r="S33" s="60"/>
      <c r="T33" s="60"/>
      <c r="U33" s="60"/>
      <c r="V33" s="159"/>
      <c r="W33" s="159">
        <v>-165459</v>
      </c>
      <c r="X33" s="159"/>
      <c r="Y33" s="60">
        <v>-165459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482475</v>
      </c>
      <c r="D35" s="155"/>
      <c r="E35" s="59"/>
      <c r="F35" s="60"/>
      <c r="G35" s="60">
        <v>-185453</v>
      </c>
      <c r="H35" s="60"/>
      <c r="I35" s="60"/>
      <c r="J35" s="60">
        <v>-185453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-185453</v>
      </c>
      <c r="X35" s="60"/>
      <c r="Y35" s="60">
        <v>-185453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388836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-1612997</v>
      </c>
      <c r="H36" s="73">
        <f t="shared" si="2"/>
        <v>14275</v>
      </c>
      <c r="I36" s="73">
        <f t="shared" si="2"/>
        <v>1029</v>
      </c>
      <c r="J36" s="73">
        <f t="shared" si="2"/>
        <v>-1597693</v>
      </c>
      <c r="K36" s="73">
        <f t="shared" si="2"/>
        <v>2926</v>
      </c>
      <c r="L36" s="73">
        <f t="shared" si="2"/>
        <v>8576</v>
      </c>
      <c r="M36" s="73">
        <f t="shared" si="2"/>
        <v>-3115</v>
      </c>
      <c r="N36" s="73">
        <f t="shared" si="2"/>
        <v>8387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-1589306</v>
      </c>
      <c r="X36" s="73">
        <f t="shared" si="2"/>
        <v>0</v>
      </c>
      <c r="Y36" s="73">
        <f t="shared" si="2"/>
        <v>-1589306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342447762</v>
      </c>
      <c r="D38" s="153">
        <f>+D17+D27+D36</f>
        <v>0</v>
      </c>
      <c r="E38" s="99">
        <f t="shared" si="3"/>
        <v>2827081</v>
      </c>
      <c r="F38" s="100">
        <f t="shared" si="3"/>
        <v>2827081</v>
      </c>
      <c r="G38" s="100">
        <f t="shared" si="3"/>
        <v>32538639</v>
      </c>
      <c r="H38" s="100">
        <f t="shared" si="3"/>
        <v>-31743444</v>
      </c>
      <c r="I38" s="100">
        <f t="shared" si="3"/>
        <v>-49097263</v>
      </c>
      <c r="J38" s="100">
        <f t="shared" si="3"/>
        <v>-48302068</v>
      </c>
      <c r="K38" s="100">
        <f t="shared" si="3"/>
        <v>5446107</v>
      </c>
      <c r="L38" s="100">
        <f t="shared" si="3"/>
        <v>-8635791</v>
      </c>
      <c r="M38" s="100">
        <f t="shared" si="3"/>
        <v>17981568</v>
      </c>
      <c r="N38" s="100">
        <f t="shared" si="3"/>
        <v>14791884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-33510184</v>
      </c>
      <c r="X38" s="100">
        <f t="shared" si="3"/>
        <v>19144981</v>
      </c>
      <c r="Y38" s="100">
        <f t="shared" si="3"/>
        <v>-52655165</v>
      </c>
      <c r="Z38" s="137">
        <f>+IF(X38&lt;&gt;0,+(Y38/X38)*100,0)</f>
        <v>-275.033780393932</v>
      </c>
      <c r="AA38" s="102">
        <f>+AA17+AA27+AA36</f>
        <v>2827081</v>
      </c>
    </row>
    <row r="39" spans="1:27" ht="12.75">
      <c r="A39" s="249" t="s">
        <v>200</v>
      </c>
      <c r="B39" s="182"/>
      <c r="C39" s="153">
        <v>4217983</v>
      </c>
      <c r="D39" s="153"/>
      <c r="E39" s="99">
        <v>13558137</v>
      </c>
      <c r="F39" s="100">
        <v>13558137</v>
      </c>
      <c r="G39" s="100"/>
      <c r="H39" s="100">
        <v>32538639</v>
      </c>
      <c r="I39" s="100">
        <v>795195</v>
      </c>
      <c r="J39" s="100"/>
      <c r="K39" s="100">
        <v>-48302068</v>
      </c>
      <c r="L39" s="100">
        <v>-42855961</v>
      </c>
      <c r="M39" s="100">
        <v>-51491752</v>
      </c>
      <c r="N39" s="100">
        <v>-48302068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>
        <v>13558137</v>
      </c>
      <c r="Y39" s="100">
        <v>-13558137</v>
      </c>
      <c r="Z39" s="137">
        <v>-100</v>
      </c>
      <c r="AA39" s="102">
        <v>13558137</v>
      </c>
    </row>
    <row r="40" spans="1:27" ht="12.75">
      <c r="A40" s="269" t="s">
        <v>201</v>
      </c>
      <c r="B40" s="256"/>
      <c r="C40" s="257">
        <v>346665745</v>
      </c>
      <c r="D40" s="257"/>
      <c r="E40" s="258">
        <v>16385217</v>
      </c>
      <c r="F40" s="259">
        <v>16385217</v>
      </c>
      <c r="G40" s="259">
        <v>32538639</v>
      </c>
      <c r="H40" s="259">
        <v>795195</v>
      </c>
      <c r="I40" s="259">
        <v>-48302068</v>
      </c>
      <c r="J40" s="259">
        <v>-48302068</v>
      </c>
      <c r="K40" s="259">
        <v>-42855961</v>
      </c>
      <c r="L40" s="259">
        <v>-51491752</v>
      </c>
      <c r="M40" s="259">
        <v>-33510184</v>
      </c>
      <c r="N40" s="259">
        <v>-33510184</v>
      </c>
      <c r="O40" s="259"/>
      <c r="P40" s="259"/>
      <c r="Q40" s="259"/>
      <c r="R40" s="259"/>
      <c r="S40" s="259"/>
      <c r="T40" s="259"/>
      <c r="U40" s="259"/>
      <c r="V40" s="259"/>
      <c r="W40" s="259">
        <v>-33510184</v>
      </c>
      <c r="X40" s="259">
        <v>32703117</v>
      </c>
      <c r="Y40" s="259">
        <v>-66213301</v>
      </c>
      <c r="Z40" s="260">
        <v>-202.47</v>
      </c>
      <c r="AA40" s="261">
        <v>16385217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32976700</v>
      </c>
      <c r="F5" s="106">
        <f t="shared" si="0"/>
        <v>32976700</v>
      </c>
      <c r="G5" s="106">
        <f t="shared" si="0"/>
        <v>1752931</v>
      </c>
      <c r="H5" s="106">
        <f t="shared" si="0"/>
        <v>1121747</v>
      </c>
      <c r="I5" s="106">
        <f t="shared" si="0"/>
        <v>1937147</v>
      </c>
      <c r="J5" s="106">
        <f t="shared" si="0"/>
        <v>4811825</v>
      </c>
      <c r="K5" s="106">
        <f t="shared" si="0"/>
        <v>2062678</v>
      </c>
      <c r="L5" s="106">
        <f t="shared" si="0"/>
        <v>952385</v>
      </c>
      <c r="M5" s="106">
        <f t="shared" si="0"/>
        <v>0</v>
      </c>
      <c r="N5" s="106">
        <f t="shared" si="0"/>
        <v>3015063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7826888</v>
      </c>
      <c r="X5" s="106">
        <f t="shared" si="0"/>
        <v>16488350</v>
      </c>
      <c r="Y5" s="106">
        <f t="shared" si="0"/>
        <v>-8661462</v>
      </c>
      <c r="Z5" s="201">
        <f>+IF(X5&lt;&gt;0,+(Y5/X5)*100,0)</f>
        <v>-52.53079901870108</v>
      </c>
      <c r="AA5" s="199">
        <f>SUM(AA11:AA18)</f>
        <v>32976700</v>
      </c>
    </row>
    <row r="6" spans="1:27" ht="12.75">
      <c r="A6" s="291" t="s">
        <v>205</v>
      </c>
      <c r="B6" s="142"/>
      <c r="C6" s="62"/>
      <c r="D6" s="156"/>
      <c r="E6" s="60">
        <v>11092250</v>
      </c>
      <c r="F6" s="60">
        <v>11092250</v>
      </c>
      <c r="G6" s="60"/>
      <c r="H6" s="60"/>
      <c r="I6" s="60">
        <v>194799</v>
      </c>
      <c r="J6" s="60">
        <v>194799</v>
      </c>
      <c r="K6" s="60">
        <v>1029868</v>
      </c>
      <c r="L6" s="60">
        <v>200000</v>
      </c>
      <c r="M6" s="60"/>
      <c r="N6" s="60">
        <v>1229868</v>
      </c>
      <c r="O6" s="60"/>
      <c r="P6" s="60"/>
      <c r="Q6" s="60"/>
      <c r="R6" s="60"/>
      <c r="S6" s="60"/>
      <c r="T6" s="60"/>
      <c r="U6" s="60"/>
      <c r="V6" s="60"/>
      <c r="W6" s="60">
        <v>1424667</v>
      </c>
      <c r="X6" s="60">
        <v>5546125</v>
      </c>
      <c r="Y6" s="60">
        <v>-4121458</v>
      </c>
      <c r="Z6" s="140">
        <v>-74.31</v>
      </c>
      <c r="AA6" s="155">
        <v>11092250</v>
      </c>
    </row>
    <row r="7" spans="1:27" ht="12.75">
      <c r="A7" s="291" t="s">
        <v>206</v>
      </c>
      <c r="B7" s="142"/>
      <c r="C7" s="62"/>
      <c r="D7" s="156"/>
      <c r="E7" s="60">
        <v>11826500</v>
      </c>
      <c r="F7" s="60">
        <v>11826500</v>
      </c>
      <c r="G7" s="60">
        <v>752931</v>
      </c>
      <c r="H7" s="60">
        <v>321747</v>
      </c>
      <c r="I7" s="60">
        <v>516750</v>
      </c>
      <c r="J7" s="60">
        <v>1591428</v>
      </c>
      <c r="K7" s="60">
        <v>49785</v>
      </c>
      <c r="L7" s="60">
        <v>55130</v>
      </c>
      <c r="M7" s="60"/>
      <c r="N7" s="60">
        <v>104915</v>
      </c>
      <c r="O7" s="60"/>
      <c r="P7" s="60"/>
      <c r="Q7" s="60"/>
      <c r="R7" s="60"/>
      <c r="S7" s="60"/>
      <c r="T7" s="60"/>
      <c r="U7" s="60"/>
      <c r="V7" s="60"/>
      <c r="W7" s="60">
        <v>1696343</v>
      </c>
      <c r="X7" s="60">
        <v>5913250</v>
      </c>
      <c r="Y7" s="60">
        <v>-4216907</v>
      </c>
      <c r="Z7" s="140">
        <v>-71.31</v>
      </c>
      <c r="AA7" s="155">
        <v>11826500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22918750</v>
      </c>
      <c r="F11" s="295">
        <f t="shared" si="1"/>
        <v>22918750</v>
      </c>
      <c r="G11" s="295">
        <f t="shared" si="1"/>
        <v>752931</v>
      </c>
      <c r="H11" s="295">
        <f t="shared" si="1"/>
        <v>321747</v>
      </c>
      <c r="I11" s="295">
        <f t="shared" si="1"/>
        <v>711549</v>
      </c>
      <c r="J11" s="295">
        <f t="shared" si="1"/>
        <v>1786227</v>
      </c>
      <c r="K11" s="295">
        <f t="shared" si="1"/>
        <v>1079653</v>
      </c>
      <c r="L11" s="295">
        <f t="shared" si="1"/>
        <v>255130</v>
      </c>
      <c r="M11" s="295">
        <f t="shared" si="1"/>
        <v>0</v>
      </c>
      <c r="N11" s="295">
        <f t="shared" si="1"/>
        <v>1334783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3121010</v>
      </c>
      <c r="X11" s="295">
        <f t="shared" si="1"/>
        <v>11459375</v>
      </c>
      <c r="Y11" s="295">
        <f t="shared" si="1"/>
        <v>-8338365</v>
      </c>
      <c r="Z11" s="296">
        <f>+IF(X11&lt;&gt;0,+(Y11/X11)*100,0)</f>
        <v>-72.76457049359149</v>
      </c>
      <c r="AA11" s="297">
        <f>SUM(AA6:AA10)</f>
        <v>22918750</v>
      </c>
    </row>
    <row r="12" spans="1:27" ht="12.75">
      <c r="A12" s="298" t="s">
        <v>211</v>
      </c>
      <c r="B12" s="136"/>
      <c r="C12" s="62"/>
      <c r="D12" s="156"/>
      <c r="E12" s="60">
        <v>10057950</v>
      </c>
      <c r="F12" s="60">
        <v>10057950</v>
      </c>
      <c r="G12" s="60">
        <v>1000000</v>
      </c>
      <c r="H12" s="60">
        <v>800000</v>
      </c>
      <c r="I12" s="60">
        <v>1225598</v>
      </c>
      <c r="J12" s="60">
        <v>3025598</v>
      </c>
      <c r="K12" s="60">
        <v>983025</v>
      </c>
      <c r="L12" s="60">
        <v>697255</v>
      </c>
      <c r="M12" s="60"/>
      <c r="N12" s="60">
        <v>1680280</v>
      </c>
      <c r="O12" s="60"/>
      <c r="P12" s="60"/>
      <c r="Q12" s="60"/>
      <c r="R12" s="60"/>
      <c r="S12" s="60"/>
      <c r="T12" s="60"/>
      <c r="U12" s="60"/>
      <c r="V12" s="60"/>
      <c r="W12" s="60">
        <v>4705878</v>
      </c>
      <c r="X12" s="60">
        <v>5028975</v>
      </c>
      <c r="Y12" s="60">
        <v>-323097</v>
      </c>
      <c r="Z12" s="140">
        <v>-6.42</v>
      </c>
      <c r="AA12" s="155">
        <v>10057950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11092250</v>
      </c>
      <c r="F36" s="60">
        <f t="shared" si="4"/>
        <v>11092250</v>
      </c>
      <c r="G36" s="60">
        <f t="shared" si="4"/>
        <v>0</v>
      </c>
      <c r="H36" s="60">
        <f t="shared" si="4"/>
        <v>0</v>
      </c>
      <c r="I36" s="60">
        <f t="shared" si="4"/>
        <v>194799</v>
      </c>
      <c r="J36" s="60">
        <f t="shared" si="4"/>
        <v>194799</v>
      </c>
      <c r="K36" s="60">
        <f t="shared" si="4"/>
        <v>1029868</v>
      </c>
      <c r="L36" s="60">
        <f t="shared" si="4"/>
        <v>200000</v>
      </c>
      <c r="M36" s="60">
        <f t="shared" si="4"/>
        <v>0</v>
      </c>
      <c r="N36" s="60">
        <f t="shared" si="4"/>
        <v>1229868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1424667</v>
      </c>
      <c r="X36" s="60">
        <f t="shared" si="4"/>
        <v>5546125</v>
      </c>
      <c r="Y36" s="60">
        <f t="shared" si="4"/>
        <v>-4121458</v>
      </c>
      <c r="Z36" s="140">
        <f aca="true" t="shared" si="5" ref="Z36:Z49">+IF(X36&lt;&gt;0,+(Y36/X36)*100,0)</f>
        <v>-74.31238928080417</v>
      </c>
      <c r="AA36" s="155">
        <f>AA6+AA21</f>
        <v>11092250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11826500</v>
      </c>
      <c r="F37" s="60">
        <f t="shared" si="4"/>
        <v>11826500</v>
      </c>
      <c r="G37" s="60">
        <f t="shared" si="4"/>
        <v>752931</v>
      </c>
      <c r="H37" s="60">
        <f t="shared" si="4"/>
        <v>321747</v>
      </c>
      <c r="I37" s="60">
        <f t="shared" si="4"/>
        <v>516750</v>
      </c>
      <c r="J37" s="60">
        <f t="shared" si="4"/>
        <v>1591428</v>
      </c>
      <c r="K37" s="60">
        <f t="shared" si="4"/>
        <v>49785</v>
      </c>
      <c r="L37" s="60">
        <f t="shared" si="4"/>
        <v>55130</v>
      </c>
      <c r="M37" s="60">
        <f t="shared" si="4"/>
        <v>0</v>
      </c>
      <c r="N37" s="60">
        <f t="shared" si="4"/>
        <v>104915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1696343</v>
      </c>
      <c r="X37" s="60">
        <f t="shared" si="4"/>
        <v>5913250</v>
      </c>
      <c r="Y37" s="60">
        <f t="shared" si="4"/>
        <v>-4216907</v>
      </c>
      <c r="Z37" s="140">
        <f t="shared" si="5"/>
        <v>-71.31284826449075</v>
      </c>
      <c r="AA37" s="155">
        <f>AA7+AA22</f>
        <v>11826500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22918750</v>
      </c>
      <c r="F41" s="295">
        <f t="shared" si="6"/>
        <v>22918750</v>
      </c>
      <c r="G41" s="295">
        <f t="shared" si="6"/>
        <v>752931</v>
      </c>
      <c r="H41" s="295">
        <f t="shared" si="6"/>
        <v>321747</v>
      </c>
      <c r="I41" s="295">
        <f t="shared" si="6"/>
        <v>711549</v>
      </c>
      <c r="J41" s="295">
        <f t="shared" si="6"/>
        <v>1786227</v>
      </c>
      <c r="K41" s="295">
        <f t="shared" si="6"/>
        <v>1079653</v>
      </c>
      <c r="L41" s="295">
        <f t="shared" si="6"/>
        <v>255130</v>
      </c>
      <c r="M41" s="295">
        <f t="shared" si="6"/>
        <v>0</v>
      </c>
      <c r="N41" s="295">
        <f t="shared" si="6"/>
        <v>1334783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3121010</v>
      </c>
      <c r="X41" s="295">
        <f t="shared" si="6"/>
        <v>11459375</v>
      </c>
      <c r="Y41" s="295">
        <f t="shared" si="6"/>
        <v>-8338365</v>
      </c>
      <c r="Z41" s="296">
        <f t="shared" si="5"/>
        <v>-72.76457049359149</v>
      </c>
      <c r="AA41" s="297">
        <f>SUM(AA36:AA40)</f>
        <v>22918750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10057950</v>
      </c>
      <c r="F42" s="54">
        <f t="shared" si="7"/>
        <v>10057950</v>
      </c>
      <c r="G42" s="54">
        <f t="shared" si="7"/>
        <v>1000000</v>
      </c>
      <c r="H42" s="54">
        <f t="shared" si="7"/>
        <v>800000</v>
      </c>
      <c r="I42" s="54">
        <f t="shared" si="7"/>
        <v>1225598</v>
      </c>
      <c r="J42" s="54">
        <f t="shared" si="7"/>
        <v>3025598</v>
      </c>
      <c r="K42" s="54">
        <f t="shared" si="7"/>
        <v>983025</v>
      </c>
      <c r="L42" s="54">
        <f t="shared" si="7"/>
        <v>697255</v>
      </c>
      <c r="M42" s="54">
        <f t="shared" si="7"/>
        <v>0</v>
      </c>
      <c r="N42" s="54">
        <f t="shared" si="7"/>
        <v>1680280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4705878</v>
      </c>
      <c r="X42" s="54">
        <f t="shared" si="7"/>
        <v>5028975</v>
      </c>
      <c r="Y42" s="54">
        <f t="shared" si="7"/>
        <v>-323097</v>
      </c>
      <c r="Z42" s="184">
        <f t="shared" si="5"/>
        <v>-6.424708812431956</v>
      </c>
      <c r="AA42" s="130">
        <f aca="true" t="shared" si="8" ref="AA42:AA48">AA12+AA27</f>
        <v>10057950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32976700</v>
      </c>
      <c r="F49" s="220">
        <f t="shared" si="9"/>
        <v>32976700</v>
      </c>
      <c r="G49" s="220">
        <f t="shared" si="9"/>
        <v>1752931</v>
      </c>
      <c r="H49" s="220">
        <f t="shared" si="9"/>
        <v>1121747</v>
      </c>
      <c r="I49" s="220">
        <f t="shared" si="9"/>
        <v>1937147</v>
      </c>
      <c r="J49" s="220">
        <f t="shared" si="9"/>
        <v>4811825</v>
      </c>
      <c r="K49" s="220">
        <f t="shared" si="9"/>
        <v>2062678</v>
      </c>
      <c r="L49" s="220">
        <f t="shared" si="9"/>
        <v>952385</v>
      </c>
      <c r="M49" s="220">
        <f t="shared" si="9"/>
        <v>0</v>
      </c>
      <c r="N49" s="220">
        <f t="shared" si="9"/>
        <v>3015063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7826888</v>
      </c>
      <c r="X49" s="220">
        <f t="shared" si="9"/>
        <v>16488350</v>
      </c>
      <c r="Y49" s="220">
        <f t="shared" si="9"/>
        <v>-8661462</v>
      </c>
      <c r="Z49" s="221">
        <f t="shared" si="5"/>
        <v>-52.53079901870108</v>
      </c>
      <c r="AA49" s="222">
        <f>SUM(AA41:AA48)</f>
        <v>32976700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521211</v>
      </c>
      <c r="H66" s="275">
        <v>325741</v>
      </c>
      <c r="I66" s="275">
        <v>369525</v>
      </c>
      <c r="J66" s="275">
        <v>1216477</v>
      </c>
      <c r="K66" s="275"/>
      <c r="L66" s="275"/>
      <c r="M66" s="275">
        <v>330721</v>
      </c>
      <c r="N66" s="275">
        <v>330721</v>
      </c>
      <c r="O66" s="275"/>
      <c r="P66" s="275"/>
      <c r="Q66" s="275"/>
      <c r="R66" s="275"/>
      <c r="S66" s="275"/>
      <c r="T66" s="275"/>
      <c r="U66" s="275"/>
      <c r="V66" s="275"/>
      <c r="W66" s="275">
        <v>1547198</v>
      </c>
      <c r="X66" s="275"/>
      <c r="Y66" s="275">
        <v>1547198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6500000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6500000</v>
      </c>
      <c r="F69" s="220">
        <f t="shared" si="12"/>
        <v>0</v>
      </c>
      <c r="G69" s="220">
        <f t="shared" si="12"/>
        <v>521211</v>
      </c>
      <c r="H69" s="220">
        <f t="shared" si="12"/>
        <v>325741</v>
      </c>
      <c r="I69" s="220">
        <f t="shared" si="12"/>
        <v>369525</v>
      </c>
      <c r="J69" s="220">
        <f t="shared" si="12"/>
        <v>1216477</v>
      </c>
      <c r="K69" s="220">
        <f t="shared" si="12"/>
        <v>0</v>
      </c>
      <c r="L69" s="220">
        <f t="shared" si="12"/>
        <v>0</v>
      </c>
      <c r="M69" s="220">
        <f t="shared" si="12"/>
        <v>330721</v>
      </c>
      <c r="N69" s="220">
        <f t="shared" si="12"/>
        <v>330721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1547198</v>
      </c>
      <c r="X69" s="220">
        <f t="shared" si="12"/>
        <v>0</v>
      </c>
      <c r="Y69" s="220">
        <f t="shared" si="12"/>
        <v>1547198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22918750</v>
      </c>
      <c r="F5" s="358">
        <f t="shared" si="0"/>
        <v>22918750</v>
      </c>
      <c r="G5" s="358">
        <f t="shared" si="0"/>
        <v>752931</v>
      </c>
      <c r="H5" s="356">
        <f t="shared" si="0"/>
        <v>321747</v>
      </c>
      <c r="I5" s="356">
        <f t="shared" si="0"/>
        <v>711549</v>
      </c>
      <c r="J5" s="358">
        <f t="shared" si="0"/>
        <v>1786227</v>
      </c>
      <c r="K5" s="358">
        <f t="shared" si="0"/>
        <v>1079653</v>
      </c>
      <c r="L5" s="356">
        <f t="shared" si="0"/>
        <v>255130</v>
      </c>
      <c r="M5" s="356">
        <f t="shared" si="0"/>
        <v>0</v>
      </c>
      <c r="N5" s="358">
        <f t="shared" si="0"/>
        <v>1334783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3121010</v>
      </c>
      <c r="X5" s="356">
        <f t="shared" si="0"/>
        <v>11459375</v>
      </c>
      <c r="Y5" s="358">
        <f t="shared" si="0"/>
        <v>-8338365</v>
      </c>
      <c r="Z5" s="359">
        <f>+IF(X5&lt;&gt;0,+(Y5/X5)*100,0)</f>
        <v>-72.76457049359149</v>
      </c>
      <c r="AA5" s="360">
        <f>+AA6+AA8+AA11+AA13+AA15</f>
        <v>22918750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11092250</v>
      </c>
      <c r="F6" s="59">
        <f t="shared" si="1"/>
        <v>11092250</v>
      </c>
      <c r="G6" s="59">
        <f t="shared" si="1"/>
        <v>0</v>
      </c>
      <c r="H6" s="60">
        <f t="shared" si="1"/>
        <v>0</v>
      </c>
      <c r="I6" s="60">
        <f t="shared" si="1"/>
        <v>194799</v>
      </c>
      <c r="J6" s="59">
        <f t="shared" si="1"/>
        <v>194799</v>
      </c>
      <c r="K6" s="59">
        <f t="shared" si="1"/>
        <v>1029868</v>
      </c>
      <c r="L6" s="60">
        <f t="shared" si="1"/>
        <v>200000</v>
      </c>
      <c r="M6" s="60">
        <f t="shared" si="1"/>
        <v>0</v>
      </c>
      <c r="N6" s="59">
        <f t="shared" si="1"/>
        <v>1229868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1424667</v>
      </c>
      <c r="X6" s="60">
        <f t="shared" si="1"/>
        <v>5546125</v>
      </c>
      <c r="Y6" s="59">
        <f t="shared" si="1"/>
        <v>-4121458</v>
      </c>
      <c r="Z6" s="61">
        <f>+IF(X6&lt;&gt;0,+(Y6/X6)*100,0)</f>
        <v>-74.31238928080417</v>
      </c>
      <c r="AA6" s="62">
        <f t="shared" si="1"/>
        <v>11092250</v>
      </c>
    </row>
    <row r="7" spans="1:27" ht="12.75">
      <c r="A7" s="291" t="s">
        <v>229</v>
      </c>
      <c r="B7" s="142"/>
      <c r="C7" s="60"/>
      <c r="D7" s="340"/>
      <c r="E7" s="60">
        <v>11092250</v>
      </c>
      <c r="F7" s="59">
        <v>11092250</v>
      </c>
      <c r="G7" s="59"/>
      <c r="H7" s="60"/>
      <c r="I7" s="60">
        <v>194799</v>
      </c>
      <c r="J7" s="59">
        <v>194799</v>
      </c>
      <c r="K7" s="59">
        <v>1029868</v>
      </c>
      <c r="L7" s="60">
        <v>200000</v>
      </c>
      <c r="M7" s="60"/>
      <c r="N7" s="59">
        <v>1229868</v>
      </c>
      <c r="O7" s="59"/>
      <c r="P7" s="60"/>
      <c r="Q7" s="60"/>
      <c r="R7" s="59"/>
      <c r="S7" s="59"/>
      <c r="T7" s="60"/>
      <c r="U7" s="60"/>
      <c r="V7" s="59"/>
      <c r="W7" s="59">
        <v>1424667</v>
      </c>
      <c r="X7" s="60">
        <v>5546125</v>
      </c>
      <c r="Y7" s="59">
        <v>-4121458</v>
      </c>
      <c r="Z7" s="61">
        <v>-74.31</v>
      </c>
      <c r="AA7" s="62">
        <v>11092250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11826500</v>
      </c>
      <c r="F8" s="59">
        <f t="shared" si="2"/>
        <v>11826500</v>
      </c>
      <c r="G8" s="59">
        <f t="shared" si="2"/>
        <v>752931</v>
      </c>
      <c r="H8" s="60">
        <f t="shared" si="2"/>
        <v>321747</v>
      </c>
      <c r="I8" s="60">
        <f t="shared" si="2"/>
        <v>516750</v>
      </c>
      <c r="J8" s="59">
        <f t="shared" si="2"/>
        <v>1591428</v>
      </c>
      <c r="K8" s="59">
        <f t="shared" si="2"/>
        <v>49785</v>
      </c>
      <c r="L8" s="60">
        <f t="shared" si="2"/>
        <v>55130</v>
      </c>
      <c r="M8" s="60">
        <f t="shared" si="2"/>
        <v>0</v>
      </c>
      <c r="N8" s="59">
        <f t="shared" si="2"/>
        <v>104915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1696343</v>
      </c>
      <c r="X8" s="60">
        <f t="shared" si="2"/>
        <v>5913250</v>
      </c>
      <c r="Y8" s="59">
        <f t="shared" si="2"/>
        <v>-4216907</v>
      </c>
      <c r="Z8" s="61">
        <f>+IF(X8&lt;&gt;0,+(Y8/X8)*100,0)</f>
        <v>-71.31284826449075</v>
      </c>
      <c r="AA8" s="62">
        <f>SUM(AA9:AA10)</f>
        <v>11826500</v>
      </c>
    </row>
    <row r="9" spans="1:27" ht="12.75">
      <c r="A9" s="291" t="s">
        <v>230</v>
      </c>
      <c r="B9" s="142"/>
      <c r="C9" s="60"/>
      <c r="D9" s="340"/>
      <c r="E9" s="60">
        <v>11826500</v>
      </c>
      <c r="F9" s="59">
        <v>11826500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5913250</v>
      </c>
      <c r="Y9" s="59">
        <v>-5913250</v>
      </c>
      <c r="Z9" s="61">
        <v>-100</v>
      </c>
      <c r="AA9" s="62">
        <v>11826500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>
        <v>752931</v>
      </c>
      <c r="H10" s="60">
        <v>321747</v>
      </c>
      <c r="I10" s="60">
        <v>516750</v>
      </c>
      <c r="J10" s="59">
        <v>1591428</v>
      </c>
      <c r="K10" s="59">
        <v>49785</v>
      </c>
      <c r="L10" s="60">
        <v>55130</v>
      </c>
      <c r="M10" s="60"/>
      <c r="N10" s="59">
        <v>104915</v>
      </c>
      <c r="O10" s="59"/>
      <c r="P10" s="60"/>
      <c r="Q10" s="60"/>
      <c r="R10" s="59"/>
      <c r="S10" s="59"/>
      <c r="T10" s="60"/>
      <c r="U10" s="60"/>
      <c r="V10" s="59"/>
      <c r="W10" s="59">
        <v>1696343</v>
      </c>
      <c r="X10" s="60"/>
      <c r="Y10" s="59">
        <v>1696343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10057950</v>
      </c>
      <c r="F22" s="345">
        <f t="shared" si="6"/>
        <v>10057950</v>
      </c>
      <c r="G22" s="345">
        <f t="shared" si="6"/>
        <v>1000000</v>
      </c>
      <c r="H22" s="343">
        <f t="shared" si="6"/>
        <v>800000</v>
      </c>
      <c r="I22" s="343">
        <f t="shared" si="6"/>
        <v>1225598</v>
      </c>
      <c r="J22" s="345">
        <f t="shared" si="6"/>
        <v>3025598</v>
      </c>
      <c r="K22" s="345">
        <f t="shared" si="6"/>
        <v>983025</v>
      </c>
      <c r="L22" s="343">
        <f t="shared" si="6"/>
        <v>697255</v>
      </c>
      <c r="M22" s="343">
        <f t="shared" si="6"/>
        <v>0</v>
      </c>
      <c r="N22" s="345">
        <f t="shared" si="6"/>
        <v>1680280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4705878</v>
      </c>
      <c r="X22" s="343">
        <f t="shared" si="6"/>
        <v>5028975</v>
      </c>
      <c r="Y22" s="345">
        <f t="shared" si="6"/>
        <v>-323097</v>
      </c>
      <c r="Z22" s="336">
        <f>+IF(X22&lt;&gt;0,+(Y22/X22)*100,0)</f>
        <v>-6.424708812431956</v>
      </c>
      <c r="AA22" s="350">
        <f>SUM(AA23:AA32)</f>
        <v>10057950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8680000</v>
      </c>
      <c r="F24" s="59">
        <v>8680000</v>
      </c>
      <c r="G24" s="59">
        <v>1000000</v>
      </c>
      <c r="H24" s="60">
        <v>800000</v>
      </c>
      <c r="I24" s="60">
        <v>983025</v>
      </c>
      <c r="J24" s="59">
        <v>2783025</v>
      </c>
      <c r="K24" s="59">
        <v>983025</v>
      </c>
      <c r="L24" s="60">
        <v>697255</v>
      </c>
      <c r="M24" s="60"/>
      <c r="N24" s="59">
        <v>1680280</v>
      </c>
      <c r="O24" s="59"/>
      <c r="P24" s="60"/>
      <c r="Q24" s="60"/>
      <c r="R24" s="59"/>
      <c r="S24" s="59"/>
      <c r="T24" s="60"/>
      <c r="U24" s="60"/>
      <c r="V24" s="59"/>
      <c r="W24" s="59">
        <v>4463305</v>
      </c>
      <c r="X24" s="60">
        <v>4340000</v>
      </c>
      <c r="Y24" s="59">
        <v>123305</v>
      </c>
      <c r="Z24" s="61">
        <v>2.84</v>
      </c>
      <c r="AA24" s="62">
        <v>8680000</v>
      </c>
    </row>
    <row r="25" spans="1:27" ht="12.75">
      <c r="A25" s="361" t="s">
        <v>239</v>
      </c>
      <c r="B25" s="142"/>
      <c r="C25" s="60"/>
      <c r="D25" s="340"/>
      <c r="E25" s="60">
        <v>1377950</v>
      </c>
      <c r="F25" s="59">
        <v>1377950</v>
      </c>
      <c r="G25" s="59"/>
      <c r="H25" s="60"/>
      <c r="I25" s="60">
        <v>242573</v>
      </c>
      <c r="J25" s="59">
        <v>242573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242573</v>
      </c>
      <c r="X25" s="60">
        <v>688975</v>
      </c>
      <c r="Y25" s="59">
        <v>-446402</v>
      </c>
      <c r="Z25" s="61">
        <v>-64.79</v>
      </c>
      <c r="AA25" s="62">
        <v>1377950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32976700</v>
      </c>
      <c r="F60" s="264">
        <f t="shared" si="14"/>
        <v>32976700</v>
      </c>
      <c r="G60" s="264">
        <f t="shared" si="14"/>
        <v>1752931</v>
      </c>
      <c r="H60" s="219">
        <f t="shared" si="14"/>
        <v>1121747</v>
      </c>
      <c r="I60" s="219">
        <f t="shared" si="14"/>
        <v>1937147</v>
      </c>
      <c r="J60" s="264">
        <f t="shared" si="14"/>
        <v>4811825</v>
      </c>
      <c r="K60" s="264">
        <f t="shared" si="14"/>
        <v>2062678</v>
      </c>
      <c r="L60" s="219">
        <f t="shared" si="14"/>
        <v>952385</v>
      </c>
      <c r="M60" s="219">
        <f t="shared" si="14"/>
        <v>0</v>
      </c>
      <c r="N60" s="264">
        <f t="shared" si="14"/>
        <v>3015063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7826888</v>
      </c>
      <c r="X60" s="219">
        <f t="shared" si="14"/>
        <v>16488350</v>
      </c>
      <c r="Y60" s="264">
        <f t="shared" si="14"/>
        <v>-8661462</v>
      </c>
      <c r="Z60" s="337">
        <f>+IF(X60&lt;&gt;0,+(Y60/X60)*100,0)</f>
        <v>-52.53079901870108</v>
      </c>
      <c r="AA60" s="232">
        <f>+AA57+AA54+AA51+AA40+AA37+AA34+AA22+AA5</f>
        <v>32976700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2017-02-01T07:28:48Z</dcterms:created>
  <dcterms:modified xsi:type="dcterms:W3CDTF">2017-02-01T07:28:52Z</dcterms:modified>
  <cp:category/>
  <cp:version/>
  <cp:contentType/>
  <cp:contentStatus/>
</cp:coreProperties>
</file>