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<sst xmlns="http://schemas.openxmlformats.org/spreadsheetml/2006/main" count="857" uniqueCount="303">
  <si>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Ngquza Hills(EC153)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</si>
  <si>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</si>
  <si>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</si>
  <si>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</si>
  <si>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</si>
  <si>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</si>
  <si>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</si>
  <si>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</si>
  <si>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</si>
  <si>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</si>
  <si>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</si>
  <si>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</si>
  <si>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</si>
  <si>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</si>
  <si>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</si>
  <si>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</si>
  <si>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</si>
  <si>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</si>
  <si>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</si>
  <si>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</si>
  <si>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</si>
  <si>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</si>
  <si>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</si>
  <si>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</si>
  <si>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</si>
  <si>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</si>
  <si>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</si>
  <si>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</si>
  <si>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</si>
  <si>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</si>
  <si>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</si>
  <si>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</si>
  <si>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</si>
  <si>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</si>
  <si>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</si>
  <si>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</si>
  <si>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</si>
  <si>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</si>
  <si>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</si>
  <si>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</si>
  <si>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</si>
  <si>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</si>
  <si>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</si>
  <si>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</si>
  <si>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</si>
  <si>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</si>
  <si>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</si>
  <si>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</si>
  <si>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</si>
  <si>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</si>
  <si>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</si>
  <si>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</si>
  <si>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</si>
  <si>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</si>
  <si>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</si>
  <si>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</si>
  <si>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</si>
  <si>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</si>
  <si>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</si>
  <si>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</si>
  <si>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</si>
  <si>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</si>
  <si>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</si>
  <si>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</si>
  <si>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</si>
  <si>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</si>
  <si>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</si>
  <si>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</si>
  <si>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</si>
  <si>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</si>
  <si>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Ngquza Hills(EC153)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</si>
  <si>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</si>
  <si>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</si>
  <si>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</si>
  <si>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</si>
  <si>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</si>
  <si>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</si>
  <si>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</si>
  <si>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</si>
  <si>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</si>
  <si>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</si>
  <si>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</si>
  <si>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</si>
  <si>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</si>
  <si>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</si>
  <si>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</si>
  <si>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</si>
  <si>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</si>
  <si>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</si>
  <si>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</si>
  <si>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</si>
  <si>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</si>
  <si>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</si>
  <si>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</si>
  <si>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</si>
  <si>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</si>
  <si>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</si>
  <si>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</si>
  <si>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</si>
  <si>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</si>
  <si>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Ngquza Hills(EC153)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</si>
  <si>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</si>
  <si>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</si>
  <si>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</si>
  <si>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</si>
  <si>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</si>
  <si>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</si>
  <si>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</si>
  <si>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</si>
  <si>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</si>
  <si>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</si>
  <si>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</si>
  <si>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</si>
  <si>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</si>
  <si>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</si>
  <si>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</si>
  <si>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</si>
  <si>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</si>
  <si>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</si>
  <si>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</si>
  <si>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</si>
  <si>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</si>
  <si>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</si>
  <si>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</si>
  <si>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</si>
  <si>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</si>
  <si>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</si>
  <si>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</si>
  <si>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</si>
  <si>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Ngquza Hills(EC153)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</si>
  <si>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</si>
  <si>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</si>
  <si>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</si>
  <si>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</si>
  <si>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</si>
  <si>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</si>
  <si>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</si>
  <si>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</si>
  <si>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</si>
  <si>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</si>
  <si>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Ngquza Hills(EC153)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</si>
  <si>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</si>
  <si>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</si>
  <si>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</si>
  <si>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</si>
  <si>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</si>
  <si>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</si>
  <si>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</si>
  <si>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</si>
  <si>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</si>
  <si>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</si>
  <si>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</si>
  <si>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</si>
  <si>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</si>
  <si>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</si>
  <si>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</si>
  <si>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</si>
  <si>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</si>
  <si>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</si>
  <si>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</si>
  <si>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</si>
  <si>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</si>
  <si>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</si>
  <si>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</si>
  <si>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</si>
  <si>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</si>
  <si>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</si>
  <si>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</si>
  <si>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</si>
  <si>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</si>
  <si>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</si>
  <si>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</si>
  <si>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</si>
  <si>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</si>
  <si>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Ngquza Hills(EC153)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</si>
  <si>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</si>
  <si>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</si>
  <si>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</si>
  <si>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</si>
  <si>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</si>
  <si>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</si>
  <si>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</si>
  <si>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</si>
  <si>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</si>
  <si>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</si>
  <si>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</si>
  <si>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</si>
  <si>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</si>
  <si>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</si>
  <si>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</si>
  <si>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</si>
  <si>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</si>
  <si>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</si>
  <si>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</si>
  <si>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</si>
  <si>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</si>
  <si>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</si>
  <si>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</si>
  <si>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</si>
  <si>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</si>
  <si>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</si>
  <si>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</si>
  <si>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Ngquza Hills(EC153)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</si>
  <si>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</si>
  <si>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</si>
  <si>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</si>
  <si>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</si>
  <si>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</si>
  <si>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</si>
  <si>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</si>
  <si>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</si>
  <si>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</si>
  <si>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</si>
  <si>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</si>
  <si>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</si>
  <si>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</si>
  <si>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</si>
  <si>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</si>
  <si>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</si>
  <si>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</si>
  <si>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</si>
  <si>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</si>
  <si>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</si>
  <si>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</si>
  <si>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</si>
  <si>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</si>
  <si>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</si>
  <si>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Ngquza Hills(EC153)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</si>
  <si>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</si>
  <si>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</si>
  <si>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</si>
  <si>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</si>
  <si>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</si>
  <si>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</si>
  <si>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</si>
  <si>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</si>
  <si>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</si>
  <si>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</si>
  <si>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</si>
  <si>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</si>
  <si>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</si>
  <si>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</si>
  <si>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</si>
  <si>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</si>
  <si>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</si>
  <si>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</si>
  <si>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</si>
  <si>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</si>
  <si>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</si>
  <si>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</si>
  <si>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</si>
  <si>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</si>
  <si>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</si>
  <si>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</si>
  <si>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</si>
  <si>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</si>
  <si>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</si>
  <si>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</si>
  <si>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</si>
  <si>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</si>
  <si>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</si>
  <si>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</si>
  <si>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</si>
  <si>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Ngquza Hills(EC153)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</si>
  <si>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</si>
  <si>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</si>
  <si>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Eastern Cape: Ngquza Hills(EC153)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</si>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</sst>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15000000</v>
      </c>
      <c r="E5" s="60">
        <v>15000000</v>
      </c>
      <c r="F5" s="60">
        <v>527357</v>
      </c>
      <c r="G5" s="60">
        <v>299948</v>
      </c>
      <c r="H5" s="60">
        <v>514014</v>
      </c>
      <c r="I5" s="60">
        <v>1341319</v>
      </c>
      <c r="J5" s="60">
        <v>5533232</v>
      </c>
      <c r="K5" s="60">
        <v>1630792</v>
      </c>
      <c r="L5" s="60">
        <v>627059</v>
      </c>
      <c r="M5" s="60">
        <v>7791083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9132402</v>
      </c>
      <c r="W5" s="60">
        <v>7500000</v>
      </c>
      <c r="X5" s="60">
        <v>1632402</v>
      </c>
      <c r="Y5" s="61">
        <v>21.77</v>
      </c>
      <c r="Z5" s="62">
        <v>15000000</v>
      </c>
    </row>
    <row r="6" spans="1:26" ht="12.75">
      <c r="A6" s="58" t="s">
        <v>32</v>
      </c>
      <c r="B6" s="19">
        <v>0</v>
      </c>
      <c r="C6" s="19">
        <v>0</v>
      </c>
      <c r="D6" s="59">
        <v>1150000</v>
      </c>
      <c r="E6" s="60">
        <v>1150000</v>
      </c>
      <c r="F6" s="60">
        <v>10022</v>
      </c>
      <c r="G6" s="60">
        <v>26257</v>
      </c>
      <c r="H6" s="60">
        <v>11135</v>
      </c>
      <c r="I6" s="60">
        <v>47414</v>
      </c>
      <c r="J6" s="60">
        <v>14986</v>
      </c>
      <c r="K6" s="60">
        <v>38425</v>
      </c>
      <c r="L6" s="60">
        <v>9591</v>
      </c>
      <c r="M6" s="60">
        <v>63002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110416</v>
      </c>
      <c r="W6" s="60">
        <v>574998</v>
      </c>
      <c r="X6" s="60">
        <v>-464582</v>
      </c>
      <c r="Y6" s="61">
        <v>-80.8</v>
      </c>
      <c r="Z6" s="62">
        <v>1150000</v>
      </c>
    </row>
    <row r="7" spans="1:26" ht="12.75">
      <c r="A7" s="58" t="s">
        <v>33</v>
      </c>
      <c r="B7" s="19">
        <v>0</v>
      </c>
      <c r="C7" s="19">
        <v>0</v>
      </c>
      <c r="D7" s="59">
        <v>4000000</v>
      </c>
      <c r="E7" s="60">
        <v>4000000</v>
      </c>
      <c r="F7" s="60">
        <v>777558</v>
      </c>
      <c r="G7" s="60">
        <v>545053</v>
      </c>
      <c r="H7" s="60">
        <v>654434</v>
      </c>
      <c r="I7" s="60">
        <v>1977045</v>
      </c>
      <c r="J7" s="60">
        <v>594651</v>
      </c>
      <c r="K7" s="60">
        <v>489678</v>
      </c>
      <c r="L7" s="60">
        <v>567176</v>
      </c>
      <c r="M7" s="60">
        <v>1651505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3628550</v>
      </c>
      <c r="W7" s="60">
        <v>1999998</v>
      </c>
      <c r="X7" s="60">
        <v>1628552</v>
      </c>
      <c r="Y7" s="61">
        <v>81.43</v>
      </c>
      <c r="Z7" s="62">
        <v>4000000</v>
      </c>
    </row>
    <row r="8" spans="1:26" ht="12.75">
      <c r="A8" s="58" t="s">
        <v>34</v>
      </c>
      <c r="B8" s="19">
        <v>0</v>
      </c>
      <c r="C8" s="19">
        <v>0</v>
      </c>
      <c r="D8" s="59">
        <v>199560000</v>
      </c>
      <c r="E8" s="60">
        <v>199560000</v>
      </c>
      <c r="F8" s="60">
        <v>0</v>
      </c>
      <c r="G8" s="60">
        <v>1942000</v>
      </c>
      <c r="H8" s="60">
        <v>0</v>
      </c>
      <c r="I8" s="60">
        <v>1942000</v>
      </c>
      <c r="J8" s="60">
        <v>0</v>
      </c>
      <c r="K8" s="60">
        <v>0</v>
      </c>
      <c r="L8" s="60">
        <v>65884000</v>
      </c>
      <c r="M8" s="60">
        <v>65884000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67826000</v>
      </c>
      <c r="W8" s="60">
        <v>99579996</v>
      </c>
      <c r="X8" s="60">
        <v>-31753996</v>
      </c>
      <c r="Y8" s="61">
        <v>-31.89</v>
      </c>
      <c r="Z8" s="62">
        <v>199560000</v>
      </c>
    </row>
    <row r="9" spans="1:26" ht="12.75">
      <c r="A9" s="58" t="s">
        <v>35</v>
      </c>
      <c r="B9" s="19">
        <v>0</v>
      </c>
      <c r="C9" s="19">
        <v>0</v>
      </c>
      <c r="D9" s="59">
        <v>51026753</v>
      </c>
      <c r="E9" s="60">
        <v>51026753</v>
      </c>
      <c r="F9" s="60">
        <v>1244971</v>
      </c>
      <c r="G9" s="60">
        <v>574908</v>
      </c>
      <c r="H9" s="60">
        <v>461921</v>
      </c>
      <c r="I9" s="60">
        <v>2281800</v>
      </c>
      <c r="J9" s="60">
        <v>628704</v>
      </c>
      <c r="K9" s="60">
        <v>3097280</v>
      </c>
      <c r="L9" s="60">
        <v>1584534</v>
      </c>
      <c r="M9" s="60">
        <v>5310518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7592318</v>
      </c>
      <c r="W9" s="60">
        <v>38019630</v>
      </c>
      <c r="X9" s="60">
        <v>-30427312</v>
      </c>
      <c r="Y9" s="61">
        <v>-80.03</v>
      </c>
      <c r="Z9" s="62">
        <v>51026753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270736753</v>
      </c>
      <c r="E10" s="66">
        <f t="shared" si="0"/>
        <v>270736753</v>
      </c>
      <c r="F10" s="66">
        <f t="shared" si="0"/>
        <v>2559908</v>
      </c>
      <c r="G10" s="66">
        <f t="shared" si="0"/>
        <v>3388166</v>
      </c>
      <c r="H10" s="66">
        <f t="shared" si="0"/>
        <v>1641504</v>
      </c>
      <c r="I10" s="66">
        <f t="shared" si="0"/>
        <v>7589578</v>
      </c>
      <c r="J10" s="66">
        <f t="shared" si="0"/>
        <v>6771573</v>
      </c>
      <c r="K10" s="66">
        <f t="shared" si="0"/>
        <v>5256175</v>
      </c>
      <c r="L10" s="66">
        <f t="shared" si="0"/>
        <v>68672360</v>
      </c>
      <c r="M10" s="66">
        <f t="shared" si="0"/>
        <v>80700108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88289686</v>
      </c>
      <c r="W10" s="66">
        <f t="shared" si="0"/>
        <v>147674622</v>
      </c>
      <c r="X10" s="66">
        <f t="shared" si="0"/>
        <v>-59384936</v>
      </c>
      <c r="Y10" s="67">
        <f>+IF(W10&lt;&gt;0,(X10/W10)*100,0)</f>
        <v>-40.21336584155942</v>
      </c>
      <c r="Z10" s="68">
        <f t="shared" si="0"/>
        <v>270736753</v>
      </c>
    </row>
    <row r="11" spans="1:26" ht="12.75">
      <c r="A11" s="58" t="s">
        <v>37</v>
      </c>
      <c r="B11" s="19">
        <v>0</v>
      </c>
      <c r="C11" s="19">
        <v>0</v>
      </c>
      <c r="D11" s="59">
        <v>107425263</v>
      </c>
      <c r="E11" s="60">
        <v>107425263</v>
      </c>
      <c r="F11" s="60">
        <v>6929730</v>
      </c>
      <c r="G11" s="60">
        <v>6673301</v>
      </c>
      <c r="H11" s="60">
        <v>7256068</v>
      </c>
      <c r="I11" s="60">
        <v>20859099</v>
      </c>
      <c r="J11" s="60">
        <v>7928970</v>
      </c>
      <c r="K11" s="60">
        <v>7435350</v>
      </c>
      <c r="L11" s="60">
        <v>7379350</v>
      </c>
      <c r="M11" s="60">
        <v>22743670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43602769</v>
      </c>
      <c r="W11" s="60">
        <v>60586200</v>
      </c>
      <c r="X11" s="60">
        <v>-16983431</v>
      </c>
      <c r="Y11" s="61">
        <v>-28.03</v>
      </c>
      <c r="Z11" s="62">
        <v>107425263</v>
      </c>
    </row>
    <row r="12" spans="1:26" ht="12.75">
      <c r="A12" s="58" t="s">
        <v>38</v>
      </c>
      <c r="B12" s="19">
        <v>0</v>
      </c>
      <c r="C12" s="19">
        <v>0</v>
      </c>
      <c r="D12" s="59">
        <v>18549201</v>
      </c>
      <c r="E12" s="60">
        <v>18549201</v>
      </c>
      <c r="F12" s="60">
        <v>1436546</v>
      </c>
      <c r="G12" s="60">
        <v>1486605</v>
      </c>
      <c r="H12" s="60">
        <v>1498883</v>
      </c>
      <c r="I12" s="60">
        <v>4422034</v>
      </c>
      <c r="J12" s="60">
        <v>1500154</v>
      </c>
      <c r="K12" s="60">
        <v>1498883</v>
      </c>
      <c r="L12" s="60">
        <v>1498883</v>
      </c>
      <c r="M12" s="60">
        <v>4497920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8919954</v>
      </c>
      <c r="W12" s="60">
        <v>9274602</v>
      </c>
      <c r="X12" s="60">
        <v>-354648</v>
      </c>
      <c r="Y12" s="61">
        <v>-3.82</v>
      </c>
      <c r="Z12" s="62">
        <v>18549201</v>
      </c>
    </row>
    <row r="13" spans="1:26" ht="12.75">
      <c r="A13" s="58" t="s">
        <v>279</v>
      </c>
      <c r="B13" s="19">
        <v>0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49980</v>
      </c>
      <c r="X14" s="60">
        <v>-49980</v>
      </c>
      <c r="Y14" s="61">
        <v>-100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21379989</v>
      </c>
      <c r="E15" s="60">
        <v>21379989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10932996</v>
      </c>
      <c r="X15" s="60">
        <v>-10932996</v>
      </c>
      <c r="Y15" s="61">
        <v>-100</v>
      </c>
      <c r="Z15" s="62">
        <v>21379989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0</v>
      </c>
      <c r="C17" s="19">
        <v>0</v>
      </c>
      <c r="D17" s="59">
        <v>101387879</v>
      </c>
      <c r="E17" s="60">
        <v>101387879</v>
      </c>
      <c r="F17" s="60">
        <v>8815583</v>
      </c>
      <c r="G17" s="60">
        <v>1759147</v>
      </c>
      <c r="H17" s="60">
        <v>7614371</v>
      </c>
      <c r="I17" s="60">
        <v>18189101</v>
      </c>
      <c r="J17" s="60">
        <v>7217642</v>
      </c>
      <c r="K17" s="60">
        <v>10390785</v>
      </c>
      <c r="L17" s="60">
        <v>6636094</v>
      </c>
      <c r="M17" s="60">
        <v>24244521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42433622</v>
      </c>
      <c r="W17" s="60">
        <v>22214352</v>
      </c>
      <c r="X17" s="60">
        <v>20219270</v>
      </c>
      <c r="Y17" s="61">
        <v>91.02</v>
      </c>
      <c r="Z17" s="62">
        <v>101387879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248742332</v>
      </c>
      <c r="E18" s="73">
        <f t="shared" si="1"/>
        <v>248742332</v>
      </c>
      <c r="F18" s="73">
        <f t="shared" si="1"/>
        <v>17181859</v>
      </c>
      <c r="G18" s="73">
        <f t="shared" si="1"/>
        <v>9919053</v>
      </c>
      <c r="H18" s="73">
        <f t="shared" si="1"/>
        <v>16369322</v>
      </c>
      <c r="I18" s="73">
        <f t="shared" si="1"/>
        <v>43470234</v>
      </c>
      <c r="J18" s="73">
        <f t="shared" si="1"/>
        <v>16646766</v>
      </c>
      <c r="K18" s="73">
        <f t="shared" si="1"/>
        <v>19325018</v>
      </c>
      <c r="L18" s="73">
        <f t="shared" si="1"/>
        <v>15514327</v>
      </c>
      <c r="M18" s="73">
        <f t="shared" si="1"/>
        <v>51486111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94956345</v>
      </c>
      <c r="W18" s="73">
        <f t="shared" si="1"/>
        <v>103058130</v>
      </c>
      <c r="X18" s="73">
        <f t="shared" si="1"/>
        <v>-8101785</v>
      </c>
      <c r="Y18" s="67">
        <f>+IF(W18&lt;&gt;0,(X18/W18)*100,0)</f>
        <v>-7.861373964383015</v>
      </c>
      <c r="Z18" s="74">
        <f t="shared" si="1"/>
        <v>248742332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21994421</v>
      </c>
      <c r="E19" s="77">
        <f t="shared" si="2"/>
        <v>21994421</v>
      </c>
      <c r="F19" s="77">
        <f t="shared" si="2"/>
        <v>-14621951</v>
      </c>
      <c r="G19" s="77">
        <f t="shared" si="2"/>
        <v>-6530887</v>
      </c>
      <c r="H19" s="77">
        <f t="shared" si="2"/>
        <v>-14727818</v>
      </c>
      <c r="I19" s="77">
        <f t="shared" si="2"/>
        <v>-35880656</v>
      </c>
      <c r="J19" s="77">
        <f t="shared" si="2"/>
        <v>-9875193</v>
      </c>
      <c r="K19" s="77">
        <f t="shared" si="2"/>
        <v>-14068843</v>
      </c>
      <c r="L19" s="77">
        <f t="shared" si="2"/>
        <v>53158033</v>
      </c>
      <c r="M19" s="77">
        <f t="shared" si="2"/>
        <v>29213997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-6666659</v>
      </c>
      <c r="W19" s="77">
        <f>IF(E10=E18,0,W10-W18)</f>
        <v>44616492</v>
      </c>
      <c r="X19" s="77">
        <f t="shared" si="2"/>
        <v>-51283151</v>
      </c>
      <c r="Y19" s="78">
        <f>+IF(W19&lt;&gt;0,(X19/W19)*100,0)</f>
        <v>-114.9421406774876</v>
      </c>
      <c r="Z19" s="79">
        <f t="shared" si="2"/>
        <v>21994421</v>
      </c>
    </row>
    <row r="20" spans="1:26" ht="12.75">
      <c r="A20" s="58" t="s">
        <v>46</v>
      </c>
      <c r="B20" s="19">
        <v>0</v>
      </c>
      <c r="C20" s="19">
        <v>0</v>
      </c>
      <c r="D20" s="59">
        <v>59057000</v>
      </c>
      <c r="E20" s="60">
        <v>59057000</v>
      </c>
      <c r="F20" s="60">
        <v>0</v>
      </c>
      <c r="G20" s="60">
        <v>0</v>
      </c>
      <c r="H20" s="60">
        <v>0</v>
      </c>
      <c r="I20" s="60">
        <v>0</v>
      </c>
      <c r="J20" s="60">
        <v>1700000</v>
      </c>
      <c r="K20" s="60">
        <v>0</v>
      </c>
      <c r="L20" s="60">
        <v>15865000</v>
      </c>
      <c r="M20" s="60">
        <v>17565000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17565000</v>
      </c>
      <c r="W20" s="60">
        <v>24429498</v>
      </c>
      <c r="X20" s="60">
        <v>-6864498</v>
      </c>
      <c r="Y20" s="61">
        <v>-28.1</v>
      </c>
      <c r="Z20" s="62">
        <v>59057000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81051421</v>
      </c>
      <c r="E22" s="88">
        <f t="shared" si="3"/>
        <v>81051421</v>
      </c>
      <c r="F22" s="88">
        <f t="shared" si="3"/>
        <v>-14621951</v>
      </c>
      <c r="G22" s="88">
        <f t="shared" si="3"/>
        <v>-6530887</v>
      </c>
      <c r="H22" s="88">
        <f t="shared" si="3"/>
        <v>-14727818</v>
      </c>
      <c r="I22" s="88">
        <f t="shared" si="3"/>
        <v>-35880656</v>
      </c>
      <c r="J22" s="88">
        <f t="shared" si="3"/>
        <v>-8175193</v>
      </c>
      <c r="K22" s="88">
        <f t="shared" si="3"/>
        <v>-14068843</v>
      </c>
      <c r="L22" s="88">
        <f t="shared" si="3"/>
        <v>69023033</v>
      </c>
      <c r="M22" s="88">
        <f t="shared" si="3"/>
        <v>46778997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10898341</v>
      </c>
      <c r="W22" s="88">
        <f t="shared" si="3"/>
        <v>69045990</v>
      </c>
      <c r="X22" s="88">
        <f t="shared" si="3"/>
        <v>-58147649</v>
      </c>
      <c r="Y22" s="89">
        <f>+IF(W22&lt;&gt;0,(X22/W22)*100,0)</f>
        <v>-84.21582339539196</v>
      </c>
      <c r="Z22" s="90">
        <f t="shared" si="3"/>
        <v>81051421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81051421</v>
      </c>
      <c r="E24" s="77">
        <f t="shared" si="4"/>
        <v>81051421</v>
      </c>
      <c r="F24" s="77">
        <f t="shared" si="4"/>
        <v>-14621951</v>
      </c>
      <c r="G24" s="77">
        <f t="shared" si="4"/>
        <v>-6530887</v>
      </c>
      <c r="H24" s="77">
        <f t="shared" si="4"/>
        <v>-14727818</v>
      </c>
      <c r="I24" s="77">
        <f t="shared" si="4"/>
        <v>-35880656</v>
      </c>
      <c r="J24" s="77">
        <f t="shared" si="4"/>
        <v>-8175193</v>
      </c>
      <c r="K24" s="77">
        <f t="shared" si="4"/>
        <v>-14068843</v>
      </c>
      <c r="L24" s="77">
        <f t="shared" si="4"/>
        <v>69023033</v>
      </c>
      <c r="M24" s="77">
        <f t="shared" si="4"/>
        <v>46778997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10898341</v>
      </c>
      <c r="W24" s="77">
        <f t="shared" si="4"/>
        <v>69045990</v>
      </c>
      <c r="X24" s="77">
        <f t="shared" si="4"/>
        <v>-58147649</v>
      </c>
      <c r="Y24" s="78">
        <f>+IF(W24&lt;&gt;0,(X24/W24)*100,0)</f>
        <v>-84.21582339539196</v>
      </c>
      <c r="Z24" s="79">
        <f t="shared" si="4"/>
        <v>81051421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114777000</v>
      </c>
      <c r="E27" s="100">
        <v>114777000</v>
      </c>
      <c r="F27" s="100">
        <v>9205306</v>
      </c>
      <c r="G27" s="100">
        <v>3991803</v>
      </c>
      <c r="H27" s="100">
        <v>7015919</v>
      </c>
      <c r="I27" s="100">
        <v>20213028</v>
      </c>
      <c r="J27" s="100">
        <v>15441253</v>
      </c>
      <c r="K27" s="100">
        <v>7989690</v>
      </c>
      <c r="L27" s="100">
        <v>8294973</v>
      </c>
      <c r="M27" s="100">
        <v>31725916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51938944</v>
      </c>
      <c r="W27" s="100">
        <v>57388500</v>
      </c>
      <c r="X27" s="100">
        <v>-5449556</v>
      </c>
      <c r="Y27" s="101">
        <v>-9.5</v>
      </c>
      <c r="Z27" s="102">
        <v>114777000</v>
      </c>
    </row>
    <row r="28" spans="1:26" ht="12.75">
      <c r="A28" s="103" t="s">
        <v>46</v>
      </c>
      <c r="B28" s="19">
        <v>0</v>
      </c>
      <c r="C28" s="19">
        <v>0</v>
      </c>
      <c r="D28" s="59">
        <v>114777000</v>
      </c>
      <c r="E28" s="60">
        <v>114777000</v>
      </c>
      <c r="F28" s="60">
        <v>9205306</v>
      </c>
      <c r="G28" s="60">
        <v>3991803</v>
      </c>
      <c r="H28" s="60">
        <v>7015920</v>
      </c>
      <c r="I28" s="60">
        <v>20213029</v>
      </c>
      <c r="J28" s="60">
        <v>15441253</v>
      </c>
      <c r="K28" s="60">
        <v>7989690</v>
      </c>
      <c r="L28" s="60">
        <v>8294973</v>
      </c>
      <c r="M28" s="60">
        <v>31725916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51938945</v>
      </c>
      <c r="W28" s="60">
        <v>57388500</v>
      </c>
      <c r="X28" s="60">
        <v>-5449555</v>
      </c>
      <c r="Y28" s="61">
        <v>-9.5</v>
      </c>
      <c r="Z28" s="62">
        <v>114777000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114777000</v>
      </c>
      <c r="E32" s="100">
        <f t="shared" si="5"/>
        <v>114777000</v>
      </c>
      <c r="F32" s="100">
        <f t="shared" si="5"/>
        <v>9205306</v>
      </c>
      <c r="G32" s="100">
        <f t="shared" si="5"/>
        <v>3991803</v>
      </c>
      <c r="H32" s="100">
        <f t="shared" si="5"/>
        <v>7015920</v>
      </c>
      <c r="I32" s="100">
        <f t="shared" si="5"/>
        <v>20213029</v>
      </c>
      <c r="J32" s="100">
        <f t="shared" si="5"/>
        <v>15441253</v>
      </c>
      <c r="K32" s="100">
        <f t="shared" si="5"/>
        <v>7989690</v>
      </c>
      <c r="L32" s="100">
        <f t="shared" si="5"/>
        <v>8294973</v>
      </c>
      <c r="M32" s="100">
        <f t="shared" si="5"/>
        <v>31725916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51938945</v>
      </c>
      <c r="W32" s="100">
        <f t="shared" si="5"/>
        <v>57388500</v>
      </c>
      <c r="X32" s="100">
        <f t="shared" si="5"/>
        <v>-5449555</v>
      </c>
      <c r="Y32" s="101">
        <f>+IF(W32&lt;&gt;0,(X32/W32)*100,0)</f>
        <v>-9.495900746665273</v>
      </c>
      <c r="Z32" s="102">
        <f t="shared" si="5"/>
        <v>114777000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231230019</v>
      </c>
      <c r="E35" s="60">
        <v>231230019</v>
      </c>
      <c r="F35" s="60">
        <v>177452472</v>
      </c>
      <c r="G35" s="60">
        <v>248840500</v>
      </c>
      <c r="H35" s="60">
        <v>236769089</v>
      </c>
      <c r="I35" s="60">
        <v>236769089</v>
      </c>
      <c r="J35" s="60">
        <v>210172098</v>
      </c>
      <c r="K35" s="60">
        <v>189969861</v>
      </c>
      <c r="L35" s="60">
        <v>247389794</v>
      </c>
      <c r="M35" s="60">
        <v>247389794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247389794</v>
      </c>
      <c r="W35" s="60">
        <v>115615010</v>
      </c>
      <c r="X35" s="60">
        <v>131774784</v>
      </c>
      <c r="Y35" s="61">
        <v>113.98</v>
      </c>
      <c r="Z35" s="62">
        <v>231230019</v>
      </c>
    </row>
    <row r="36" spans="1:26" ht="12.75">
      <c r="A36" s="58" t="s">
        <v>57</v>
      </c>
      <c r="B36" s="19">
        <v>0</v>
      </c>
      <c r="C36" s="19">
        <v>0</v>
      </c>
      <c r="D36" s="59">
        <v>909261220</v>
      </c>
      <c r="E36" s="60">
        <v>909261220</v>
      </c>
      <c r="F36" s="60">
        <v>954315769</v>
      </c>
      <c r="G36" s="60">
        <v>953865951</v>
      </c>
      <c r="H36" s="60">
        <v>953865951</v>
      </c>
      <c r="I36" s="60">
        <v>953865951</v>
      </c>
      <c r="J36" s="60">
        <v>953865951</v>
      </c>
      <c r="K36" s="60">
        <v>953865951</v>
      </c>
      <c r="L36" s="60">
        <v>953865951</v>
      </c>
      <c r="M36" s="60">
        <v>953865951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953865951</v>
      </c>
      <c r="W36" s="60">
        <v>454630610</v>
      </c>
      <c r="X36" s="60">
        <v>499235341</v>
      </c>
      <c r="Y36" s="61">
        <v>109.81</v>
      </c>
      <c r="Z36" s="62">
        <v>909261220</v>
      </c>
    </row>
    <row r="37" spans="1:26" ht="12.75">
      <c r="A37" s="58" t="s">
        <v>58</v>
      </c>
      <c r="B37" s="19">
        <v>0</v>
      </c>
      <c r="C37" s="19">
        <v>0</v>
      </c>
      <c r="D37" s="59">
        <v>75819030</v>
      </c>
      <c r="E37" s="60">
        <v>75819030</v>
      </c>
      <c r="F37" s="60">
        <v>89186621</v>
      </c>
      <c r="G37" s="60">
        <v>93742081</v>
      </c>
      <c r="H37" s="60">
        <v>94751853</v>
      </c>
      <c r="I37" s="60">
        <v>94751853</v>
      </c>
      <c r="J37" s="60">
        <v>95188229</v>
      </c>
      <c r="K37" s="60">
        <v>100036162</v>
      </c>
      <c r="L37" s="60">
        <v>103440237</v>
      </c>
      <c r="M37" s="60">
        <v>103440237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103440237</v>
      </c>
      <c r="W37" s="60">
        <v>37909515</v>
      </c>
      <c r="X37" s="60">
        <v>65530722</v>
      </c>
      <c r="Y37" s="61">
        <v>172.86</v>
      </c>
      <c r="Z37" s="62">
        <v>75819030</v>
      </c>
    </row>
    <row r="38" spans="1:26" ht="12.75">
      <c r="A38" s="58" t="s">
        <v>59</v>
      </c>
      <c r="B38" s="19">
        <v>0</v>
      </c>
      <c r="C38" s="19">
        <v>0</v>
      </c>
      <c r="D38" s="59">
        <v>6825840</v>
      </c>
      <c r="E38" s="60">
        <v>6825840</v>
      </c>
      <c r="F38" s="60">
        <v>6825840</v>
      </c>
      <c r="G38" s="60">
        <v>6825840</v>
      </c>
      <c r="H38" s="60">
        <v>6825840</v>
      </c>
      <c r="I38" s="60">
        <v>6825840</v>
      </c>
      <c r="J38" s="60">
        <v>6825840</v>
      </c>
      <c r="K38" s="60">
        <v>6825840</v>
      </c>
      <c r="L38" s="60">
        <v>6825840</v>
      </c>
      <c r="M38" s="60">
        <v>6825840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6825840</v>
      </c>
      <c r="W38" s="60">
        <v>3412920</v>
      </c>
      <c r="X38" s="60">
        <v>3412920</v>
      </c>
      <c r="Y38" s="61">
        <v>100</v>
      </c>
      <c r="Z38" s="62">
        <v>6825840</v>
      </c>
    </row>
    <row r="39" spans="1:26" ht="12.75">
      <c r="A39" s="58" t="s">
        <v>60</v>
      </c>
      <c r="B39" s="19">
        <v>0</v>
      </c>
      <c r="C39" s="19">
        <v>0</v>
      </c>
      <c r="D39" s="59">
        <v>1057846369</v>
      </c>
      <c r="E39" s="60">
        <v>1057846369</v>
      </c>
      <c r="F39" s="60">
        <v>1035755780</v>
      </c>
      <c r="G39" s="60">
        <v>1102138530</v>
      </c>
      <c r="H39" s="60">
        <v>1089057347</v>
      </c>
      <c r="I39" s="60">
        <v>1089057347</v>
      </c>
      <c r="J39" s="60">
        <v>1062023980</v>
      </c>
      <c r="K39" s="60">
        <v>1036973810</v>
      </c>
      <c r="L39" s="60">
        <v>1090989668</v>
      </c>
      <c r="M39" s="60">
        <v>1090989668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1090989668</v>
      </c>
      <c r="W39" s="60">
        <v>528923185</v>
      </c>
      <c r="X39" s="60">
        <v>562066483</v>
      </c>
      <c r="Y39" s="61">
        <v>106.27</v>
      </c>
      <c r="Z39" s="62">
        <v>1057846369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100789904</v>
      </c>
      <c r="E42" s="60">
        <v>100789904</v>
      </c>
      <c r="F42" s="60">
        <v>77325189</v>
      </c>
      <c r="G42" s="60">
        <v>-4965503</v>
      </c>
      <c r="H42" s="60">
        <v>-12533192</v>
      </c>
      <c r="I42" s="60">
        <v>59826494</v>
      </c>
      <c r="J42" s="60">
        <v>-8180205</v>
      </c>
      <c r="K42" s="60">
        <v>-14034986</v>
      </c>
      <c r="L42" s="60">
        <v>69088118</v>
      </c>
      <c r="M42" s="60">
        <v>46872927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106699421</v>
      </c>
      <c r="W42" s="60">
        <v>50844216</v>
      </c>
      <c r="X42" s="60">
        <v>55855205</v>
      </c>
      <c r="Y42" s="61">
        <v>109.86</v>
      </c>
      <c r="Z42" s="62">
        <v>100789904</v>
      </c>
    </row>
    <row r="43" spans="1:26" ht="12.75">
      <c r="A43" s="58" t="s">
        <v>63</v>
      </c>
      <c r="B43" s="19">
        <v>0</v>
      </c>
      <c r="C43" s="19">
        <v>0</v>
      </c>
      <c r="D43" s="59">
        <v>-93964248</v>
      </c>
      <c r="E43" s="60">
        <v>-93964248</v>
      </c>
      <c r="F43" s="60">
        <v>0</v>
      </c>
      <c r="G43" s="60">
        <v>-4007803</v>
      </c>
      <c r="H43" s="60">
        <v>-6795648</v>
      </c>
      <c r="I43" s="60">
        <v>-10803451</v>
      </c>
      <c r="J43" s="60">
        <v>-15441254</v>
      </c>
      <c r="K43" s="60">
        <v>-8005243</v>
      </c>
      <c r="L43" s="60">
        <v>-8294974</v>
      </c>
      <c r="M43" s="60">
        <v>-31741471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-42544922</v>
      </c>
      <c r="W43" s="60">
        <v>-46982124</v>
      </c>
      <c r="X43" s="60">
        <v>4437202</v>
      </c>
      <c r="Y43" s="61">
        <v>-9.44</v>
      </c>
      <c r="Z43" s="62">
        <v>-93964248</v>
      </c>
    </row>
    <row r="44" spans="1:26" ht="12.75">
      <c r="A44" s="58" t="s">
        <v>64</v>
      </c>
      <c r="B44" s="19">
        <v>0</v>
      </c>
      <c r="C44" s="19">
        <v>0</v>
      </c>
      <c r="D44" s="59">
        <v>-6825840</v>
      </c>
      <c r="E44" s="60">
        <v>-6825840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-258972</v>
      </c>
      <c r="X44" s="60">
        <v>258972</v>
      </c>
      <c r="Y44" s="61">
        <v>-100</v>
      </c>
      <c r="Z44" s="62">
        <v>-6825840</v>
      </c>
    </row>
    <row r="45" spans="1:26" ht="12.75">
      <c r="A45" s="70" t="s">
        <v>65</v>
      </c>
      <c r="B45" s="22">
        <v>0</v>
      </c>
      <c r="C45" s="22">
        <v>0</v>
      </c>
      <c r="D45" s="99">
        <v>139325816</v>
      </c>
      <c r="E45" s="100">
        <v>139325816</v>
      </c>
      <c r="F45" s="100">
        <v>216651189</v>
      </c>
      <c r="G45" s="100">
        <v>207677883</v>
      </c>
      <c r="H45" s="100">
        <v>188349043</v>
      </c>
      <c r="I45" s="100">
        <v>188349043</v>
      </c>
      <c r="J45" s="100">
        <v>164727584</v>
      </c>
      <c r="K45" s="100">
        <v>142687355</v>
      </c>
      <c r="L45" s="100">
        <v>203480499</v>
      </c>
      <c r="M45" s="100">
        <v>203480499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203480499</v>
      </c>
      <c r="W45" s="100">
        <v>142929120</v>
      </c>
      <c r="X45" s="100">
        <v>60551379</v>
      </c>
      <c r="Y45" s="101">
        <v>42.36</v>
      </c>
      <c r="Z45" s="102">
        <v>139325816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173478</v>
      </c>
      <c r="C49" s="52">
        <v>0</v>
      </c>
      <c r="D49" s="129">
        <v>80228</v>
      </c>
      <c r="E49" s="54">
        <v>96102</v>
      </c>
      <c r="F49" s="54">
        <v>0</v>
      </c>
      <c r="G49" s="54">
        <v>0</v>
      </c>
      <c r="H49" s="54">
        <v>0</v>
      </c>
      <c r="I49" s="54">
        <v>63167923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63517731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99.99997523219815</v>
      </c>
      <c r="E58" s="7">
        <f t="shared" si="6"/>
        <v>99.99997523219815</v>
      </c>
      <c r="F58" s="7">
        <f t="shared" si="6"/>
        <v>100</v>
      </c>
      <c r="G58" s="7">
        <f t="shared" si="6"/>
        <v>100.00306555693506</v>
      </c>
      <c r="H58" s="7">
        <f t="shared" si="6"/>
        <v>99.99980957785314</v>
      </c>
      <c r="I58" s="7">
        <f t="shared" si="6"/>
        <v>100.0006480727397</v>
      </c>
      <c r="J58" s="7">
        <f t="shared" si="6"/>
        <v>100.00001802380511</v>
      </c>
      <c r="K58" s="7">
        <f t="shared" si="6"/>
        <v>100</v>
      </c>
      <c r="L58" s="7">
        <f t="shared" si="6"/>
        <v>100</v>
      </c>
      <c r="M58" s="7">
        <f t="shared" si="6"/>
        <v>100.00001273222787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100.00010819211198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99.99997523219815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100.00333391121129</v>
      </c>
      <c r="H59" s="10">
        <f t="shared" si="7"/>
        <v>100</v>
      </c>
      <c r="I59" s="10">
        <f t="shared" si="7"/>
        <v>100.00074553480567</v>
      </c>
      <c r="J59" s="10">
        <f t="shared" si="7"/>
        <v>100.00001807262014</v>
      </c>
      <c r="K59" s="10">
        <f t="shared" si="7"/>
        <v>100</v>
      </c>
      <c r="L59" s="10">
        <f t="shared" si="7"/>
        <v>100</v>
      </c>
      <c r="M59" s="10">
        <f t="shared" si="7"/>
        <v>100.00001283518607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100.00012045023861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99.99965217391305</v>
      </c>
      <c r="E60" s="13">
        <f t="shared" si="7"/>
        <v>99.99965217391305</v>
      </c>
      <c r="F60" s="13">
        <f t="shared" si="7"/>
        <v>100</v>
      </c>
      <c r="G60" s="13">
        <f t="shared" si="7"/>
        <v>100</v>
      </c>
      <c r="H60" s="13">
        <f t="shared" si="7"/>
        <v>99.99101930848676</v>
      </c>
      <c r="I60" s="13">
        <f t="shared" si="7"/>
        <v>99.99789091829417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99.99909433415446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99.99965217391305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>
        <v>16150000</v>
      </c>
      <c r="E67" s="26">
        <v>16150000</v>
      </c>
      <c r="F67" s="26">
        <v>537379</v>
      </c>
      <c r="G67" s="26">
        <v>326205</v>
      </c>
      <c r="H67" s="26">
        <v>525149</v>
      </c>
      <c r="I67" s="26">
        <v>1388733</v>
      </c>
      <c r="J67" s="26">
        <v>5548218</v>
      </c>
      <c r="K67" s="26">
        <v>1669217</v>
      </c>
      <c r="L67" s="26">
        <v>636650</v>
      </c>
      <c r="M67" s="26">
        <v>7854085</v>
      </c>
      <c r="N67" s="26"/>
      <c r="O67" s="26"/>
      <c r="P67" s="26"/>
      <c r="Q67" s="26"/>
      <c r="R67" s="26"/>
      <c r="S67" s="26"/>
      <c r="T67" s="26"/>
      <c r="U67" s="26"/>
      <c r="V67" s="26">
        <v>9242818</v>
      </c>
      <c r="W67" s="26">
        <v>8074998</v>
      </c>
      <c r="X67" s="26"/>
      <c r="Y67" s="25"/>
      <c r="Z67" s="27">
        <v>16150000</v>
      </c>
    </row>
    <row r="68" spans="1:26" ht="12.75" hidden="1">
      <c r="A68" s="37" t="s">
        <v>31</v>
      </c>
      <c r="B68" s="19"/>
      <c r="C68" s="19"/>
      <c r="D68" s="20">
        <v>15000000</v>
      </c>
      <c r="E68" s="21">
        <v>15000000</v>
      </c>
      <c r="F68" s="21">
        <v>527357</v>
      </c>
      <c r="G68" s="21">
        <v>299948</v>
      </c>
      <c r="H68" s="21">
        <v>514014</v>
      </c>
      <c r="I68" s="21">
        <v>1341319</v>
      </c>
      <c r="J68" s="21">
        <v>5533232</v>
      </c>
      <c r="K68" s="21">
        <v>1630792</v>
      </c>
      <c r="L68" s="21">
        <v>627059</v>
      </c>
      <c r="M68" s="21">
        <v>7791083</v>
      </c>
      <c r="N68" s="21"/>
      <c r="O68" s="21"/>
      <c r="P68" s="21"/>
      <c r="Q68" s="21"/>
      <c r="R68" s="21"/>
      <c r="S68" s="21"/>
      <c r="T68" s="21"/>
      <c r="U68" s="21"/>
      <c r="V68" s="21">
        <v>9132402</v>
      </c>
      <c r="W68" s="21">
        <v>7500000</v>
      </c>
      <c r="X68" s="21"/>
      <c r="Y68" s="20"/>
      <c r="Z68" s="23">
        <v>15000000</v>
      </c>
    </row>
    <row r="69" spans="1:26" ht="12.75" hidden="1">
      <c r="A69" s="38" t="s">
        <v>32</v>
      </c>
      <c r="B69" s="19"/>
      <c r="C69" s="19"/>
      <c r="D69" s="20">
        <v>1150000</v>
      </c>
      <c r="E69" s="21">
        <v>1150000</v>
      </c>
      <c r="F69" s="21">
        <v>10022</v>
      </c>
      <c r="G69" s="21">
        <v>26257</v>
      </c>
      <c r="H69" s="21">
        <v>11135</v>
      </c>
      <c r="I69" s="21">
        <v>47414</v>
      </c>
      <c r="J69" s="21">
        <v>14986</v>
      </c>
      <c r="K69" s="21">
        <v>38425</v>
      </c>
      <c r="L69" s="21">
        <v>9591</v>
      </c>
      <c r="M69" s="21">
        <v>63002</v>
      </c>
      <c r="N69" s="21"/>
      <c r="O69" s="21"/>
      <c r="P69" s="21"/>
      <c r="Q69" s="21"/>
      <c r="R69" s="21"/>
      <c r="S69" s="21"/>
      <c r="T69" s="21"/>
      <c r="U69" s="21"/>
      <c r="V69" s="21">
        <v>110416</v>
      </c>
      <c r="W69" s="21">
        <v>574998</v>
      </c>
      <c r="X69" s="21"/>
      <c r="Y69" s="20"/>
      <c r="Z69" s="23">
        <v>1150000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574998</v>
      </c>
      <c r="X73" s="21"/>
      <c r="Y73" s="20"/>
      <c r="Z73" s="23"/>
    </row>
    <row r="74" spans="1:26" ht="12.75" hidden="1">
      <c r="A74" s="39" t="s">
        <v>107</v>
      </c>
      <c r="B74" s="19"/>
      <c r="C74" s="19"/>
      <c r="D74" s="20">
        <v>1150000</v>
      </c>
      <c r="E74" s="21">
        <v>1150000</v>
      </c>
      <c r="F74" s="21">
        <v>10022</v>
      </c>
      <c r="G74" s="21">
        <v>26257</v>
      </c>
      <c r="H74" s="21">
        <v>11135</v>
      </c>
      <c r="I74" s="21">
        <v>47414</v>
      </c>
      <c r="J74" s="21">
        <v>14986</v>
      </c>
      <c r="K74" s="21">
        <v>38425</v>
      </c>
      <c r="L74" s="21">
        <v>9591</v>
      </c>
      <c r="M74" s="21">
        <v>63002</v>
      </c>
      <c r="N74" s="21"/>
      <c r="O74" s="21"/>
      <c r="P74" s="21"/>
      <c r="Q74" s="21"/>
      <c r="R74" s="21"/>
      <c r="S74" s="21"/>
      <c r="T74" s="21"/>
      <c r="U74" s="21"/>
      <c r="V74" s="21">
        <v>110416</v>
      </c>
      <c r="W74" s="21"/>
      <c r="X74" s="21"/>
      <c r="Y74" s="20"/>
      <c r="Z74" s="23">
        <v>1150000</v>
      </c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>
        <v>16149996</v>
      </c>
      <c r="E76" s="34">
        <v>16149996</v>
      </c>
      <c r="F76" s="34">
        <v>537379</v>
      </c>
      <c r="G76" s="34">
        <v>326215</v>
      </c>
      <c r="H76" s="34">
        <v>525148</v>
      </c>
      <c r="I76" s="34">
        <v>1388742</v>
      </c>
      <c r="J76" s="34">
        <v>5548219</v>
      </c>
      <c r="K76" s="34">
        <v>1669217</v>
      </c>
      <c r="L76" s="34">
        <v>636650</v>
      </c>
      <c r="M76" s="34">
        <v>7854086</v>
      </c>
      <c r="N76" s="34"/>
      <c r="O76" s="34"/>
      <c r="P76" s="34"/>
      <c r="Q76" s="34"/>
      <c r="R76" s="34"/>
      <c r="S76" s="34"/>
      <c r="T76" s="34"/>
      <c r="U76" s="34"/>
      <c r="V76" s="34">
        <v>9242828</v>
      </c>
      <c r="W76" s="34">
        <v>8074998</v>
      </c>
      <c r="X76" s="34"/>
      <c r="Y76" s="33"/>
      <c r="Z76" s="35">
        <v>16149996</v>
      </c>
    </row>
    <row r="77" spans="1:26" ht="12.75" hidden="1">
      <c r="A77" s="37" t="s">
        <v>31</v>
      </c>
      <c r="B77" s="19"/>
      <c r="C77" s="19"/>
      <c r="D77" s="20">
        <v>15000000</v>
      </c>
      <c r="E77" s="21">
        <v>15000000</v>
      </c>
      <c r="F77" s="21">
        <v>527357</v>
      </c>
      <c r="G77" s="21">
        <v>299958</v>
      </c>
      <c r="H77" s="21">
        <v>514014</v>
      </c>
      <c r="I77" s="21">
        <v>1341329</v>
      </c>
      <c r="J77" s="21">
        <v>5533233</v>
      </c>
      <c r="K77" s="21">
        <v>1630792</v>
      </c>
      <c r="L77" s="21">
        <v>627059</v>
      </c>
      <c r="M77" s="21">
        <v>7791084</v>
      </c>
      <c r="N77" s="21"/>
      <c r="O77" s="21"/>
      <c r="P77" s="21"/>
      <c r="Q77" s="21"/>
      <c r="R77" s="21"/>
      <c r="S77" s="21"/>
      <c r="T77" s="21"/>
      <c r="U77" s="21"/>
      <c r="V77" s="21">
        <v>9132413</v>
      </c>
      <c r="W77" s="21">
        <v>7500000</v>
      </c>
      <c r="X77" s="21"/>
      <c r="Y77" s="20"/>
      <c r="Z77" s="23">
        <v>15000000</v>
      </c>
    </row>
    <row r="78" spans="1:26" ht="12.75" hidden="1">
      <c r="A78" s="38" t="s">
        <v>32</v>
      </c>
      <c r="B78" s="19"/>
      <c r="C78" s="19"/>
      <c r="D78" s="20">
        <v>1149996</v>
      </c>
      <c r="E78" s="21">
        <v>1149996</v>
      </c>
      <c r="F78" s="21">
        <v>10022</v>
      </c>
      <c r="G78" s="21">
        <v>26257</v>
      </c>
      <c r="H78" s="21">
        <v>11134</v>
      </c>
      <c r="I78" s="21">
        <v>47413</v>
      </c>
      <c r="J78" s="21">
        <v>14986</v>
      </c>
      <c r="K78" s="21">
        <v>38425</v>
      </c>
      <c r="L78" s="21">
        <v>9591</v>
      </c>
      <c r="M78" s="21">
        <v>63002</v>
      </c>
      <c r="N78" s="21"/>
      <c r="O78" s="21"/>
      <c r="P78" s="21"/>
      <c r="Q78" s="21"/>
      <c r="R78" s="21"/>
      <c r="S78" s="21"/>
      <c r="T78" s="21"/>
      <c r="U78" s="21"/>
      <c r="V78" s="21">
        <v>110415</v>
      </c>
      <c r="W78" s="21">
        <v>574998</v>
      </c>
      <c r="X78" s="21"/>
      <c r="Y78" s="20"/>
      <c r="Z78" s="23">
        <v>1149996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1149996</v>
      </c>
      <c r="E82" s="21">
        <v>1149996</v>
      </c>
      <c r="F82" s="21">
        <v>10022</v>
      </c>
      <c r="G82" s="21">
        <v>26257</v>
      </c>
      <c r="H82" s="21">
        <v>11134</v>
      </c>
      <c r="I82" s="21">
        <v>47413</v>
      </c>
      <c r="J82" s="21">
        <v>14986</v>
      </c>
      <c r="K82" s="21">
        <v>38425</v>
      </c>
      <c r="L82" s="21">
        <v>9591</v>
      </c>
      <c r="M82" s="21">
        <v>63002</v>
      </c>
      <c r="N82" s="21"/>
      <c r="O82" s="21"/>
      <c r="P82" s="21"/>
      <c r="Q82" s="21"/>
      <c r="R82" s="21"/>
      <c r="S82" s="21"/>
      <c r="T82" s="21"/>
      <c r="U82" s="21"/>
      <c r="V82" s="21">
        <v>110415</v>
      </c>
      <c r="W82" s="21">
        <v>574998</v>
      </c>
      <c r="X82" s="21"/>
      <c r="Y82" s="20"/>
      <c r="Z82" s="23">
        <v>1149996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18447555</v>
      </c>
      <c r="F5" s="358">
        <f t="shared" si="0"/>
        <v>18447555</v>
      </c>
      <c r="G5" s="358">
        <f t="shared" si="0"/>
        <v>2370112</v>
      </c>
      <c r="H5" s="356">
        <f t="shared" si="0"/>
        <v>16000</v>
      </c>
      <c r="I5" s="356">
        <f t="shared" si="0"/>
        <v>2304997</v>
      </c>
      <c r="J5" s="358">
        <f t="shared" si="0"/>
        <v>4691109</v>
      </c>
      <c r="K5" s="358">
        <f t="shared" si="0"/>
        <v>164878</v>
      </c>
      <c r="L5" s="356">
        <f t="shared" si="0"/>
        <v>176680</v>
      </c>
      <c r="M5" s="356">
        <f t="shared" si="0"/>
        <v>764805</v>
      </c>
      <c r="N5" s="358">
        <f t="shared" si="0"/>
        <v>1106363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5797472</v>
      </c>
      <c r="X5" s="356">
        <f t="shared" si="0"/>
        <v>9223778</v>
      </c>
      <c r="Y5" s="358">
        <f t="shared" si="0"/>
        <v>-3426306</v>
      </c>
      <c r="Z5" s="359">
        <f>+IF(X5&lt;&gt;0,+(Y5/X5)*100,0)</f>
        <v>-37.146449101441945</v>
      </c>
      <c r="AA5" s="360">
        <f>+AA6+AA8+AA11+AA13+AA15</f>
        <v>18447555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17812755</v>
      </c>
      <c r="F6" s="59">
        <f t="shared" si="1"/>
        <v>17812755</v>
      </c>
      <c r="G6" s="59">
        <f t="shared" si="1"/>
        <v>2152894</v>
      </c>
      <c r="H6" s="60">
        <f t="shared" si="1"/>
        <v>0</v>
      </c>
      <c r="I6" s="60">
        <f t="shared" si="1"/>
        <v>2304997</v>
      </c>
      <c r="J6" s="59">
        <f t="shared" si="1"/>
        <v>4457891</v>
      </c>
      <c r="K6" s="59">
        <f t="shared" si="1"/>
        <v>164878</v>
      </c>
      <c r="L6" s="60">
        <f t="shared" si="1"/>
        <v>21120</v>
      </c>
      <c r="M6" s="60">
        <f t="shared" si="1"/>
        <v>764805</v>
      </c>
      <c r="N6" s="59">
        <f t="shared" si="1"/>
        <v>950803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5408694</v>
      </c>
      <c r="X6" s="60">
        <f t="shared" si="1"/>
        <v>8906378</v>
      </c>
      <c r="Y6" s="59">
        <f t="shared" si="1"/>
        <v>-3497684</v>
      </c>
      <c r="Z6" s="61">
        <f>+IF(X6&lt;&gt;0,+(Y6/X6)*100,0)</f>
        <v>-39.27167699372293</v>
      </c>
      <c r="AA6" s="62">
        <f t="shared" si="1"/>
        <v>17812755</v>
      </c>
    </row>
    <row r="7" spans="1:27" ht="12.75">
      <c r="A7" s="291" t="s">
        <v>229</v>
      </c>
      <c r="B7" s="142"/>
      <c r="C7" s="60"/>
      <c r="D7" s="340"/>
      <c r="E7" s="60">
        <v>17812755</v>
      </c>
      <c r="F7" s="59">
        <v>17812755</v>
      </c>
      <c r="G7" s="59">
        <v>2152894</v>
      </c>
      <c r="H7" s="60"/>
      <c r="I7" s="60">
        <v>2304997</v>
      </c>
      <c r="J7" s="59">
        <v>4457891</v>
      </c>
      <c r="K7" s="59">
        <v>164878</v>
      </c>
      <c r="L7" s="60">
        <v>21120</v>
      </c>
      <c r="M7" s="60">
        <v>764805</v>
      </c>
      <c r="N7" s="59">
        <v>950803</v>
      </c>
      <c r="O7" s="59"/>
      <c r="P7" s="60"/>
      <c r="Q7" s="60"/>
      <c r="R7" s="59"/>
      <c r="S7" s="59"/>
      <c r="T7" s="60"/>
      <c r="U7" s="60"/>
      <c r="V7" s="59"/>
      <c r="W7" s="59">
        <v>5408694</v>
      </c>
      <c r="X7" s="60">
        <v>8906378</v>
      </c>
      <c r="Y7" s="59">
        <v>-3497684</v>
      </c>
      <c r="Z7" s="61">
        <v>-39.27</v>
      </c>
      <c r="AA7" s="62">
        <v>17812755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634800</v>
      </c>
      <c r="F8" s="59">
        <f t="shared" si="2"/>
        <v>634800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155560</v>
      </c>
      <c r="M8" s="60">
        <f t="shared" si="2"/>
        <v>0</v>
      </c>
      <c r="N8" s="59">
        <f t="shared" si="2"/>
        <v>155560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155560</v>
      </c>
      <c r="X8" s="60">
        <f t="shared" si="2"/>
        <v>317400</v>
      </c>
      <c r="Y8" s="59">
        <f t="shared" si="2"/>
        <v>-161840</v>
      </c>
      <c r="Z8" s="61">
        <f>+IF(X8&lt;&gt;0,+(Y8/X8)*100,0)</f>
        <v>-50.98928796471329</v>
      </c>
      <c r="AA8" s="62">
        <f>SUM(AA9:AA10)</f>
        <v>634800</v>
      </c>
    </row>
    <row r="9" spans="1:27" ht="12.75">
      <c r="A9" s="291" t="s">
        <v>230</v>
      </c>
      <c r="B9" s="142"/>
      <c r="C9" s="60"/>
      <c r="D9" s="340"/>
      <c r="E9" s="60">
        <v>634800</v>
      </c>
      <c r="F9" s="59">
        <v>634800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317400</v>
      </c>
      <c r="Y9" s="59">
        <v>-317400</v>
      </c>
      <c r="Z9" s="61">
        <v>-100</v>
      </c>
      <c r="AA9" s="62">
        <v>634800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>
        <v>155560</v>
      </c>
      <c r="M10" s="60"/>
      <c r="N10" s="59">
        <v>155560</v>
      </c>
      <c r="O10" s="59"/>
      <c r="P10" s="60"/>
      <c r="Q10" s="60"/>
      <c r="R10" s="59"/>
      <c r="S10" s="59"/>
      <c r="T10" s="60"/>
      <c r="U10" s="60"/>
      <c r="V10" s="59"/>
      <c r="W10" s="59">
        <v>155560</v>
      </c>
      <c r="X10" s="60"/>
      <c r="Y10" s="59">
        <v>155560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217218</v>
      </c>
      <c r="H15" s="60">
        <f t="shared" si="5"/>
        <v>16000</v>
      </c>
      <c r="I15" s="60">
        <f t="shared" si="5"/>
        <v>0</v>
      </c>
      <c r="J15" s="59">
        <f t="shared" si="5"/>
        <v>233218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233218</v>
      </c>
      <c r="X15" s="60">
        <f t="shared" si="5"/>
        <v>0</v>
      </c>
      <c r="Y15" s="59">
        <f t="shared" si="5"/>
        <v>233218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>
        <v>217218</v>
      </c>
      <c r="H20" s="60">
        <v>16000</v>
      </c>
      <c r="I20" s="60"/>
      <c r="J20" s="59">
        <v>233218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233218</v>
      </c>
      <c r="X20" s="60"/>
      <c r="Y20" s="59">
        <v>233218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2932283</v>
      </c>
      <c r="F40" s="345">
        <f t="shared" si="9"/>
        <v>2932283</v>
      </c>
      <c r="G40" s="345">
        <f t="shared" si="9"/>
        <v>70565</v>
      </c>
      <c r="H40" s="343">
        <f t="shared" si="9"/>
        <v>67669</v>
      </c>
      <c r="I40" s="343">
        <f t="shared" si="9"/>
        <v>398596</v>
      </c>
      <c r="J40" s="345">
        <f t="shared" si="9"/>
        <v>536830</v>
      </c>
      <c r="K40" s="345">
        <f t="shared" si="9"/>
        <v>188228</v>
      </c>
      <c r="L40" s="343">
        <f t="shared" si="9"/>
        <v>709364</v>
      </c>
      <c r="M40" s="343">
        <f t="shared" si="9"/>
        <v>332005</v>
      </c>
      <c r="N40" s="345">
        <f t="shared" si="9"/>
        <v>1229597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1766427</v>
      </c>
      <c r="X40" s="343">
        <f t="shared" si="9"/>
        <v>1466142</v>
      </c>
      <c r="Y40" s="345">
        <f t="shared" si="9"/>
        <v>300285</v>
      </c>
      <c r="Z40" s="336">
        <f>+IF(X40&lt;&gt;0,+(Y40/X40)*100,0)</f>
        <v>20.481303993746856</v>
      </c>
      <c r="AA40" s="350">
        <f>SUM(AA41:AA49)</f>
        <v>2932283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>
        <v>24448</v>
      </c>
      <c r="H41" s="362"/>
      <c r="I41" s="362">
        <v>189620</v>
      </c>
      <c r="J41" s="364">
        <v>214068</v>
      </c>
      <c r="K41" s="364">
        <v>54046</v>
      </c>
      <c r="L41" s="362">
        <v>57336</v>
      </c>
      <c r="M41" s="362">
        <v>59381</v>
      </c>
      <c r="N41" s="364">
        <v>170763</v>
      </c>
      <c r="O41" s="364"/>
      <c r="P41" s="362"/>
      <c r="Q41" s="362"/>
      <c r="R41" s="364"/>
      <c r="S41" s="364"/>
      <c r="T41" s="362"/>
      <c r="U41" s="362"/>
      <c r="V41" s="364"/>
      <c r="W41" s="364">
        <v>384831</v>
      </c>
      <c r="X41" s="362"/>
      <c r="Y41" s="364">
        <v>384831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>
        <v>28250</v>
      </c>
      <c r="H43" s="305"/>
      <c r="I43" s="305"/>
      <c r="J43" s="370">
        <v>28250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28250</v>
      </c>
      <c r="X43" s="305"/>
      <c r="Y43" s="370">
        <v>28250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>
        <v>67669</v>
      </c>
      <c r="I44" s="54">
        <v>208976</v>
      </c>
      <c r="J44" s="53">
        <v>276645</v>
      </c>
      <c r="K44" s="53">
        <v>8900</v>
      </c>
      <c r="L44" s="54">
        <v>12028</v>
      </c>
      <c r="M44" s="54">
        <v>184756</v>
      </c>
      <c r="N44" s="53">
        <v>205684</v>
      </c>
      <c r="O44" s="53"/>
      <c r="P44" s="54"/>
      <c r="Q44" s="54"/>
      <c r="R44" s="53"/>
      <c r="S44" s="53"/>
      <c r="T44" s="54"/>
      <c r="U44" s="54"/>
      <c r="V44" s="53"/>
      <c r="W44" s="53">
        <v>482329</v>
      </c>
      <c r="X44" s="54"/>
      <c r="Y44" s="53">
        <v>482329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>
        <v>2932283</v>
      </c>
      <c r="F45" s="53">
        <v>2932283</v>
      </c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>
        <v>1466142</v>
      </c>
      <c r="Y45" s="53">
        <v>-1466142</v>
      </c>
      <c r="Z45" s="94">
        <v>-100</v>
      </c>
      <c r="AA45" s="95">
        <v>2932283</v>
      </c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>
        <v>125282</v>
      </c>
      <c r="L48" s="54">
        <v>640000</v>
      </c>
      <c r="M48" s="54">
        <v>87868</v>
      </c>
      <c r="N48" s="53">
        <v>853150</v>
      </c>
      <c r="O48" s="53"/>
      <c r="P48" s="54"/>
      <c r="Q48" s="54"/>
      <c r="R48" s="53"/>
      <c r="S48" s="53"/>
      <c r="T48" s="54"/>
      <c r="U48" s="54"/>
      <c r="V48" s="53"/>
      <c r="W48" s="53">
        <v>853150</v>
      </c>
      <c r="X48" s="54"/>
      <c r="Y48" s="53">
        <v>853150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>
        <v>17867</v>
      </c>
      <c r="H49" s="54"/>
      <c r="I49" s="54"/>
      <c r="J49" s="53">
        <v>17867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17867</v>
      </c>
      <c r="X49" s="54"/>
      <c r="Y49" s="53">
        <v>17867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21379838</v>
      </c>
      <c r="F60" s="264">
        <f t="shared" si="14"/>
        <v>21379838</v>
      </c>
      <c r="G60" s="264">
        <f t="shared" si="14"/>
        <v>2440677</v>
      </c>
      <c r="H60" s="219">
        <f t="shared" si="14"/>
        <v>83669</v>
      </c>
      <c r="I60" s="219">
        <f t="shared" si="14"/>
        <v>2703593</v>
      </c>
      <c r="J60" s="264">
        <f t="shared" si="14"/>
        <v>5227939</v>
      </c>
      <c r="K60" s="264">
        <f t="shared" si="14"/>
        <v>353106</v>
      </c>
      <c r="L60" s="219">
        <f t="shared" si="14"/>
        <v>886044</v>
      </c>
      <c r="M60" s="219">
        <f t="shared" si="14"/>
        <v>1096810</v>
      </c>
      <c r="N60" s="264">
        <f t="shared" si="14"/>
        <v>2335960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7563899</v>
      </c>
      <c r="X60" s="219">
        <f t="shared" si="14"/>
        <v>10689920</v>
      </c>
      <c r="Y60" s="264">
        <f t="shared" si="14"/>
        <v>-3126021</v>
      </c>
      <c r="Z60" s="337">
        <f>+IF(X60&lt;&gt;0,+(Y60/X60)*100,0)</f>
        <v>-29.242697793809498</v>
      </c>
      <c r="AA60" s="232">
        <f>+AA57+AA54+AA51+AA40+AA37+AA34+AA22+AA5</f>
        <v>21379838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237273199</v>
      </c>
      <c r="F5" s="100">
        <f t="shared" si="0"/>
        <v>237273199</v>
      </c>
      <c r="G5" s="100">
        <f t="shared" si="0"/>
        <v>1322314</v>
      </c>
      <c r="H5" s="100">
        <f t="shared" si="0"/>
        <v>2563786</v>
      </c>
      <c r="I5" s="100">
        <f t="shared" si="0"/>
        <v>1178289</v>
      </c>
      <c r="J5" s="100">
        <f t="shared" si="0"/>
        <v>5064389</v>
      </c>
      <c r="K5" s="100">
        <f t="shared" si="0"/>
        <v>6332705</v>
      </c>
      <c r="L5" s="100">
        <f t="shared" si="0"/>
        <v>2140102</v>
      </c>
      <c r="M5" s="100">
        <f t="shared" si="0"/>
        <v>67762819</v>
      </c>
      <c r="N5" s="100">
        <f t="shared" si="0"/>
        <v>76235626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81300015</v>
      </c>
      <c r="X5" s="100">
        <f t="shared" si="0"/>
        <v>118197126</v>
      </c>
      <c r="Y5" s="100">
        <f t="shared" si="0"/>
        <v>-36897111</v>
      </c>
      <c r="Z5" s="137">
        <f>+IF(X5&lt;&gt;0,+(Y5/X5)*100,0)</f>
        <v>-31.21658897188414</v>
      </c>
      <c r="AA5" s="153">
        <f>SUM(AA6:AA8)</f>
        <v>237273199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/>
      <c r="D7" s="157"/>
      <c r="E7" s="158">
        <v>237048943</v>
      </c>
      <c r="F7" s="159">
        <v>237048943</v>
      </c>
      <c r="G7" s="159">
        <v>1322314</v>
      </c>
      <c r="H7" s="159">
        <v>2542927</v>
      </c>
      <c r="I7" s="159">
        <v>1178289</v>
      </c>
      <c r="J7" s="159">
        <v>5043530</v>
      </c>
      <c r="K7" s="159">
        <v>6287649</v>
      </c>
      <c r="L7" s="159">
        <v>2140102</v>
      </c>
      <c r="M7" s="159">
        <v>67762819</v>
      </c>
      <c r="N7" s="159">
        <v>76190570</v>
      </c>
      <c r="O7" s="159"/>
      <c r="P7" s="159"/>
      <c r="Q7" s="159"/>
      <c r="R7" s="159"/>
      <c r="S7" s="159"/>
      <c r="T7" s="159"/>
      <c r="U7" s="159"/>
      <c r="V7" s="159"/>
      <c r="W7" s="159">
        <v>81234100</v>
      </c>
      <c r="X7" s="159">
        <v>118084998</v>
      </c>
      <c r="Y7" s="159">
        <v>-36850898</v>
      </c>
      <c r="Z7" s="141">
        <v>-31.21</v>
      </c>
      <c r="AA7" s="157">
        <v>237048943</v>
      </c>
    </row>
    <row r="8" spans="1:27" ht="12.75">
      <c r="A8" s="138" t="s">
        <v>77</v>
      </c>
      <c r="B8" s="136"/>
      <c r="C8" s="155"/>
      <c r="D8" s="155"/>
      <c r="E8" s="156">
        <v>224256</v>
      </c>
      <c r="F8" s="60">
        <v>224256</v>
      </c>
      <c r="G8" s="60"/>
      <c r="H8" s="60">
        <v>20859</v>
      </c>
      <c r="I8" s="60"/>
      <c r="J8" s="60">
        <v>20859</v>
      </c>
      <c r="K8" s="60">
        <v>45056</v>
      </c>
      <c r="L8" s="60"/>
      <c r="M8" s="60"/>
      <c r="N8" s="60">
        <v>45056</v>
      </c>
      <c r="O8" s="60"/>
      <c r="P8" s="60"/>
      <c r="Q8" s="60"/>
      <c r="R8" s="60"/>
      <c r="S8" s="60"/>
      <c r="T8" s="60"/>
      <c r="U8" s="60"/>
      <c r="V8" s="60"/>
      <c r="W8" s="60">
        <v>65915</v>
      </c>
      <c r="X8" s="60">
        <v>112128</v>
      </c>
      <c r="Y8" s="60">
        <v>-46213</v>
      </c>
      <c r="Z8" s="140">
        <v>-41.21</v>
      </c>
      <c r="AA8" s="155">
        <v>224256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8441407</v>
      </c>
      <c r="F9" s="100">
        <f t="shared" si="1"/>
        <v>8441407</v>
      </c>
      <c r="G9" s="100">
        <f t="shared" si="1"/>
        <v>326723</v>
      </c>
      <c r="H9" s="100">
        <f t="shared" si="1"/>
        <v>707035</v>
      </c>
      <c r="I9" s="100">
        <f t="shared" si="1"/>
        <v>361709</v>
      </c>
      <c r="J9" s="100">
        <f t="shared" si="1"/>
        <v>1395467</v>
      </c>
      <c r="K9" s="100">
        <f t="shared" si="1"/>
        <v>315550</v>
      </c>
      <c r="L9" s="100">
        <f t="shared" si="1"/>
        <v>307313</v>
      </c>
      <c r="M9" s="100">
        <f t="shared" si="1"/>
        <v>276985</v>
      </c>
      <c r="N9" s="100">
        <f t="shared" si="1"/>
        <v>899848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2295315</v>
      </c>
      <c r="X9" s="100">
        <f t="shared" si="1"/>
        <v>4220706</v>
      </c>
      <c r="Y9" s="100">
        <f t="shared" si="1"/>
        <v>-1925391</v>
      </c>
      <c r="Z9" s="137">
        <f>+IF(X9&lt;&gt;0,+(Y9/X9)*100,0)</f>
        <v>-45.61774736264502</v>
      </c>
      <c r="AA9" s="153">
        <f>SUM(AA10:AA14)</f>
        <v>8441407</v>
      </c>
    </row>
    <row r="10" spans="1:27" ht="12.75">
      <c r="A10" s="138" t="s">
        <v>79</v>
      </c>
      <c r="B10" s="136"/>
      <c r="C10" s="155"/>
      <c r="D10" s="155"/>
      <c r="E10" s="156">
        <v>8441407</v>
      </c>
      <c r="F10" s="60">
        <v>8441407</v>
      </c>
      <c r="G10" s="60">
        <v>326723</v>
      </c>
      <c r="H10" s="60">
        <v>707035</v>
      </c>
      <c r="I10" s="60">
        <v>361709</v>
      </c>
      <c r="J10" s="60">
        <v>1395467</v>
      </c>
      <c r="K10" s="60">
        <v>315550</v>
      </c>
      <c r="L10" s="60">
        <v>307313</v>
      </c>
      <c r="M10" s="60">
        <v>276985</v>
      </c>
      <c r="N10" s="60">
        <v>899848</v>
      </c>
      <c r="O10" s="60"/>
      <c r="P10" s="60"/>
      <c r="Q10" s="60"/>
      <c r="R10" s="60"/>
      <c r="S10" s="60"/>
      <c r="T10" s="60"/>
      <c r="U10" s="60"/>
      <c r="V10" s="60"/>
      <c r="W10" s="60">
        <v>2295315</v>
      </c>
      <c r="X10" s="60">
        <v>4220706</v>
      </c>
      <c r="Y10" s="60">
        <v>-1925391</v>
      </c>
      <c r="Z10" s="140">
        <v>-45.62</v>
      </c>
      <c r="AA10" s="155">
        <v>8441407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2731793</v>
      </c>
      <c r="F15" s="100">
        <f t="shared" si="2"/>
        <v>2731793</v>
      </c>
      <c r="G15" s="100">
        <f t="shared" si="2"/>
        <v>908169</v>
      </c>
      <c r="H15" s="100">
        <f t="shared" si="2"/>
        <v>81835</v>
      </c>
      <c r="I15" s="100">
        <f t="shared" si="2"/>
        <v>99156</v>
      </c>
      <c r="J15" s="100">
        <f t="shared" si="2"/>
        <v>1089160</v>
      </c>
      <c r="K15" s="100">
        <f t="shared" si="2"/>
        <v>123318</v>
      </c>
      <c r="L15" s="100">
        <f t="shared" si="2"/>
        <v>109633</v>
      </c>
      <c r="M15" s="100">
        <f t="shared" si="2"/>
        <v>63556</v>
      </c>
      <c r="N15" s="100">
        <f t="shared" si="2"/>
        <v>296507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1385667</v>
      </c>
      <c r="X15" s="100">
        <f t="shared" si="2"/>
        <v>1365894</v>
      </c>
      <c r="Y15" s="100">
        <f t="shared" si="2"/>
        <v>19773</v>
      </c>
      <c r="Z15" s="137">
        <f>+IF(X15&lt;&gt;0,+(Y15/X15)*100,0)</f>
        <v>1.4476233148399509</v>
      </c>
      <c r="AA15" s="153">
        <f>SUM(AA16:AA18)</f>
        <v>2731793</v>
      </c>
    </row>
    <row r="16" spans="1:27" ht="12.75">
      <c r="A16" s="138" t="s">
        <v>85</v>
      </c>
      <c r="B16" s="136"/>
      <c r="C16" s="155"/>
      <c r="D16" s="155"/>
      <c r="E16" s="156">
        <v>2731793</v>
      </c>
      <c r="F16" s="60">
        <v>2731793</v>
      </c>
      <c r="G16" s="60">
        <v>908169</v>
      </c>
      <c r="H16" s="60">
        <v>81835</v>
      </c>
      <c r="I16" s="60">
        <v>99156</v>
      </c>
      <c r="J16" s="60">
        <v>1089160</v>
      </c>
      <c r="K16" s="60">
        <v>123318</v>
      </c>
      <c r="L16" s="60">
        <v>109633</v>
      </c>
      <c r="M16" s="60">
        <v>63556</v>
      </c>
      <c r="N16" s="60">
        <v>296507</v>
      </c>
      <c r="O16" s="60"/>
      <c r="P16" s="60"/>
      <c r="Q16" s="60"/>
      <c r="R16" s="60"/>
      <c r="S16" s="60"/>
      <c r="T16" s="60"/>
      <c r="U16" s="60"/>
      <c r="V16" s="60"/>
      <c r="W16" s="60">
        <v>1385667</v>
      </c>
      <c r="X16" s="60">
        <v>1365894</v>
      </c>
      <c r="Y16" s="60">
        <v>19773</v>
      </c>
      <c r="Z16" s="140">
        <v>1.45</v>
      </c>
      <c r="AA16" s="155">
        <v>2731793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81347354</v>
      </c>
      <c r="F19" s="100">
        <f t="shared" si="3"/>
        <v>81347354</v>
      </c>
      <c r="G19" s="100">
        <f t="shared" si="3"/>
        <v>2702</v>
      </c>
      <c r="H19" s="100">
        <f t="shared" si="3"/>
        <v>35510</v>
      </c>
      <c r="I19" s="100">
        <f t="shared" si="3"/>
        <v>2350</v>
      </c>
      <c r="J19" s="100">
        <f t="shared" si="3"/>
        <v>40562</v>
      </c>
      <c r="K19" s="100">
        <f t="shared" si="3"/>
        <v>1700000</v>
      </c>
      <c r="L19" s="100">
        <f t="shared" si="3"/>
        <v>2699127</v>
      </c>
      <c r="M19" s="100">
        <f t="shared" si="3"/>
        <v>16434000</v>
      </c>
      <c r="N19" s="100">
        <f t="shared" si="3"/>
        <v>20833127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20873689</v>
      </c>
      <c r="X19" s="100">
        <f t="shared" si="3"/>
        <v>40673676</v>
      </c>
      <c r="Y19" s="100">
        <f t="shared" si="3"/>
        <v>-19799987</v>
      </c>
      <c r="Z19" s="137">
        <f>+IF(X19&lt;&gt;0,+(Y19/X19)*100,0)</f>
        <v>-48.68010208863344</v>
      </c>
      <c r="AA19" s="153">
        <f>SUM(AA20:AA23)</f>
        <v>81347354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81347354</v>
      </c>
      <c r="F23" s="60">
        <v>81347354</v>
      </c>
      <c r="G23" s="60">
        <v>2702</v>
      </c>
      <c r="H23" s="60">
        <v>35510</v>
      </c>
      <c r="I23" s="60">
        <v>2350</v>
      </c>
      <c r="J23" s="60">
        <v>40562</v>
      </c>
      <c r="K23" s="60">
        <v>1700000</v>
      </c>
      <c r="L23" s="60">
        <v>2699127</v>
      </c>
      <c r="M23" s="60">
        <v>16434000</v>
      </c>
      <c r="N23" s="60">
        <v>20833127</v>
      </c>
      <c r="O23" s="60"/>
      <c r="P23" s="60"/>
      <c r="Q23" s="60"/>
      <c r="R23" s="60"/>
      <c r="S23" s="60"/>
      <c r="T23" s="60"/>
      <c r="U23" s="60"/>
      <c r="V23" s="60"/>
      <c r="W23" s="60">
        <v>20873689</v>
      </c>
      <c r="X23" s="60">
        <v>40673676</v>
      </c>
      <c r="Y23" s="60">
        <v>-19799987</v>
      </c>
      <c r="Z23" s="140">
        <v>-48.68</v>
      </c>
      <c r="AA23" s="155">
        <v>81347354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329793753</v>
      </c>
      <c r="F25" s="73">
        <f t="shared" si="4"/>
        <v>329793753</v>
      </c>
      <c r="G25" s="73">
        <f t="shared" si="4"/>
        <v>2559908</v>
      </c>
      <c r="H25" s="73">
        <f t="shared" si="4"/>
        <v>3388166</v>
      </c>
      <c r="I25" s="73">
        <f t="shared" si="4"/>
        <v>1641504</v>
      </c>
      <c r="J25" s="73">
        <f t="shared" si="4"/>
        <v>7589578</v>
      </c>
      <c r="K25" s="73">
        <f t="shared" si="4"/>
        <v>8471573</v>
      </c>
      <c r="L25" s="73">
        <f t="shared" si="4"/>
        <v>5256175</v>
      </c>
      <c r="M25" s="73">
        <f t="shared" si="4"/>
        <v>84537360</v>
      </c>
      <c r="N25" s="73">
        <f t="shared" si="4"/>
        <v>98265108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105854686</v>
      </c>
      <c r="X25" s="73">
        <f t="shared" si="4"/>
        <v>164457402</v>
      </c>
      <c r="Y25" s="73">
        <f t="shared" si="4"/>
        <v>-58602716</v>
      </c>
      <c r="Z25" s="170">
        <f>+IF(X25&lt;&gt;0,+(Y25/X25)*100,0)</f>
        <v>-35.63397894367807</v>
      </c>
      <c r="AA25" s="168">
        <f>+AA5+AA9+AA15+AA19+AA24</f>
        <v>329793753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106768952</v>
      </c>
      <c r="F28" s="100">
        <f t="shared" si="5"/>
        <v>106768952</v>
      </c>
      <c r="G28" s="100">
        <f t="shared" si="5"/>
        <v>9168262</v>
      </c>
      <c r="H28" s="100">
        <f t="shared" si="5"/>
        <v>5246796</v>
      </c>
      <c r="I28" s="100">
        <f t="shared" si="5"/>
        <v>8141066</v>
      </c>
      <c r="J28" s="100">
        <f t="shared" si="5"/>
        <v>22556124</v>
      </c>
      <c r="K28" s="100">
        <f t="shared" si="5"/>
        <v>8791218</v>
      </c>
      <c r="L28" s="100">
        <f t="shared" si="5"/>
        <v>12477053</v>
      </c>
      <c r="M28" s="100">
        <f t="shared" si="5"/>
        <v>8765757</v>
      </c>
      <c r="N28" s="100">
        <f t="shared" si="5"/>
        <v>30034028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52590152</v>
      </c>
      <c r="X28" s="100">
        <f t="shared" si="5"/>
        <v>55844526</v>
      </c>
      <c r="Y28" s="100">
        <f t="shared" si="5"/>
        <v>-3254374</v>
      </c>
      <c r="Z28" s="137">
        <f>+IF(X28&lt;&gt;0,+(Y28/X28)*100,0)</f>
        <v>-5.827561326243507</v>
      </c>
      <c r="AA28" s="153">
        <f>SUM(AA29:AA31)</f>
        <v>106768952</v>
      </c>
    </row>
    <row r="29" spans="1:27" ht="12.75">
      <c r="A29" s="138" t="s">
        <v>75</v>
      </c>
      <c r="B29" s="136"/>
      <c r="C29" s="155"/>
      <c r="D29" s="155"/>
      <c r="E29" s="156">
        <v>51907606</v>
      </c>
      <c r="F29" s="60">
        <v>51907606</v>
      </c>
      <c r="G29" s="60">
        <v>3658451</v>
      </c>
      <c r="H29" s="60">
        <v>2629747</v>
      </c>
      <c r="I29" s="60">
        <v>4048852</v>
      </c>
      <c r="J29" s="60">
        <v>10337050</v>
      </c>
      <c r="K29" s="60">
        <v>4395482</v>
      </c>
      <c r="L29" s="60">
        <v>5635289</v>
      </c>
      <c r="M29" s="60">
        <v>4272251</v>
      </c>
      <c r="N29" s="60">
        <v>14303022</v>
      </c>
      <c r="O29" s="60"/>
      <c r="P29" s="60"/>
      <c r="Q29" s="60"/>
      <c r="R29" s="60"/>
      <c r="S29" s="60"/>
      <c r="T29" s="60"/>
      <c r="U29" s="60"/>
      <c r="V29" s="60"/>
      <c r="W29" s="60">
        <v>24640072</v>
      </c>
      <c r="X29" s="60">
        <v>25430160</v>
      </c>
      <c r="Y29" s="60">
        <v>-790088</v>
      </c>
      <c r="Z29" s="140">
        <v>-3.11</v>
      </c>
      <c r="AA29" s="155">
        <v>51907606</v>
      </c>
    </row>
    <row r="30" spans="1:27" ht="12.75">
      <c r="A30" s="138" t="s">
        <v>76</v>
      </c>
      <c r="B30" s="136"/>
      <c r="C30" s="157"/>
      <c r="D30" s="157"/>
      <c r="E30" s="158">
        <v>20907933</v>
      </c>
      <c r="F30" s="159">
        <v>20907933</v>
      </c>
      <c r="G30" s="159">
        <v>2800444</v>
      </c>
      <c r="H30" s="159">
        <v>903257</v>
      </c>
      <c r="I30" s="159">
        <v>1572221</v>
      </c>
      <c r="J30" s="159">
        <v>5275922</v>
      </c>
      <c r="K30" s="159">
        <v>2307364</v>
      </c>
      <c r="L30" s="159">
        <v>4855185</v>
      </c>
      <c r="M30" s="159">
        <v>2045437</v>
      </c>
      <c r="N30" s="159">
        <v>9207986</v>
      </c>
      <c r="O30" s="159"/>
      <c r="P30" s="159"/>
      <c r="Q30" s="159"/>
      <c r="R30" s="159"/>
      <c r="S30" s="159"/>
      <c r="T30" s="159"/>
      <c r="U30" s="159"/>
      <c r="V30" s="159"/>
      <c r="W30" s="159">
        <v>14483908</v>
      </c>
      <c r="X30" s="159">
        <v>11604372</v>
      </c>
      <c r="Y30" s="159">
        <v>2879536</v>
      </c>
      <c r="Z30" s="141">
        <v>24.81</v>
      </c>
      <c r="AA30" s="157">
        <v>20907933</v>
      </c>
    </row>
    <row r="31" spans="1:27" ht="12.75">
      <c r="A31" s="138" t="s">
        <v>77</v>
      </c>
      <c r="B31" s="136"/>
      <c r="C31" s="155"/>
      <c r="D31" s="155"/>
      <c r="E31" s="156">
        <v>33953413</v>
      </c>
      <c r="F31" s="60">
        <v>33953413</v>
      </c>
      <c r="G31" s="60">
        <v>2709367</v>
      </c>
      <c r="H31" s="60">
        <v>1713792</v>
      </c>
      <c r="I31" s="60">
        <v>2519993</v>
      </c>
      <c r="J31" s="60">
        <v>6943152</v>
      </c>
      <c r="K31" s="60">
        <v>2088372</v>
      </c>
      <c r="L31" s="60">
        <v>1986579</v>
      </c>
      <c r="M31" s="60">
        <v>2448069</v>
      </c>
      <c r="N31" s="60">
        <v>6523020</v>
      </c>
      <c r="O31" s="60"/>
      <c r="P31" s="60"/>
      <c r="Q31" s="60"/>
      <c r="R31" s="60"/>
      <c r="S31" s="60"/>
      <c r="T31" s="60"/>
      <c r="U31" s="60"/>
      <c r="V31" s="60"/>
      <c r="W31" s="60">
        <v>13466172</v>
      </c>
      <c r="X31" s="60">
        <v>18809994</v>
      </c>
      <c r="Y31" s="60">
        <v>-5343822</v>
      </c>
      <c r="Z31" s="140">
        <v>-28.41</v>
      </c>
      <c r="AA31" s="155">
        <v>33953413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51798393</v>
      </c>
      <c r="F32" s="100">
        <f t="shared" si="6"/>
        <v>51798393</v>
      </c>
      <c r="G32" s="100">
        <f t="shared" si="6"/>
        <v>3332341</v>
      </c>
      <c r="H32" s="100">
        <f t="shared" si="6"/>
        <v>3278341</v>
      </c>
      <c r="I32" s="100">
        <f t="shared" si="6"/>
        <v>4038194</v>
      </c>
      <c r="J32" s="100">
        <f t="shared" si="6"/>
        <v>10648876</v>
      </c>
      <c r="K32" s="100">
        <f t="shared" si="6"/>
        <v>4600768</v>
      </c>
      <c r="L32" s="100">
        <f t="shared" si="6"/>
        <v>4054788</v>
      </c>
      <c r="M32" s="100">
        <f t="shared" si="6"/>
        <v>3459584</v>
      </c>
      <c r="N32" s="100">
        <f t="shared" si="6"/>
        <v>12115140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22764016</v>
      </c>
      <c r="X32" s="100">
        <f t="shared" si="6"/>
        <v>29900982</v>
      </c>
      <c r="Y32" s="100">
        <f t="shared" si="6"/>
        <v>-7136966</v>
      </c>
      <c r="Z32" s="137">
        <f>+IF(X32&lt;&gt;0,+(Y32/X32)*100,0)</f>
        <v>-23.868667590917248</v>
      </c>
      <c r="AA32" s="153">
        <f>SUM(AA33:AA37)</f>
        <v>51798393</v>
      </c>
    </row>
    <row r="33" spans="1:27" ht="12.75">
      <c r="A33" s="138" t="s">
        <v>79</v>
      </c>
      <c r="B33" s="136"/>
      <c r="C33" s="155"/>
      <c r="D33" s="155"/>
      <c r="E33" s="156">
        <v>51798393</v>
      </c>
      <c r="F33" s="60">
        <v>51798393</v>
      </c>
      <c r="G33" s="60">
        <v>3332341</v>
      </c>
      <c r="H33" s="60">
        <v>3278341</v>
      </c>
      <c r="I33" s="60">
        <v>4038194</v>
      </c>
      <c r="J33" s="60">
        <v>10648876</v>
      </c>
      <c r="K33" s="60">
        <v>4600768</v>
      </c>
      <c r="L33" s="60">
        <v>4054788</v>
      </c>
      <c r="M33" s="60">
        <v>3459584</v>
      </c>
      <c r="N33" s="60">
        <v>12115140</v>
      </c>
      <c r="O33" s="60"/>
      <c r="P33" s="60"/>
      <c r="Q33" s="60"/>
      <c r="R33" s="60"/>
      <c r="S33" s="60"/>
      <c r="T33" s="60"/>
      <c r="U33" s="60"/>
      <c r="V33" s="60"/>
      <c r="W33" s="60">
        <v>22764016</v>
      </c>
      <c r="X33" s="60">
        <v>29900982</v>
      </c>
      <c r="Y33" s="60">
        <v>-7136966</v>
      </c>
      <c r="Z33" s="140">
        <v>-23.87</v>
      </c>
      <c r="AA33" s="155">
        <v>51798393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14244853</v>
      </c>
      <c r="F38" s="100">
        <f t="shared" si="7"/>
        <v>14244853</v>
      </c>
      <c r="G38" s="100">
        <f t="shared" si="7"/>
        <v>875121</v>
      </c>
      <c r="H38" s="100">
        <f t="shared" si="7"/>
        <v>536651</v>
      </c>
      <c r="I38" s="100">
        <f t="shared" si="7"/>
        <v>759915</v>
      </c>
      <c r="J38" s="100">
        <f t="shared" si="7"/>
        <v>2171687</v>
      </c>
      <c r="K38" s="100">
        <f t="shared" si="7"/>
        <v>799492</v>
      </c>
      <c r="L38" s="100">
        <f t="shared" si="7"/>
        <v>953514</v>
      </c>
      <c r="M38" s="100">
        <f t="shared" si="7"/>
        <v>797939</v>
      </c>
      <c r="N38" s="100">
        <f t="shared" si="7"/>
        <v>2550945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4722632</v>
      </c>
      <c r="X38" s="100">
        <f t="shared" si="7"/>
        <v>18134460</v>
      </c>
      <c r="Y38" s="100">
        <f t="shared" si="7"/>
        <v>-13411828</v>
      </c>
      <c r="Z38" s="137">
        <f>+IF(X38&lt;&gt;0,+(Y38/X38)*100,0)</f>
        <v>-73.95769159930872</v>
      </c>
      <c r="AA38" s="153">
        <f>SUM(AA39:AA41)</f>
        <v>14244853</v>
      </c>
    </row>
    <row r="39" spans="1:27" ht="12.75">
      <c r="A39" s="138" t="s">
        <v>85</v>
      </c>
      <c r="B39" s="136"/>
      <c r="C39" s="155"/>
      <c r="D39" s="155"/>
      <c r="E39" s="156">
        <v>14244853</v>
      </c>
      <c r="F39" s="60">
        <v>14244853</v>
      </c>
      <c r="G39" s="60">
        <v>875121</v>
      </c>
      <c r="H39" s="60">
        <v>536651</v>
      </c>
      <c r="I39" s="60">
        <v>759915</v>
      </c>
      <c r="J39" s="60">
        <v>2171687</v>
      </c>
      <c r="K39" s="60">
        <v>799492</v>
      </c>
      <c r="L39" s="60">
        <v>953514</v>
      </c>
      <c r="M39" s="60">
        <v>797939</v>
      </c>
      <c r="N39" s="60">
        <v>2550945</v>
      </c>
      <c r="O39" s="60"/>
      <c r="P39" s="60"/>
      <c r="Q39" s="60"/>
      <c r="R39" s="60"/>
      <c r="S39" s="60"/>
      <c r="T39" s="60"/>
      <c r="U39" s="60"/>
      <c r="V39" s="60"/>
      <c r="W39" s="60">
        <v>4722632</v>
      </c>
      <c r="X39" s="60">
        <v>18134460</v>
      </c>
      <c r="Y39" s="60">
        <v>-13411828</v>
      </c>
      <c r="Z39" s="140">
        <v>-73.96</v>
      </c>
      <c r="AA39" s="155">
        <v>14244853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75930134</v>
      </c>
      <c r="F42" s="100">
        <f t="shared" si="8"/>
        <v>75930134</v>
      </c>
      <c r="G42" s="100">
        <f t="shared" si="8"/>
        <v>3806135</v>
      </c>
      <c r="H42" s="100">
        <f t="shared" si="8"/>
        <v>857265</v>
      </c>
      <c r="I42" s="100">
        <f t="shared" si="8"/>
        <v>3430147</v>
      </c>
      <c r="J42" s="100">
        <f t="shared" si="8"/>
        <v>8093547</v>
      </c>
      <c r="K42" s="100">
        <f t="shared" si="8"/>
        <v>2455288</v>
      </c>
      <c r="L42" s="100">
        <f t="shared" si="8"/>
        <v>1839663</v>
      </c>
      <c r="M42" s="100">
        <f t="shared" si="8"/>
        <v>2491047</v>
      </c>
      <c r="N42" s="100">
        <f t="shared" si="8"/>
        <v>6785998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14879545</v>
      </c>
      <c r="X42" s="100">
        <f t="shared" si="8"/>
        <v>58611156</v>
      </c>
      <c r="Y42" s="100">
        <f t="shared" si="8"/>
        <v>-43731611</v>
      </c>
      <c r="Z42" s="137">
        <f>+IF(X42&lt;&gt;0,+(Y42/X42)*100,0)</f>
        <v>-74.61311802142241</v>
      </c>
      <c r="AA42" s="153">
        <f>SUM(AA43:AA46)</f>
        <v>75930134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75930134</v>
      </c>
      <c r="F46" s="60">
        <v>75930134</v>
      </c>
      <c r="G46" s="60">
        <v>3806135</v>
      </c>
      <c r="H46" s="60">
        <v>857265</v>
      </c>
      <c r="I46" s="60">
        <v>3430147</v>
      </c>
      <c r="J46" s="60">
        <v>8093547</v>
      </c>
      <c r="K46" s="60">
        <v>2455288</v>
      </c>
      <c r="L46" s="60">
        <v>1839663</v>
      </c>
      <c r="M46" s="60">
        <v>2491047</v>
      </c>
      <c r="N46" s="60">
        <v>6785998</v>
      </c>
      <c r="O46" s="60"/>
      <c r="P46" s="60"/>
      <c r="Q46" s="60"/>
      <c r="R46" s="60"/>
      <c r="S46" s="60"/>
      <c r="T46" s="60"/>
      <c r="U46" s="60"/>
      <c r="V46" s="60"/>
      <c r="W46" s="60">
        <v>14879545</v>
      </c>
      <c r="X46" s="60">
        <v>58611156</v>
      </c>
      <c r="Y46" s="60">
        <v>-43731611</v>
      </c>
      <c r="Z46" s="140">
        <v>-74.61</v>
      </c>
      <c r="AA46" s="155">
        <v>75930134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248742332</v>
      </c>
      <c r="F48" s="73">
        <f t="shared" si="9"/>
        <v>248742332</v>
      </c>
      <c r="G48" s="73">
        <f t="shared" si="9"/>
        <v>17181859</v>
      </c>
      <c r="H48" s="73">
        <f t="shared" si="9"/>
        <v>9919053</v>
      </c>
      <c r="I48" s="73">
        <f t="shared" si="9"/>
        <v>16369322</v>
      </c>
      <c r="J48" s="73">
        <f t="shared" si="9"/>
        <v>43470234</v>
      </c>
      <c r="K48" s="73">
        <f t="shared" si="9"/>
        <v>16646766</v>
      </c>
      <c r="L48" s="73">
        <f t="shared" si="9"/>
        <v>19325018</v>
      </c>
      <c r="M48" s="73">
        <f t="shared" si="9"/>
        <v>15514327</v>
      </c>
      <c r="N48" s="73">
        <f t="shared" si="9"/>
        <v>51486111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94956345</v>
      </c>
      <c r="X48" s="73">
        <f t="shared" si="9"/>
        <v>162491124</v>
      </c>
      <c r="Y48" s="73">
        <f t="shared" si="9"/>
        <v>-67534779</v>
      </c>
      <c r="Z48" s="170">
        <f>+IF(X48&lt;&gt;0,+(Y48/X48)*100,0)</f>
        <v>-41.562134187711074</v>
      </c>
      <c r="AA48" s="168">
        <f>+AA28+AA32+AA38+AA42+AA47</f>
        <v>248742332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81051421</v>
      </c>
      <c r="F49" s="173">
        <f t="shared" si="10"/>
        <v>81051421</v>
      </c>
      <c r="G49" s="173">
        <f t="shared" si="10"/>
        <v>-14621951</v>
      </c>
      <c r="H49" s="173">
        <f t="shared" si="10"/>
        <v>-6530887</v>
      </c>
      <c r="I49" s="173">
        <f t="shared" si="10"/>
        <v>-14727818</v>
      </c>
      <c r="J49" s="173">
        <f t="shared" si="10"/>
        <v>-35880656</v>
      </c>
      <c r="K49" s="173">
        <f t="shared" si="10"/>
        <v>-8175193</v>
      </c>
      <c r="L49" s="173">
        <f t="shared" si="10"/>
        <v>-14068843</v>
      </c>
      <c r="M49" s="173">
        <f t="shared" si="10"/>
        <v>69023033</v>
      </c>
      <c r="N49" s="173">
        <f t="shared" si="10"/>
        <v>46778997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10898341</v>
      </c>
      <c r="X49" s="173">
        <f>IF(F25=F48,0,X25-X48)</f>
        <v>1966278</v>
      </c>
      <c r="Y49" s="173">
        <f t="shared" si="10"/>
        <v>8932063</v>
      </c>
      <c r="Z49" s="174">
        <f>+IF(X49&lt;&gt;0,+(Y49/X49)*100,0)</f>
        <v>454.2624694982093</v>
      </c>
      <c r="AA49" s="171">
        <f>+AA25-AA48</f>
        <v>81051421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15000000</v>
      </c>
      <c r="F5" s="60">
        <v>15000000</v>
      </c>
      <c r="G5" s="60">
        <v>527357</v>
      </c>
      <c r="H5" s="60">
        <v>299948</v>
      </c>
      <c r="I5" s="60">
        <v>514014</v>
      </c>
      <c r="J5" s="60">
        <v>1341319</v>
      </c>
      <c r="K5" s="60">
        <v>5533232</v>
      </c>
      <c r="L5" s="60">
        <v>1630792</v>
      </c>
      <c r="M5" s="60">
        <v>627059</v>
      </c>
      <c r="N5" s="60">
        <v>7791083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9132402</v>
      </c>
      <c r="X5" s="60">
        <v>7500000</v>
      </c>
      <c r="Y5" s="60">
        <v>1632402</v>
      </c>
      <c r="Z5" s="140">
        <v>21.77</v>
      </c>
      <c r="AA5" s="155">
        <v>15000000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574998</v>
      </c>
      <c r="Y10" s="54">
        <v>-574998</v>
      </c>
      <c r="Z10" s="184">
        <v>-100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1150000</v>
      </c>
      <c r="F11" s="60">
        <v>1150000</v>
      </c>
      <c r="G11" s="60">
        <v>10022</v>
      </c>
      <c r="H11" s="60">
        <v>26257</v>
      </c>
      <c r="I11" s="60">
        <v>11135</v>
      </c>
      <c r="J11" s="60">
        <v>47414</v>
      </c>
      <c r="K11" s="60">
        <v>14986</v>
      </c>
      <c r="L11" s="60">
        <v>38425</v>
      </c>
      <c r="M11" s="60">
        <v>9591</v>
      </c>
      <c r="N11" s="60">
        <v>63002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110416</v>
      </c>
      <c r="X11" s="60"/>
      <c r="Y11" s="60">
        <v>110416</v>
      </c>
      <c r="Z11" s="140">
        <v>0</v>
      </c>
      <c r="AA11" s="155">
        <v>1150000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50000</v>
      </c>
      <c r="F12" s="60">
        <v>50000</v>
      </c>
      <c r="G12" s="60">
        <v>1108</v>
      </c>
      <c r="H12" s="60">
        <v>1108</v>
      </c>
      <c r="I12" s="60">
        <v>816</v>
      </c>
      <c r="J12" s="60">
        <v>3032</v>
      </c>
      <c r="K12" s="60">
        <v>1750</v>
      </c>
      <c r="L12" s="60">
        <v>2099</v>
      </c>
      <c r="M12" s="60">
        <v>816</v>
      </c>
      <c r="N12" s="60">
        <v>4665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7697</v>
      </c>
      <c r="X12" s="60"/>
      <c r="Y12" s="60">
        <v>7697</v>
      </c>
      <c r="Z12" s="140">
        <v>0</v>
      </c>
      <c r="AA12" s="155">
        <v>50000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4000000</v>
      </c>
      <c r="F13" s="60">
        <v>4000000</v>
      </c>
      <c r="G13" s="60">
        <v>777558</v>
      </c>
      <c r="H13" s="60">
        <v>545053</v>
      </c>
      <c r="I13" s="60">
        <v>654434</v>
      </c>
      <c r="J13" s="60">
        <v>1977045</v>
      </c>
      <c r="K13" s="60">
        <v>594651</v>
      </c>
      <c r="L13" s="60">
        <v>489678</v>
      </c>
      <c r="M13" s="60">
        <v>567176</v>
      </c>
      <c r="N13" s="60">
        <v>1651505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3628550</v>
      </c>
      <c r="X13" s="60">
        <v>1999998</v>
      </c>
      <c r="Y13" s="60">
        <v>1628552</v>
      </c>
      <c r="Z13" s="140">
        <v>81.43</v>
      </c>
      <c r="AA13" s="155">
        <v>4000000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500000</v>
      </c>
      <c r="F16" s="60">
        <v>500000</v>
      </c>
      <c r="G16" s="60">
        <v>6950</v>
      </c>
      <c r="H16" s="60">
        <v>19350</v>
      </c>
      <c r="I16" s="60">
        <v>43620</v>
      </c>
      <c r="J16" s="60">
        <v>69920</v>
      </c>
      <c r="K16" s="60">
        <v>3800</v>
      </c>
      <c r="L16" s="60">
        <v>600</v>
      </c>
      <c r="M16" s="60">
        <v>7900</v>
      </c>
      <c r="N16" s="60">
        <v>12300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82220</v>
      </c>
      <c r="X16" s="60">
        <v>250002</v>
      </c>
      <c r="Y16" s="60">
        <v>-167782</v>
      </c>
      <c r="Z16" s="140">
        <v>-67.11</v>
      </c>
      <c r="AA16" s="155">
        <v>500000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5934080</v>
      </c>
      <c r="F18" s="60">
        <v>5934080</v>
      </c>
      <c r="G18" s="60">
        <v>307931</v>
      </c>
      <c r="H18" s="60">
        <v>336203</v>
      </c>
      <c r="I18" s="60">
        <v>305837</v>
      </c>
      <c r="J18" s="60">
        <v>949971</v>
      </c>
      <c r="K18" s="60">
        <v>294122</v>
      </c>
      <c r="L18" s="60">
        <v>260974</v>
      </c>
      <c r="M18" s="60">
        <v>253918</v>
      </c>
      <c r="N18" s="60">
        <v>809014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1758985</v>
      </c>
      <c r="X18" s="60">
        <v>2967036</v>
      </c>
      <c r="Y18" s="60">
        <v>-1208051</v>
      </c>
      <c r="Z18" s="140">
        <v>-40.72</v>
      </c>
      <c r="AA18" s="155">
        <v>5934080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199560000</v>
      </c>
      <c r="F19" s="60">
        <v>199560000</v>
      </c>
      <c r="G19" s="60">
        <v>0</v>
      </c>
      <c r="H19" s="60">
        <v>1942000</v>
      </c>
      <c r="I19" s="60">
        <v>0</v>
      </c>
      <c r="J19" s="60">
        <v>1942000</v>
      </c>
      <c r="K19" s="60">
        <v>0</v>
      </c>
      <c r="L19" s="60">
        <v>0</v>
      </c>
      <c r="M19" s="60">
        <v>65884000</v>
      </c>
      <c r="N19" s="60">
        <v>65884000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67826000</v>
      </c>
      <c r="X19" s="60">
        <v>99579996</v>
      </c>
      <c r="Y19" s="60">
        <v>-31753996</v>
      </c>
      <c r="Z19" s="140">
        <v>-31.89</v>
      </c>
      <c r="AA19" s="155">
        <v>199560000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44542673</v>
      </c>
      <c r="F20" s="54">
        <v>44542673</v>
      </c>
      <c r="G20" s="54">
        <v>928982</v>
      </c>
      <c r="H20" s="54">
        <v>218247</v>
      </c>
      <c r="I20" s="54">
        <v>111648</v>
      </c>
      <c r="J20" s="54">
        <v>1258877</v>
      </c>
      <c r="K20" s="54">
        <v>329032</v>
      </c>
      <c r="L20" s="54">
        <v>2833607</v>
      </c>
      <c r="M20" s="54">
        <v>1321900</v>
      </c>
      <c r="N20" s="54">
        <v>4484539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5743416</v>
      </c>
      <c r="X20" s="54">
        <v>34802592</v>
      </c>
      <c r="Y20" s="54">
        <v>-29059176</v>
      </c>
      <c r="Z20" s="184">
        <v>-83.5</v>
      </c>
      <c r="AA20" s="130">
        <v>44542673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270736753</v>
      </c>
      <c r="F22" s="190">
        <f t="shared" si="0"/>
        <v>270736753</v>
      </c>
      <c r="G22" s="190">
        <f t="shared" si="0"/>
        <v>2559908</v>
      </c>
      <c r="H22" s="190">
        <f t="shared" si="0"/>
        <v>3388166</v>
      </c>
      <c r="I22" s="190">
        <f t="shared" si="0"/>
        <v>1641504</v>
      </c>
      <c r="J22" s="190">
        <f t="shared" si="0"/>
        <v>7589578</v>
      </c>
      <c r="K22" s="190">
        <f t="shared" si="0"/>
        <v>6771573</v>
      </c>
      <c r="L22" s="190">
        <f t="shared" si="0"/>
        <v>5256175</v>
      </c>
      <c r="M22" s="190">
        <f t="shared" si="0"/>
        <v>68672360</v>
      </c>
      <c r="N22" s="190">
        <f t="shared" si="0"/>
        <v>80700108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88289686</v>
      </c>
      <c r="X22" s="190">
        <f t="shared" si="0"/>
        <v>147674622</v>
      </c>
      <c r="Y22" s="190">
        <f t="shared" si="0"/>
        <v>-59384936</v>
      </c>
      <c r="Z22" s="191">
        <f>+IF(X22&lt;&gt;0,+(Y22/X22)*100,0)</f>
        <v>-40.21336584155942</v>
      </c>
      <c r="AA22" s="188">
        <f>SUM(AA5:AA21)</f>
        <v>270736753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107425263</v>
      </c>
      <c r="F25" s="60">
        <v>107425263</v>
      </c>
      <c r="G25" s="60">
        <v>6929730</v>
      </c>
      <c r="H25" s="60">
        <v>6673301</v>
      </c>
      <c r="I25" s="60">
        <v>7256068</v>
      </c>
      <c r="J25" s="60">
        <v>20859099</v>
      </c>
      <c r="K25" s="60">
        <v>7928970</v>
      </c>
      <c r="L25" s="60">
        <v>7435350</v>
      </c>
      <c r="M25" s="60">
        <v>7379350</v>
      </c>
      <c r="N25" s="60">
        <v>22743670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43602769</v>
      </c>
      <c r="X25" s="60">
        <v>60586200</v>
      </c>
      <c r="Y25" s="60">
        <v>-16983431</v>
      </c>
      <c r="Z25" s="140">
        <v>-28.03</v>
      </c>
      <c r="AA25" s="155">
        <v>107425263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18549201</v>
      </c>
      <c r="F26" s="60">
        <v>18549201</v>
      </c>
      <c r="G26" s="60">
        <v>1436546</v>
      </c>
      <c r="H26" s="60">
        <v>1486605</v>
      </c>
      <c r="I26" s="60">
        <v>1498883</v>
      </c>
      <c r="J26" s="60">
        <v>4422034</v>
      </c>
      <c r="K26" s="60">
        <v>1500154</v>
      </c>
      <c r="L26" s="60">
        <v>1498883</v>
      </c>
      <c r="M26" s="60">
        <v>1498883</v>
      </c>
      <c r="N26" s="60">
        <v>4497920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8919954</v>
      </c>
      <c r="X26" s="60">
        <v>9274602</v>
      </c>
      <c r="Y26" s="60">
        <v>-354648</v>
      </c>
      <c r="Z26" s="140">
        <v>-3.82</v>
      </c>
      <c r="AA26" s="155">
        <v>18549201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49980</v>
      </c>
      <c r="Y29" s="60">
        <v>-49980</v>
      </c>
      <c r="Z29" s="140">
        <v>-100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243000</v>
      </c>
      <c r="Y30" s="60">
        <v>-243000</v>
      </c>
      <c r="Z30" s="140">
        <v>-100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21379989</v>
      </c>
      <c r="F31" s="60">
        <v>21379989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10689996</v>
      </c>
      <c r="Y31" s="60">
        <v>-10689996</v>
      </c>
      <c r="Z31" s="140">
        <v>-100</v>
      </c>
      <c r="AA31" s="155">
        <v>21379989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1803576</v>
      </c>
      <c r="Y32" s="60">
        <v>-1803576</v>
      </c>
      <c r="Z32" s="140">
        <v>-100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101387879</v>
      </c>
      <c r="F34" s="60">
        <v>101387879</v>
      </c>
      <c r="G34" s="60">
        <v>8815583</v>
      </c>
      <c r="H34" s="60">
        <v>1759147</v>
      </c>
      <c r="I34" s="60">
        <v>7614371</v>
      </c>
      <c r="J34" s="60">
        <v>18189101</v>
      </c>
      <c r="K34" s="60">
        <v>7217642</v>
      </c>
      <c r="L34" s="60">
        <v>10390785</v>
      </c>
      <c r="M34" s="60">
        <v>6636094</v>
      </c>
      <c r="N34" s="60">
        <v>24244521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42433622</v>
      </c>
      <c r="X34" s="60">
        <v>20410776</v>
      </c>
      <c r="Y34" s="60">
        <v>22022846</v>
      </c>
      <c r="Z34" s="140">
        <v>107.9</v>
      </c>
      <c r="AA34" s="155">
        <v>101387879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248742332</v>
      </c>
      <c r="F36" s="190">
        <f t="shared" si="1"/>
        <v>248742332</v>
      </c>
      <c r="G36" s="190">
        <f t="shared" si="1"/>
        <v>17181859</v>
      </c>
      <c r="H36" s="190">
        <f t="shared" si="1"/>
        <v>9919053</v>
      </c>
      <c r="I36" s="190">
        <f t="shared" si="1"/>
        <v>16369322</v>
      </c>
      <c r="J36" s="190">
        <f t="shared" si="1"/>
        <v>43470234</v>
      </c>
      <c r="K36" s="190">
        <f t="shared" si="1"/>
        <v>16646766</v>
      </c>
      <c r="L36" s="190">
        <f t="shared" si="1"/>
        <v>19325018</v>
      </c>
      <c r="M36" s="190">
        <f t="shared" si="1"/>
        <v>15514327</v>
      </c>
      <c r="N36" s="190">
        <f t="shared" si="1"/>
        <v>51486111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94956345</v>
      </c>
      <c r="X36" s="190">
        <f t="shared" si="1"/>
        <v>103058130</v>
      </c>
      <c r="Y36" s="190">
        <f t="shared" si="1"/>
        <v>-8101785</v>
      </c>
      <c r="Z36" s="191">
        <f>+IF(X36&lt;&gt;0,+(Y36/X36)*100,0)</f>
        <v>-7.861373964383015</v>
      </c>
      <c r="AA36" s="188">
        <f>SUM(AA25:AA35)</f>
        <v>248742332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21994421</v>
      </c>
      <c r="F38" s="106">
        <f t="shared" si="2"/>
        <v>21994421</v>
      </c>
      <c r="G38" s="106">
        <f t="shared" si="2"/>
        <v>-14621951</v>
      </c>
      <c r="H38" s="106">
        <f t="shared" si="2"/>
        <v>-6530887</v>
      </c>
      <c r="I38" s="106">
        <f t="shared" si="2"/>
        <v>-14727818</v>
      </c>
      <c r="J38" s="106">
        <f t="shared" si="2"/>
        <v>-35880656</v>
      </c>
      <c r="K38" s="106">
        <f t="shared" si="2"/>
        <v>-9875193</v>
      </c>
      <c r="L38" s="106">
        <f t="shared" si="2"/>
        <v>-14068843</v>
      </c>
      <c r="M38" s="106">
        <f t="shared" si="2"/>
        <v>53158033</v>
      </c>
      <c r="N38" s="106">
        <f t="shared" si="2"/>
        <v>29213997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-6666659</v>
      </c>
      <c r="X38" s="106">
        <f>IF(F22=F36,0,X22-X36)</f>
        <v>44616492</v>
      </c>
      <c r="Y38" s="106">
        <f t="shared" si="2"/>
        <v>-51283151</v>
      </c>
      <c r="Z38" s="201">
        <f>+IF(X38&lt;&gt;0,+(Y38/X38)*100,0)</f>
        <v>-114.9421406774876</v>
      </c>
      <c r="AA38" s="199">
        <f>+AA22-AA36</f>
        <v>21994421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59057000</v>
      </c>
      <c r="F39" s="60">
        <v>59057000</v>
      </c>
      <c r="G39" s="60">
        <v>0</v>
      </c>
      <c r="H39" s="60">
        <v>0</v>
      </c>
      <c r="I39" s="60">
        <v>0</v>
      </c>
      <c r="J39" s="60">
        <v>0</v>
      </c>
      <c r="K39" s="60">
        <v>1700000</v>
      </c>
      <c r="L39" s="60">
        <v>0</v>
      </c>
      <c r="M39" s="60">
        <v>15865000</v>
      </c>
      <c r="N39" s="60">
        <v>17565000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17565000</v>
      </c>
      <c r="X39" s="60">
        <v>24429498</v>
      </c>
      <c r="Y39" s="60">
        <v>-6864498</v>
      </c>
      <c r="Z39" s="140">
        <v>-28.1</v>
      </c>
      <c r="AA39" s="155">
        <v>59057000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81051421</v>
      </c>
      <c r="F42" s="88">
        <f t="shared" si="3"/>
        <v>81051421</v>
      </c>
      <c r="G42" s="88">
        <f t="shared" si="3"/>
        <v>-14621951</v>
      </c>
      <c r="H42" s="88">
        <f t="shared" si="3"/>
        <v>-6530887</v>
      </c>
      <c r="I42" s="88">
        <f t="shared" si="3"/>
        <v>-14727818</v>
      </c>
      <c r="J42" s="88">
        <f t="shared" si="3"/>
        <v>-35880656</v>
      </c>
      <c r="K42" s="88">
        <f t="shared" si="3"/>
        <v>-8175193</v>
      </c>
      <c r="L42" s="88">
        <f t="shared" si="3"/>
        <v>-14068843</v>
      </c>
      <c r="M42" s="88">
        <f t="shared" si="3"/>
        <v>69023033</v>
      </c>
      <c r="N42" s="88">
        <f t="shared" si="3"/>
        <v>46778997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10898341</v>
      </c>
      <c r="X42" s="88">
        <f t="shared" si="3"/>
        <v>69045990</v>
      </c>
      <c r="Y42" s="88">
        <f t="shared" si="3"/>
        <v>-58147649</v>
      </c>
      <c r="Z42" s="208">
        <f>+IF(X42&lt;&gt;0,+(Y42/X42)*100,0)</f>
        <v>-84.21582339539196</v>
      </c>
      <c r="AA42" s="206">
        <f>SUM(AA38:AA41)</f>
        <v>81051421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81051421</v>
      </c>
      <c r="F44" s="77">
        <f t="shared" si="4"/>
        <v>81051421</v>
      </c>
      <c r="G44" s="77">
        <f t="shared" si="4"/>
        <v>-14621951</v>
      </c>
      <c r="H44" s="77">
        <f t="shared" si="4"/>
        <v>-6530887</v>
      </c>
      <c r="I44" s="77">
        <f t="shared" si="4"/>
        <v>-14727818</v>
      </c>
      <c r="J44" s="77">
        <f t="shared" si="4"/>
        <v>-35880656</v>
      </c>
      <c r="K44" s="77">
        <f t="shared" si="4"/>
        <v>-8175193</v>
      </c>
      <c r="L44" s="77">
        <f t="shared" si="4"/>
        <v>-14068843</v>
      </c>
      <c r="M44" s="77">
        <f t="shared" si="4"/>
        <v>69023033</v>
      </c>
      <c r="N44" s="77">
        <f t="shared" si="4"/>
        <v>46778997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10898341</v>
      </c>
      <c r="X44" s="77">
        <f t="shared" si="4"/>
        <v>69045990</v>
      </c>
      <c r="Y44" s="77">
        <f t="shared" si="4"/>
        <v>-58147649</v>
      </c>
      <c r="Z44" s="212">
        <f>+IF(X44&lt;&gt;0,+(Y44/X44)*100,0)</f>
        <v>-84.21582339539196</v>
      </c>
      <c r="AA44" s="210">
        <f>+AA42-AA43</f>
        <v>81051421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81051421</v>
      </c>
      <c r="F46" s="88">
        <f t="shared" si="5"/>
        <v>81051421</v>
      </c>
      <c r="G46" s="88">
        <f t="shared" si="5"/>
        <v>-14621951</v>
      </c>
      <c r="H46" s="88">
        <f t="shared" si="5"/>
        <v>-6530887</v>
      </c>
      <c r="I46" s="88">
        <f t="shared" si="5"/>
        <v>-14727818</v>
      </c>
      <c r="J46" s="88">
        <f t="shared" si="5"/>
        <v>-35880656</v>
      </c>
      <c r="K46" s="88">
        <f t="shared" si="5"/>
        <v>-8175193</v>
      </c>
      <c r="L46" s="88">
        <f t="shared" si="5"/>
        <v>-14068843</v>
      </c>
      <c r="M46" s="88">
        <f t="shared" si="5"/>
        <v>69023033</v>
      </c>
      <c r="N46" s="88">
        <f t="shared" si="5"/>
        <v>46778997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10898341</v>
      </c>
      <c r="X46" s="88">
        <f t="shared" si="5"/>
        <v>69045990</v>
      </c>
      <c r="Y46" s="88">
        <f t="shared" si="5"/>
        <v>-58147649</v>
      </c>
      <c r="Z46" s="208">
        <f>+IF(X46&lt;&gt;0,+(Y46/X46)*100,0)</f>
        <v>-84.21582339539196</v>
      </c>
      <c r="AA46" s="206">
        <f>SUM(AA44:AA45)</f>
        <v>81051421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81051421</v>
      </c>
      <c r="F48" s="219">
        <f t="shared" si="6"/>
        <v>81051421</v>
      </c>
      <c r="G48" s="219">
        <f t="shared" si="6"/>
        <v>-14621951</v>
      </c>
      <c r="H48" s="220">
        <f t="shared" si="6"/>
        <v>-6530887</v>
      </c>
      <c r="I48" s="220">
        <f t="shared" si="6"/>
        <v>-14727818</v>
      </c>
      <c r="J48" s="220">
        <f t="shared" si="6"/>
        <v>-35880656</v>
      </c>
      <c r="K48" s="220">
        <f t="shared" si="6"/>
        <v>-8175193</v>
      </c>
      <c r="L48" s="220">
        <f t="shared" si="6"/>
        <v>-14068843</v>
      </c>
      <c r="M48" s="219">
        <f t="shared" si="6"/>
        <v>69023033</v>
      </c>
      <c r="N48" s="219">
        <f t="shared" si="6"/>
        <v>46778997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10898341</v>
      </c>
      <c r="X48" s="220">
        <f t="shared" si="6"/>
        <v>69045990</v>
      </c>
      <c r="Y48" s="220">
        <f t="shared" si="6"/>
        <v>-58147649</v>
      </c>
      <c r="Z48" s="221">
        <f>+IF(X48&lt;&gt;0,+(Y48/X48)*100,0)</f>
        <v>-84.21582339539196</v>
      </c>
      <c r="AA48" s="222">
        <f>SUM(AA46:AA47)</f>
        <v>81051421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6120000</v>
      </c>
      <c r="F5" s="100">
        <f t="shared" si="0"/>
        <v>6120000</v>
      </c>
      <c r="G5" s="100">
        <f t="shared" si="0"/>
        <v>0</v>
      </c>
      <c r="H5" s="100">
        <f t="shared" si="0"/>
        <v>0</v>
      </c>
      <c r="I5" s="100">
        <f t="shared" si="0"/>
        <v>75346</v>
      </c>
      <c r="J5" s="100">
        <f t="shared" si="0"/>
        <v>75346</v>
      </c>
      <c r="K5" s="100">
        <f t="shared" si="0"/>
        <v>108428</v>
      </c>
      <c r="L5" s="100">
        <f t="shared" si="0"/>
        <v>0</v>
      </c>
      <c r="M5" s="100">
        <f t="shared" si="0"/>
        <v>98880</v>
      </c>
      <c r="N5" s="100">
        <f t="shared" si="0"/>
        <v>207308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282654</v>
      </c>
      <c r="X5" s="100">
        <f t="shared" si="0"/>
        <v>3060000</v>
      </c>
      <c r="Y5" s="100">
        <f t="shared" si="0"/>
        <v>-2777346</v>
      </c>
      <c r="Z5" s="137">
        <f>+IF(X5&lt;&gt;0,+(Y5/X5)*100,0)</f>
        <v>-90.76294117647059</v>
      </c>
      <c r="AA5" s="153">
        <f>SUM(AA6:AA8)</f>
        <v>6120000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>
        <v>6120000</v>
      </c>
      <c r="F8" s="60">
        <v>6120000</v>
      </c>
      <c r="G8" s="60"/>
      <c r="H8" s="60"/>
      <c r="I8" s="60">
        <v>75346</v>
      </c>
      <c r="J8" s="60">
        <v>75346</v>
      </c>
      <c r="K8" s="60">
        <v>108428</v>
      </c>
      <c r="L8" s="60"/>
      <c r="M8" s="60">
        <v>98880</v>
      </c>
      <c r="N8" s="60">
        <v>207308</v>
      </c>
      <c r="O8" s="60"/>
      <c r="P8" s="60"/>
      <c r="Q8" s="60"/>
      <c r="R8" s="60"/>
      <c r="S8" s="60"/>
      <c r="T8" s="60"/>
      <c r="U8" s="60"/>
      <c r="V8" s="60"/>
      <c r="W8" s="60">
        <v>282654</v>
      </c>
      <c r="X8" s="60">
        <v>3060000</v>
      </c>
      <c r="Y8" s="60">
        <v>-2777346</v>
      </c>
      <c r="Z8" s="140">
        <v>-90.76</v>
      </c>
      <c r="AA8" s="62">
        <v>6120000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11697661</v>
      </c>
      <c r="F9" s="100">
        <f t="shared" si="1"/>
        <v>11697661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140007</v>
      </c>
      <c r="M9" s="100">
        <f t="shared" si="1"/>
        <v>212766</v>
      </c>
      <c r="N9" s="100">
        <f t="shared" si="1"/>
        <v>352773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352773</v>
      </c>
      <c r="X9" s="100">
        <f t="shared" si="1"/>
        <v>5848830</v>
      </c>
      <c r="Y9" s="100">
        <f t="shared" si="1"/>
        <v>-5496057</v>
      </c>
      <c r="Z9" s="137">
        <f>+IF(X9&lt;&gt;0,+(Y9/X9)*100,0)</f>
        <v>-93.96848600489328</v>
      </c>
      <c r="AA9" s="102">
        <f>SUM(AA10:AA14)</f>
        <v>11697661</v>
      </c>
    </row>
    <row r="10" spans="1:27" ht="12.75">
      <c r="A10" s="138" t="s">
        <v>79</v>
      </c>
      <c r="B10" s="136"/>
      <c r="C10" s="155"/>
      <c r="D10" s="155"/>
      <c r="E10" s="156">
        <v>11697661</v>
      </c>
      <c r="F10" s="60">
        <v>11697661</v>
      </c>
      <c r="G10" s="60"/>
      <c r="H10" s="60"/>
      <c r="I10" s="60"/>
      <c r="J10" s="60"/>
      <c r="K10" s="60"/>
      <c r="L10" s="60">
        <v>140007</v>
      </c>
      <c r="M10" s="60">
        <v>212766</v>
      </c>
      <c r="N10" s="60">
        <v>352773</v>
      </c>
      <c r="O10" s="60"/>
      <c r="P10" s="60"/>
      <c r="Q10" s="60"/>
      <c r="R10" s="60"/>
      <c r="S10" s="60"/>
      <c r="T10" s="60"/>
      <c r="U10" s="60"/>
      <c r="V10" s="60"/>
      <c r="W10" s="60">
        <v>352773</v>
      </c>
      <c r="X10" s="60">
        <v>5848830</v>
      </c>
      <c r="Y10" s="60">
        <v>-5496057</v>
      </c>
      <c r="Z10" s="140">
        <v>-93.97</v>
      </c>
      <c r="AA10" s="62">
        <v>11697661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21500000</v>
      </c>
      <c r="F15" s="100">
        <f t="shared" si="2"/>
        <v>21500000</v>
      </c>
      <c r="G15" s="100">
        <f t="shared" si="2"/>
        <v>0</v>
      </c>
      <c r="H15" s="100">
        <f t="shared" si="2"/>
        <v>0</v>
      </c>
      <c r="I15" s="100">
        <f t="shared" si="2"/>
        <v>2267201</v>
      </c>
      <c r="J15" s="100">
        <f t="shared" si="2"/>
        <v>2267201</v>
      </c>
      <c r="K15" s="100">
        <f t="shared" si="2"/>
        <v>5383878</v>
      </c>
      <c r="L15" s="100">
        <f t="shared" si="2"/>
        <v>188674</v>
      </c>
      <c r="M15" s="100">
        <f t="shared" si="2"/>
        <v>2153785</v>
      </c>
      <c r="N15" s="100">
        <f t="shared" si="2"/>
        <v>7726337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9993538</v>
      </c>
      <c r="X15" s="100">
        <f t="shared" si="2"/>
        <v>10750002</v>
      </c>
      <c r="Y15" s="100">
        <f t="shared" si="2"/>
        <v>-756464</v>
      </c>
      <c r="Z15" s="137">
        <f>+IF(X15&lt;&gt;0,+(Y15/X15)*100,0)</f>
        <v>-7.0368731094189565</v>
      </c>
      <c r="AA15" s="102">
        <f>SUM(AA16:AA18)</f>
        <v>21500000</v>
      </c>
    </row>
    <row r="16" spans="1:27" ht="12.75">
      <c r="A16" s="138" t="s">
        <v>85</v>
      </c>
      <c r="B16" s="136"/>
      <c r="C16" s="155"/>
      <c r="D16" s="155"/>
      <c r="E16" s="156">
        <v>21500000</v>
      </c>
      <c r="F16" s="60">
        <v>21500000</v>
      </c>
      <c r="G16" s="60"/>
      <c r="H16" s="60"/>
      <c r="I16" s="60">
        <v>2267201</v>
      </c>
      <c r="J16" s="60">
        <v>2267201</v>
      </c>
      <c r="K16" s="60">
        <v>5383878</v>
      </c>
      <c r="L16" s="60">
        <v>188674</v>
      </c>
      <c r="M16" s="60">
        <v>2153785</v>
      </c>
      <c r="N16" s="60">
        <v>7726337</v>
      </c>
      <c r="O16" s="60"/>
      <c r="P16" s="60"/>
      <c r="Q16" s="60"/>
      <c r="R16" s="60"/>
      <c r="S16" s="60"/>
      <c r="T16" s="60"/>
      <c r="U16" s="60"/>
      <c r="V16" s="60"/>
      <c r="W16" s="60">
        <v>9993538</v>
      </c>
      <c r="X16" s="60">
        <v>10750002</v>
      </c>
      <c r="Y16" s="60">
        <v>-756464</v>
      </c>
      <c r="Z16" s="140">
        <v>-7.04</v>
      </c>
      <c r="AA16" s="62">
        <v>21500000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75459339</v>
      </c>
      <c r="F19" s="100">
        <f t="shared" si="3"/>
        <v>75459339</v>
      </c>
      <c r="G19" s="100">
        <f t="shared" si="3"/>
        <v>9205306</v>
      </c>
      <c r="H19" s="100">
        <f t="shared" si="3"/>
        <v>3991803</v>
      </c>
      <c r="I19" s="100">
        <f t="shared" si="3"/>
        <v>4673372</v>
      </c>
      <c r="J19" s="100">
        <f t="shared" si="3"/>
        <v>17870481</v>
      </c>
      <c r="K19" s="100">
        <f t="shared" si="3"/>
        <v>9948947</v>
      </c>
      <c r="L19" s="100">
        <f t="shared" si="3"/>
        <v>7661009</v>
      </c>
      <c r="M19" s="100">
        <f t="shared" si="3"/>
        <v>5829542</v>
      </c>
      <c r="N19" s="100">
        <f t="shared" si="3"/>
        <v>23439498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41309979</v>
      </c>
      <c r="X19" s="100">
        <f t="shared" si="3"/>
        <v>37729668</v>
      </c>
      <c r="Y19" s="100">
        <f t="shared" si="3"/>
        <v>3580311</v>
      </c>
      <c r="Z19" s="137">
        <f>+IF(X19&lt;&gt;0,+(Y19/X19)*100,0)</f>
        <v>9.489378491218105</v>
      </c>
      <c r="AA19" s="102">
        <f>SUM(AA20:AA23)</f>
        <v>75459339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75459339</v>
      </c>
      <c r="F23" s="60">
        <v>75459339</v>
      </c>
      <c r="G23" s="60">
        <v>9205306</v>
      </c>
      <c r="H23" s="60">
        <v>3991803</v>
      </c>
      <c r="I23" s="60">
        <v>4673372</v>
      </c>
      <c r="J23" s="60">
        <v>17870481</v>
      </c>
      <c r="K23" s="60">
        <v>9948947</v>
      </c>
      <c r="L23" s="60">
        <v>7661009</v>
      </c>
      <c r="M23" s="60">
        <v>5829542</v>
      </c>
      <c r="N23" s="60">
        <v>23439498</v>
      </c>
      <c r="O23" s="60"/>
      <c r="P23" s="60"/>
      <c r="Q23" s="60"/>
      <c r="R23" s="60"/>
      <c r="S23" s="60"/>
      <c r="T23" s="60"/>
      <c r="U23" s="60"/>
      <c r="V23" s="60"/>
      <c r="W23" s="60">
        <v>41309979</v>
      </c>
      <c r="X23" s="60">
        <v>37729668</v>
      </c>
      <c r="Y23" s="60">
        <v>3580311</v>
      </c>
      <c r="Z23" s="140">
        <v>9.49</v>
      </c>
      <c r="AA23" s="62">
        <v>75459339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114777000</v>
      </c>
      <c r="F25" s="219">
        <f t="shared" si="4"/>
        <v>114777000</v>
      </c>
      <c r="G25" s="219">
        <f t="shared" si="4"/>
        <v>9205306</v>
      </c>
      <c r="H25" s="219">
        <f t="shared" si="4"/>
        <v>3991803</v>
      </c>
      <c r="I25" s="219">
        <f t="shared" si="4"/>
        <v>7015919</v>
      </c>
      <c r="J25" s="219">
        <f t="shared" si="4"/>
        <v>20213028</v>
      </c>
      <c r="K25" s="219">
        <f t="shared" si="4"/>
        <v>15441253</v>
      </c>
      <c r="L25" s="219">
        <f t="shared" si="4"/>
        <v>7989690</v>
      </c>
      <c r="M25" s="219">
        <f t="shared" si="4"/>
        <v>8294973</v>
      </c>
      <c r="N25" s="219">
        <f t="shared" si="4"/>
        <v>31725916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51938944</v>
      </c>
      <c r="X25" s="219">
        <f t="shared" si="4"/>
        <v>57388500</v>
      </c>
      <c r="Y25" s="219">
        <f t="shared" si="4"/>
        <v>-5449556</v>
      </c>
      <c r="Z25" s="231">
        <f>+IF(X25&lt;&gt;0,+(Y25/X25)*100,0)</f>
        <v>-9.49590248917466</v>
      </c>
      <c r="AA25" s="232">
        <f>+AA5+AA9+AA15+AA19+AA24</f>
        <v>114777000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114777000</v>
      </c>
      <c r="F28" s="60">
        <v>114777000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57388500</v>
      </c>
      <c r="Y28" s="60">
        <v>-57388500</v>
      </c>
      <c r="Z28" s="140">
        <v>-100</v>
      </c>
      <c r="AA28" s="155">
        <v>114777000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>
        <v>9205306</v>
      </c>
      <c r="H29" s="60">
        <v>3991803</v>
      </c>
      <c r="I29" s="60">
        <v>7015920</v>
      </c>
      <c r="J29" s="60">
        <v>20213029</v>
      </c>
      <c r="K29" s="60">
        <v>15441253</v>
      </c>
      <c r="L29" s="60">
        <v>7989690</v>
      </c>
      <c r="M29" s="60">
        <v>8294973</v>
      </c>
      <c r="N29" s="60">
        <v>31725916</v>
      </c>
      <c r="O29" s="60"/>
      <c r="P29" s="60"/>
      <c r="Q29" s="60"/>
      <c r="R29" s="60"/>
      <c r="S29" s="60"/>
      <c r="T29" s="60"/>
      <c r="U29" s="60"/>
      <c r="V29" s="60"/>
      <c r="W29" s="60">
        <v>51938945</v>
      </c>
      <c r="X29" s="60"/>
      <c r="Y29" s="60">
        <v>51938945</v>
      </c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114777000</v>
      </c>
      <c r="F32" s="77">
        <f t="shared" si="5"/>
        <v>114777000</v>
      </c>
      <c r="G32" s="77">
        <f t="shared" si="5"/>
        <v>9205306</v>
      </c>
      <c r="H32" s="77">
        <f t="shared" si="5"/>
        <v>3991803</v>
      </c>
      <c r="I32" s="77">
        <f t="shared" si="5"/>
        <v>7015920</v>
      </c>
      <c r="J32" s="77">
        <f t="shared" si="5"/>
        <v>20213029</v>
      </c>
      <c r="K32" s="77">
        <f t="shared" si="5"/>
        <v>15441253</v>
      </c>
      <c r="L32" s="77">
        <f t="shared" si="5"/>
        <v>7989690</v>
      </c>
      <c r="M32" s="77">
        <f t="shared" si="5"/>
        <v>8294973</v>
      </c>
      <c r="N32" s="77">
        <f t="shared" si="5"/>
        <v>31725916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51938945</v>
      </c>
      <c r="X32" s="77">
        <f t="shared" si="5"/>
        <v>57388500</v>
      </c>
      <c r="Y32" s="77">
        <f t="shared" si="5"/>
        <v>-5449555</v>
      </c>
      <c r="Z32" s="212">
        <f>+IF(X32&lt;&gt;0,+(Y32/X32)*100,0)</f>
        <v>-9.495900746665273</v>
      </c>
      <c r="AA32" s="79">
        <f>SUM(AA28:AA31)</f>
        <v>114777000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114777000</v>
      </c>
      <c r="F36" s="220">
        <f t="shared" si="6"/>
        <v>114777000</v>
      </c>
      <c r="G36" s="220">
        <f t="shared" si="6"/>
        <v>9205306</v>
      </c>
      <c r="H36" s="220">
        <f t="shared" si="6"/>
        <v>3991803</v>
      </c>
      <c r="I36" s="220">
        <f t="shared" si="6"/>
        <v>7015920</v>
      </c>
      <c r="J36" s="220">
        <f t="shared" si="6"/>
        <v>20213029</v>
      </c>
      <c r="K36" s="220">
        <f t="shared" si="6"/>
        <v>15441253</v>
      </c>
      <c r="L36" s="220">
        <f t="shared" si="6"/>
        <v>7989690</v>
      </c>
      <c r="M36" s="220">
        <f t="shared" si="6"/>
        <v>8294973</v>
      </c>
      <c r="N36" s="220">
        <f t="shared" si="6"/>
        <v>31725916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51938945</v>
      </c>
      <c r="X36" s="220">
        <f t="shared" si="6"/>
        <v>57388500</v>
      </c>
      <c r="Y36" s="220">
        <f t="shared" si="6"/>
        <v>-5449555</v>
      </c>
      <c r="Z36" s="221">
        <f>+IF(X36&lt;&gt;0,+(Y36/X36)*100,0)</f>
        <v>-9.495900746665273</v>
      </c>
      <c r="AA36" s="239">
        <f>SUM(AA32:AA35)</f>
        <v>114777000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95165625</v>
      </c>
      <c r="F6" s="60">
        <v>95165625</v>
      </c>
      <c r="G6" s="60">
        <v>27009316</v>
      </c>
      <c r="H6" s="60">
        <v>7689116</v>
      </c>
      <c r="I6" s="60">
        <v>27258878</v>
      </c>
      <c r="J6" s="60">
        <v>27258878</v>
      </c>
      <c r="K6" s="60">
        <v>11150267</v>
      </c>
      <c r="L6" s="60">
        <v>27511340</v>
      </c>
      <c r="M6" s="60">
        <v>27648632</v>
      </c>
      <c r="N6" s="60">
        <v>27648632</v>
      </c>
      <c r="O6" s="60"/>
      <c r="P6" s="60"/>
      <c r="Q6" s="60"/>
      <c r="R6" s="60"/>
      <c r="S6" s="60"/>
      <c r="T6" s="60"/>
      <c r="U6" s="60"/>
      <c r="V6" s="60"/>
      <c r="W6" s="60">
        <v>27648632</v>
      </c>
      <c r="X6" s="60">
        <v>47582813</v>
      </c>
      <c r="Y6" s="60">
        <v>-19934181</v>
      </c>
      <c r="Z6" s="140">
        <v>-41.89</v>
      </c>
      <c r="AA6" s="62">
        <v>95165625</v>
      </c>
    </row>
    <row r="7" spans="1:27" ht="12.75">
      <c r="A7" s="249" t="s">
        <v>144</v>
      </c>
      <c r="B7" s="182"/>
      <c r="C7" s="155"/>
      <c r="D7" s="155"/>
      <c r="E7" s="59">
        <v>44160375</v>
      </c>
      <c r="F7" s="60">
        <v>44160375</v>
      </c>
      <c r="G7" s="60">
        <v>52125416</v>
      </c>
      <c r="H7" s="60">
        <v>127178033</v>
      </c>
      <c r="I7" s="60">
        <v>94754896</v>
      </c>
      <c r="J7" s="60">
        <v>94754896</v>
      </c>
      <c r="K7" s="60">
        <v>87212952</v>
      </c>
      <c r="L7" s="60">
        <v>50250098</v>
      </c>
      <c r="M7" s="60">
        <v>106747466</v>
      </c>
      <c r="N7" s="60">
        <v>106747466</v>
      </c>
      <c r="O7" s="60"/>
      <c r="P7" s="60"/>
      <c r="Q7" s="60"/>
      <c r="R7" s="60"/>
      <c r="S7" s="60"/>
      <c r="T7" s="60"/>
      <c r="U7" s="60"/>
      <c r="V7" s="60"/>
      <c r="W7" s="60">
        <v>106747466</v>
      </c>
      <c r="X7" s="60">
        <v>22080188</v>
      </c>
      <c r="Y7" s="60">
        <v>84667278</v>
      </c>
      <c r="Z7" s="140">
        <v>383.45</v>
      </c>
      <c r="AA7" s="62">
        <v>44160375</v>
      </c>
    </row>
    <row r="8" spans="1:27" ht="12.75">
      <c r="A8" s="249" t="s">
        <v>145</v>
      </c>
      <c r="B8" s="182"/>
      <c r="C8" s="155"/>
      <c r="D8" s="155"/>
      <c r="E8" s="59">
        <v>49353893</v>
      </c>
      <c r="F8" s="60">
        <v>49353893</v>
      </c>
      <c r="G8" s="60">
        <v>50664209</v>
      </c>
      <c r="H8" s="60">
        <v>71407734</v>
      </c>
      <c r="I8" s="60">
        <v>71034553</v>
      </c>
      <c r="J8" s="60">
        <v>71034553</v>
      </c>
      <c r="K8" s="60">
        <v>65597229</v>
      </c>
      <c r="L8" s="60">
        <v>64042684</v>
      </c>
      <c r="M8" s="60">
        <v>64042684</v>
      </c>
      <c r="N8" s="60">
        <v>64042684</v>
      </c>
      <c r="O8" s="60"/>
      <c r="P8" s="60"/>
      <c r="Q8" s="60"/>
      <c r="R8" s="60"/>
      <c r="S8" s="60"/>
      <c r="T8" s="60"/>
      <c r="U8" s="60"/>
      <c r="V8" s="60"/>
      <c r="W8" s="60">
        <v>64042684</v>
      </c>
      <c r="X8" s="60">
        <v>24676947</v>
      </c>
      <c r="Y8" s="60">
        <v>39365737</v>
      </c>
      <c r="Z8" s="140">
        <v>159.52</v>
      </c>
      <c r="AA8" s="62">
        <v>49353893</v>
      </c>
    </row>
    <row r="9" spans="1:27" ht="12.75">
      <c r="A9" s="249" t="s">
        <v>146</v>
      </c>
      <c r="B9" s="182"/>
      <c r="C9" s="155"/>
      <c r="D9" s="155"/>
      <c r="E9" s="59">
        <v>29572148</v>
      </c>
      <c r="F9" s="60">
        <v>29572148</v>
      </c>
      <c r="G9" s="60">
        <v>32197193</v>
      </c>
      <c r="H9" s="60">
        <v>27109279</v>
      </c>
      <c r="I9" s="60">
        <v>28264424</v>
      </c>
      <c r="J9" s="60">
        <v>28264424</v>
      </c>
      <c r="K9" s="60">
        <v>30755312</v>
      </c>
      <c r="L9" s="60">
        <v>32709401</v>
      </c>
      <c r="M9" s="60">
        <v>33494674</v>
      </c>
      <c r="N9" s="60">
        <v>33494674</v>
      </c>
      <c r="O9" s="60"/>
      <c r="P9" s="60"/>
      <c r="Q9" s="60"/>
      <c r="R9" s="60"/>
      <c r="S9" s="60"/>
      <c r="T9" s="60"/>
      <c r="U9" s="60"/>
      <c r="V9" s="60"/>
      <c r="W9" s="60">
        <v>33494674</v>
      </c>
      <c r="X9" s="60">
        <v>14786074</v>
      </c>
      <c r="Y9" s="60">
        <v>18708600</v>
      </c>
      <c r="Z9" s="140">
        <v>126.53</v>
      </c>
      <c r="AA9" s="62">
        <v>29572148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>
        <v>12977978</v>
      </c>
      <c r="F11" s="60">
        <v>12977978</v>
      </c>
      <c r="G11" s="60">
        <v>15456338</v>
      </c>
      <c r="H11" s="60">
        <v>15456338</v>
      </c>
      <c r="I11" s="60">
        <v>15456338</v>
      </c>
      <c r="J11" s="60">
        <v>15456338</v>
      </c>
      <c r="K11" s="60">
        <v>15456338</v>
      </c>
      <c r="L11" s="60">
        <v>15456338</v>
      </c>
      <c r="M11" s="60">
        <v>15456338</v>
      </c>
      <c r="N11" s="60">
        <v>15456338</v>
      </c>
      <c r="O11" s="60"/>
      <c r="P11" s="60"/>
      <c r="Q11" s="60"/>
      <c r="R11" s="60"/>
      <c r="S11" s="60"/>
      <c r="T11" s="60"/>
      <c r="U11" s="60"/>
      <c r="V11" s="60"/>
      <c r="W11" s="60">
        <v>15456338</v>
      </c>
      <c r="X11" s="60">
        <v>6488989</v>
      </c>
      <c r="Y11" s="60">
        <v>8967349</v>
      </c>
      <c r="Z11" s="140">
        <v>138.19</v>
      </c>
      <c r="AA11" s="62">
        <v>12977978</v>
      </c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231230019</v>
      </c>
      <c r="F12" s="73">
        <f t="shared" si="0"/>
        <v>231230019</v>
      </c>
      <c r="G12" s="73">
        <f t="shared" si="0"/>
        <v>177452472</v>
      </c>
      <c r="H12" s="73">
        <f t="shared" si="0"/>
        <v>248840500</v>
      </c>
      <c r="I12" s="73">
        <f t="shared" si="0"/>
        <v>236769089</v>
      </c>
      <c r="J12" s="73">
        <f t="shared" si="0"/>
        <v>236769089</v>
      </c>
      <c r="K12" s="73">
        <f t="shared" si="0"/>
        <v>210172098</v>
      </c>
      <c r="L12" s="73">
        <f t="shared" si="0"/>
        <v>189969861</v>
      </c>
      <c r="M12" s="73">
        <f t="shared" si="0"/>
        <v>247389794</v>
      </c>
      <c r="N12" s="73">
        <f t="shared" si="0"/>
        <v>247389794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247389794</v>
      </c>
      <c r="X12" s="73">
        <f t="shared" si="0"/>
        <v>115615011</v>
      </c>
      <c r="Y12" s="73">
        <f t="shared" si="0"/>
        <v>131774783</v>
      </c>
      <c r="Z12" s="170">
        <f>+IF(X12&lt;&gt;0,+(Y12/X12)*100,0)</f>
        <v>113.97722653851584</v>
      </c>
      <c r="AA12" s="74">
        <f>SUM(AA6:AA11)</f>
        <v>231230019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>
        <v>459341100</v>
      </c>
      <c r="F17" s="60">
        <v>459341100</v>
      </c>
      <c r="G17" s="60">
        <v>439966630</v>
      </c>
      <c r="H17" s="60">
        <v>439966630</v>
      </c>
      <c r="I17" s="60">
        <v>439966630</v>
      </c>
      <c r="J17" s="60">
        <v>439966630</v>
      </c>
      <c r="K17" s="60">
        <v>439966630</v>
      </c>
      <c r="L17" s="60">
        <v>439966630</v>
      </c>
      <c r="M17" s="60">
        <v>439966630</v>
      </c>
      <c r="N17" s="60">
        <v>439966630</v>
      </c>
      <c r="O17" s="60"/>
      <c r="P17" s="60"/>
      <c r="Q17" s="60"/>
      <c r="R17" s="60"/>
      <c r="S17" s="60"/>
      <c r="T17" s="60"/>
      <c r="U17" s="60"/>
      <c r="V17" s="60"/>
      <c r="W17" s="60">
        <v>439966630</v>
      </c>
      <c r="X17" s="60">
        <v>229670550</v>
      </c>
      <c r="Y17" s="60">
        <v>210296080</v>
      </c>
      <c r="Z17" s="140">
        <v>91.56</v>
      </c>
      <c r="AA17" s="62">
        <v>459341100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436898653</v>
      </c>
      <c r="F19" s="60">
        <v>436898653</v>
      </c>
      <c r="G19" s="60">
        <v>491752212</v>
      </c>
      <c r="H19" s="60">
        <v>491302394</v>
      </c>
      <c r="I19" s="60">
        <v>491302394</v>
      </c>
      <c r="J19" s="60">
        <v>491302394</v>
      </c>
      <c r="K19" s="60">
        <v>491302394</v>
      </c>
      <c r="L19" s="60">
        <v>491302394</v>
      </c>
      <c r="M19" s="60">
        <v>491302394</v>
      </c>
      <c r="N19" s="60">
        <v>491302394</v>
      </c>
      <c r="O19" s="60"/>
      <c r="P19" s="60"/>
      <c r="Q19" s="60"/>
      <c r="R19" s="60"/>
      <c r="S19" s="60"/>
      <c r="T19" s="60"/>
      <c r="U19" s="60"/>
      <c r="V19" s="60"/>
      <c r="W19" s="60">
        <v>491302394</v>
      </c>
      <c r="X19" s="60">
        <v>218449327</v>
      </c>
      <c r="Y19" s="60">
        <v>272853067</v>
      </c>
      <c r="Z19" s="140">
        <v>124.9</v>
      </c>
      <c r="AA19" s="62">
        <v>436898653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52350</v>
      </c>
      <c r="F22" s="60">
        <v>52350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26175</v>
      </c>
      <c r="Y22" s="60">
        <v>-26175</v>
      </c>
      <c r="Z22" s="140">
        <v>-100</v>
      </c>
      <c r="AA22" s="62">
        <v>52350</v>
      </c>
    </row>
    <row r="23" spans="1:27" ht="12.75">
      <c r="A23" s="249" t="s">
        <v>158</v>
      </c>
      <c r="B23" s="182"/>
      <c r="C23" s="155"/>
      <c r="D23" s="155"/>
      <c r="E23" s="59">
        <v>12969117</v>
      </c>
      <c r="F23" s="60">
        <v>12969117</v>
      </c>
      <c r="G23" s="159">
        <v>22596927</v>
      </c>
      <c r="H23" s="159">
        <v>22596927</v>
      </c>
      <c r="I23" s="159">
        <v>22596927</v>
      </c>
      <c r="J23" s="60">
        <v>22596927</v>
      </c>
      <c r="K23" s="159">
        <v>22596927</v>
      </c>
      <c r="L23" s="159">
        <v>22596927</v>
      </c>
      <c r="M23" s="60">
        <v>22596927</v>
      </c>
      <c r="N23" s="159">
        <v>22596927</v>
      </c>
      <c r="O23" s="159"/>
      <c r="P23" s="159"/>
      <c r="Q23" s="60"/>
      <c r="R23" s="159"/>
      <c r="S23" s="159"/>
      <c r="T23" s="60"/>
      <c r="U23" s="159"/>
      <c r="V23" s="159"/>
      <c r="W23" s="159">
        <v>22596927</v>
      </c>
      <c r="X23" s="60">
        <v>6484559</v>
      </c>
      <c r="Y23" s="159">
        <v>16112368</v>
      </c>
      <c r="Z23" s="141">
        <v>248.47</v>
      </c>
      <c r="AA23" s="225">
        <v>12969117</v>
      </c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909261220</v>
      </c>
      <c r="F24" s="77">
        <f t="shared" si="1"/>
        <v>909261220</v>
      </c>
      <c r="G24" s="77">
        <f t="shared" si="1"/>
        <v>954315769</v>
      </c>
      <c r="H24" s="77">
        <f t="shared" si="1"/>
        <v>953865951</v>
      </c>
      <c r="I24" s="77">
        <f t="shared" si="1"/>
        <v>953865951</v>
      </c>
      <c r="J24" s="77">
        <f t="shared" si="1"/>
        <v>953865951</v>
      </c>
      <c r="K24" s="77">
        <f t="shared" si="1"/>
        <v>953865951</v>
      </c>
      <c r="L24" s="77">
        <f t="shared" si="1"/>
        <v>953865951</v>
      </c>
      <c r="M24" s="77">
        <f t="shared" si="1"/>
        <v>953865951</v>
      </c>
      <c r="N24" s="77">
        <f t="shared" si="1"/>
        <v>953865951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953865951</v>
      </c>
      <c r="X24" s="77">
        <f t="shared" si="1"/>
        <v>454630611</v>
      </c>
      <c r="Y24" s="77">
        <f t="shared" si="1"/>
        <v>499235340</v>
      </c>
      <c r="Z24" s="212">
        <f>+IF(X24&lt;&gt;0,+(Y24/X24)*100,0)</f>
        <v>109.81120230815253</v>
      </c>
      <c r="AA24" s="79">
        <f>SUM(AA15:AA23)</f>
        <v>909261220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1140491239</v>
      </c>
      <c r="F25" s="73">
        <f t="shared" si="2"/>
        <v>1140491239</v>
      </c>
      <c r="G25" s="73">
        <f t="shared" si="2"/>
        <v>1131768241</v>
      </c>
      <c r="H25" s="73">
        <f t="shared" si="2"/>
        <v>1202706451</v>
      </c>
      <c r="I25" s="73">
        <f t="shared" si="2"/>
        <v>1190635040</v>
      </c>
      <c r="J25" s="73">
        <f t="shared" si="2"/>
        <v>1190635040</v>
      </c>
      <c r="K25" s="73">
        <f t="shared" si="2"/>
        <v>1164038049</v>
      </c>
      <c r="L25" s="73">
        <f t="shared" si="2"/>
        <v>1143835812</v>
      </c>
      <c r="M25" s="73">
        <f t="shared" si="2"/>
        <v>1201255745</v>
      </c>
      <c r="N25" s="73">
        <f t="shared" si="2"/>
        <v>1201255745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1201255745</v>
      </c>
      <c r="X25" s="73">
        <f t="shared" si="2"/>
        <v>570245622</v>
      </c>
      <c r="Y25" s="73">
        <f t="shared" si="2"/>
        <v>631010123</v>
      </c>
      <c r="Z25" s="170">
        <f>+IF(X25&lt;&gt;0,+(Y25/X25)*100,0)</f>
        <v>110.65584699920765</v>
      </c>
      <c r="AA25" s="74">
        <f>+AA12+AA24</f>
        <v>1140491239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>
        <v>114870</v>
      </c>
      <c r="F31" s="60">
        <v>114870</v>
      </c>
      <c r="G31" s="60">
        <v>114870</v>
      </c>
      <c r="H31" s="60">
        <v>114870</v>
      </c>
      <c r="I31" s="60">
        <v>114870</v>
      </c>
      <c r="J31" s="60">
        <v>114870</v>
      </c>
      <c r="K31" s="60">
        <v>114870</v>
      </c>
      <c r="L31" s="60">
        <v>114870</v>
      </c>
      <c r="M31" s="60">
        <v>114870</v>
      </c>
      <c r="N31" s="60">
        <v>114870</v>
      </c>
      <c r="O31" s="60"/>
      <c r="P31" s="60"/>
      <c r="Q31" s="60"/>
      <c r="R31" s="60"/>
      <c r="S31" s="60"/>
      <c r="T31" s="60"/>
      <c r="U31" s="60"/>
      <c r="V31" s="60"/>
      <c r="W31" s="60">
        <v>114870</v>
      </c>
      <c r="X31" s="60">
        <v>57435</v>
      </c>
      <c r="Y31" s="60">
        <v>57435</v>
      </c>
      <c r="Z31" s="140">
        <v>100</v>
      </c>
      <c r="AA31" s="62">
        <v>114870</v>
      </c>
    </row>
    <row r="32" spans="1:27" ht="12.75">
      <c r="A32" s="249" t="s">
        <v>164</v>
      </c>
      <c r="B32" s="182"/>
      <c r="C32" s="155"/>
      <c r="D32" s="155"/>
      <c r="E32" s="59">
        <v>24862986</v>
      </c>
      <c r="F32" s="60">
        <v>24862986</v>
      </c>
      <c r="G32" s="60">
        <v>34199461</v>
      </c>
      <c r="H32" s="60">
        <v>34482877</v>
      </c>
      <c r="I32" s="60">
        <v>39764693</v>
      </c>
      <c r="J32" s="60">
        <v>39764693</v>
      </c>
      <c r="K32" s="60">
        <v>35929025</v>
      </c>
      <c r="L32" s="60">
        <v>40776958</v>
      </c>
      <c r="M32" s="60">
        <v>44181033</v>
      </c>
      <c r="N32" s="60">
        <v>44181033</v>
      </c>
      <c r="O32" s="60"/>
      <c r="P32" s="60"/>
      <c r="Q32" s="60"/>
      <c r="R32" s="60"/>
      <c r="S32" s="60"/>
      <c r="T32" s="60"/>
      <c r="U32" s="60"/>
      <c r="V32" s="60"/>
      <c r="W32" s="60">
        <v>44181033</v>
      </c>
      <c r="X32" s="60">
        <v>12431493</v>
      </c>
      <c r="Y32" s="60">
        <v>31749540</v>
      </c>
      <c r="Z32" s="140">
        <v>255.4</v>
      </c>
      <c r="AA32" s="62">
        <v>24862986</v>
      </c>
    </row>
    <row r="33" spans="1:27" ht="12.75">
      <c r="A33" s="249" t="s">
        <v>165</v>
      </c>
      <c r="B33" s="182"/>
      <c r="C33" s="155"/>
      <c r="D33" s="155"/>
      <c r="E33" s="59">
        <v>50841174</v>
      </c>
      <c r="F33" s="60">
        <v>50841174</v>
      </c>
      <c r="G33" s="60">
        <v>54872290</v>
      </c>
      <c r="H33" s="60">
        <v>59144334</v>
      </c>
      <c r="I33" s="60">
        <v>54872290</v>
      </c>
      <c r="J33" s="60">
        <v>54872290</v>
      </c>
      <c r="K33" s="60">
        <v>59144334</v>
      </c>
      <c r="L33" s="60">
        <v>59144334</v>
      </c>
      <c r="M33" s="60">
        <v>59144334</v>
      </c>
      <c r="N33" s="60">
        <v>59144334</v>
      </c>
      <c r="O33" s="60"/>
      <c r="P33" s="60"/>
      <c r="Q33" s="60"/>
      <c r="R33" s="60"/>
      <c r="S33" s="60"/>
      <c r="T33" s="60"/>
      <c r="U33" s="60"/>
      <c r="V33" s="60"/>
      <c r="W33" s="60">
        <v>59144334</v>
      </c>
      <c r="X33" s="60">
        <v>25420587</v>
      </c>
      <c r="Y33" s="60">
        <v>33723747</v>
      </c>
      <c r="Z33" s="140">
        <v>132.66</v>
      </c>
      <c r="AA33" s="62">
        <v>50841174</v>
      </c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75819030</v>
      </c>
      <c r="F34" s="73">
        <f t="shared" si="3"/>
        <v>75819030</v>
      </c>
      <c r="G34" s="73">
        <f t="shared" si="3"/>
        <v>89186621</v>
      </c>
      <c r="H34" s="73">
        <f t="shared" si="3"/>
        <v>93742081</v>
      </c>
      <c r="I34" s="73">
        <f t="shared" si="3"/>
        <v>94751853</v>
      </c>
      <c r="J34" s="73">
        <f t="shared" si="3"/>
        <v>94751853</v>
      </c>
      <c r="K34" s="73">
        <f t="shared" si="3"/>
        <v>95188229</v>
      </c>
      <c r="L34" s="73">
        <f t="shared" si="3"/>
        <v>100036162</v>
      </c>
      <c r="M34" s="73">
        <f t="shared" si="3"/>
        <v>103440237</v>
      </c>
      <c r="N34" s="73">
        <f t="shared" si="3"/>
        <v>103440237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103440237</v>
      </c>
      <c r="X34" s="73">
        <f t="shared" si="3"/>
        <v>37909515</v>
      </c>
      <c r="Y34" s="73">
        <f t="shared" si="3"/>
        <v>65530722</v>
      </c>
      <c r="Z34" s="170">
        <f>+IF(X34&lt;&gt;0,+(Y34/X34)*100,0)</f>
        <v>172.8608820239457</v>
      </c>
      <c r="AA34" s="74">
        <f>SUM(AA29:AA33)</f>
        <v>75819030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6825840</v>
      </c>
      <c r="F37" s="60">
        <v>6825840</v>
      </c>
      <c r="G37" s="60">
        <v>6825840</v>
      </c>
      <c r="H37" s="60">
        <v>6825840</v>
      </c>
      <c r="I37" s="60">
        <v>6825840</v>
      </c>
      <c r="J37" s="60">
        <v>6825840</v>
      </c>
      <c r="K37" s="60">
        <v>6825840</v>
      </c>
      <c r="L37" s="60">
        <v>6825840</v>
      </c>
      <c r="M37" s="60">
        <v>6825840</v>
      </c>
      <c r="N37" s="60">
        <v>6825840</v>
      </c>
      <c r="O37" s="60"/>
      <c r="P37" s="60"/>
      <c r="Q37" s="60"/>
      <c r="R37" s="60"/>
      <c r="S37" s="60"/>
      <c r="T37" s="60"/>
      <c r="U37" s="60"/>
      <c r="V37" s="60"/>
      <c r="W37" s="60">
        <v>6825840</v>
      </c>
      <c r="X37" s="60">
        <v>3412920</v>
      </c>
      <c r="Y37" s="60">
        <v>3412920</v>
      </c>
      <c r="Z37" s="140">
        <v>100</v>
      </c>
      <c r="AA37" s="62">
        <v>6825840</v>
      </c>
    </row>
    <row r="38" spans="1:27" ht="12.7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6825840</v>
      </c>
      <c r="F39" s="77">
        <f t="shared" si="4"/>
        <v>6825840</v>
      </c>
      <c r="G39" s="77">
        <f t="shared" si="4"/>
        <v>6825840</v>
      </c>
      <c r="H39" s="77">
        <f t="shared" si="4"/>
        <v>6825840</v>
      </c>
      <c r="I39" s="77">
        <f t="shared" si="4"/>
        <v>6825840</v>
      </c>
      <c r="J39" s="77">
        <f t="shared" si="4"/>
        <v>6825840</v>
      </c>
      <c r="K39" s="77">
        <f t="shared" si="4"/>
        <v>6825840</v>
      </c>
      <c r="L39" s="77">
        <f t="shared" si="4"/>
        <v>6825840</v>
      </c>
      <c r="M39" s="77">
        <f t="shared" si="4"/>
        <v>6825840</v>
      </c>
      <c r="N39" s="77">
        <f t="shared" si="4"/>
        <v>6825840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6825840</v>
      </c>
      <c r="X39" s="77">
        <f t="shared" si="4"/>
        <v>3412920</v>
      </c>
      <c r="Y39" s="77">
        <f t="shared" si="4"/>
        <v>3412920</v>
      </c>
      <c r="Z39" s="212">
        <f>+IF(X39&lt;&gt;0,+(Y39/X39)*100,0)</f>
        <v>100</v>
      </c>
      <c r="AA39" s="79">
        <f>SUM(AA37:AA38)</f>
        <v>6825840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82644870</v>
      </c>
      <c r="F40" s="73">
        <f t="shared" si="5"/>
        <v>82644870</v>
      </c>
      <c r="G40" s="73">
        <f t="shared" si="5"/>
        <v>96012461</v>
      </c>
      <c r="H40" s="73">
        <f t="shared" si="5"/>
        <v>100567921</v>
      </c>
      <c r="I40" s="73">
        <f t="shared" si="5"/>
        <v>101577693</v>
      </c>
      <c r="J40" s="73">
        <f t="shared" si="5"/>
        <v>101577693</v>
      </c>
      <c r="K40" s="73">
        <f t="shared" si="5"/>
        <v>102014069</v>
      </c>
      <c r="L40" s="73">
        <f t="shared" si="5"/>
        <v>106862002</v>
      </c>
      <c r="M40" s="73">
        <f t="shared" si="5"/>
        <v>110266077</v>
      </c>
      <c r="N40" s="73">
        <f t="shared" si="5"/>
        <v>110266077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110266077</v>
      </c>
      <c r="X40" s="73">
        <f t="shared" si="5"/>
        <v>41322435</v>
      </c>
      <c r="Y40" s="73">
        <f t="shared" si="5"/>
        <v>68943642</v>
      </c>
      <c r="Z40" s="170">
        <f>+IF(X40&lt;&gt;0,+(Y40/X40)*100,0)</f>
        <v>166.84312529017228</v>
      </c>
      <c r="AA40" s="74">
        <f>+AA34+AA39</f>
        <v>82644870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1057846369</v>
      </c>
      <c r="F42" s="259">
        <f t="shared" si="6"/>
        <v>1057846369</v>
      </c>
      <c r="G42" s="259">
        <f t="shared" si="6"/>
        <v>1035755780</v>
      </c>
      <c r="H42" s="259">
        <f t="shared" si="6"/>
        <v>1102138530</v>
      </c>
      <c r="I42" s="259">
        <f t="shared" si="6"/>
        <v>1089057347</v>
      </c>
      <c r="J42" s="259">
        <f t="shared" si="6"/>
        <v>1089057347</v>
      </c>
      <c r="K42" s="259">
        <f t="shared" si="6"/>
        <v>1062023980</v>
      </c>
      <c r="L42" s="259">
        <f t="shared" si="6"/>
        <v>1036973810</v>
      </c>
      <c r="M42" s="259">
        <f t="shared" si="6"/>
        <v>1090989668</v>
      </c>
      <c r="N42" s="259">
        <f t="shared" si="6"/>
        <v>1090989668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1090989668</v>
      </c>
      <c r="X42" s="259">
        <f t="shared" si="6"/>
        <v>528923187</v>
      </c>
      <c r="Y42" s="259">
        <f t="shared" si="6"/>
        <v>562066481</v>
      </c>
      <c r="Z42" s="260">
        <f>+IF(X42&lt;&gt;0,+(Y42/X42)*100,0)</f>
        <v>106.26618284367252</v>
      </c>
      <c r="AA42" s="261">
        <f>+AA25-AA40</f>
        <v>1057846369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1057846369</v>
      </c>
      <c r="F45" s="60">
        <v>1057846369</v>
      </c>
      <c r="G45" s="60">
        <v>1035755780</v>
      </c>
      <c r="H45" s="60">
        <v>1102138530</v>
      </c>
      <c r="I45" s="60">
        <v>1089057347</v>
      </c>
      <c r="J45" s="60">
        <v>1089057347</v>
      </c>
      <c r="K45" s="60">
        <v>1062023980</v>
      </c>
      <c r="L45" s="60">
        <v>1036973810</v>
      </c>
      <c r="M45" s="60">
        <v>1090989668</v>
      </c>
      <c r="N45" s="60">
        <v>1090989668</v>
      </c>
      <c r="O45" s="60"/>
      <c r="P45" s="60"/>
      <c r="Q45" s="60"/>
      <c r="R45" s="60"/>
      <c r="S45" s="60"/>
      <c r="T45" s="60"/>
      <c r="U45" s="60"/>
      <c r="V45" s="60"/>
      <c r="W45" s="60">
        <v>1090989668</v>
      </c>
      <c r="X45" s="60">
        <v>528923185</v>
      </c>
      <c r="Y45" s="60">
        <v>562066483</v>
      </c>
      <c r="Z45" s="139">
        <v>106.27</v>
      </c>
      <c r="AA45" s="62">
        <v>1057846369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1057846369</v>
      </c>
      <c r="F48" s="219">
        <f t="shared" si="7"/>
        <v>1057846369</v>
      </c>
      <c r="G48" s="219">
        <f t="shared" si="7"/>
        <v>1035755780</v>
      </c>
      <c r="H48" s="219">
        <f t="shared" si="7"/>
        <v>1102138530</v>
      </c>
      <c r="I48" s="219">
        <f t="shared" si="7"/>
        <v>1089057347</v>
      </c>
      <c r="J48" s="219">
        <f t="shared" si="7"/>
        <v>1089057347</v>
      </c>
      <c r="K48" s="219">
        <f t="shared" si="7"/>
        <v>1062023980</v>
      </c>
      <c r="L48" s="219">
        <f t="shared" si="7"/>
        <v>1036973810</v>
      </c>
      <c r="M48" s="219">
        <f t="shared" si="7"/>
        <v>1090989668</v>
      </c>
      <c r="N48" s="219">
        <f t="shared" si="7"/>
        <v>1090989668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1090989668</v>
      </c>
      <c r="X48" s="219">
        <f t="shared" si="7"/>
        <v>528923185</v>
      </c>
      <c r="Y48" s="219">
        <f t="shared" si="7"/>
        <v>562066483</v>
      </c>
      <c r="Z48" s="265">
        <f>+IF(X48&lt;&gt;0,+(Y48/X48)*100,0)</f>
        <v>106.26618362362012</v>
      </c>
      <c r="AA48" s="232">
        <f>SUM(AA45:AA47)</f>
        <v>1057846369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15000000</v>
      </c>
      <c r="F6" s="60">
        <v>15000000</v>
      </c>
      <c r="G6" s="60">
        <v>527357</v>
      </c>
      <c r="H6" s="60">
        <v>299958</v>
      </c>
      <c r="I6" s="60">
        <v>514014</v>
      </c>
      <c r="J6" s="60">
        <v>1341329</v>
      </c>
      <c r="K6" s="60">
        <v>5533233</v>
      </c>
      <c r="L6" s="60">
        <v>1630792</v>
      </c>
      <c r="M6" s="60">
        <v>627059</v>
      </c>
      <c r="N6" s="60">
        <v>7791084</v>
      </c>
      <c r="O6" s="60"/>
      <c r="P6" s="60"/>
      <c r="Q6" s="60"/>
      <c r="R6" s="60"/>
      <c r="S6" s="60"/>
      <c r="T6" s="60"/>
      <c r="U6" s="60"/>
      <c r="V6" s="60"/>
      <c r="W6" s="60">
        <v>9132413</v>
      </c>
      <c r="X6" s="60">
        <v>7500000</v>
      </c>
      <c r="Y6" s="60">
        <v>1632413</v>
      </c>
      <c r="Z6" s="140">
        <v>21.77</v>
      </c>
      <c r="AA6" s="62">
        <v>15000000</v>
      </c>
    </row>
    <row r="7" spans="1:27" ht="12.75">
      <c r="A7" s="249" t="s">
        <v>32</v>
      </c>
      <c r="B7" s="182"/>
      <c r="C7" s="155"/>
      <c r="D7" s="155"/>
      <c r="E7" s="59">
        <v>1149996</v>
      </c>
      <c r="F7" s="60">
        <v>1149996</v>
      </c>
      <c r="G7" s="60">
        <v>10022</v>
      </c>
      <c r="H7" s="60">
        <v>26257</v>
      </c>
      <c r="I7" s="60">
        <v>11134</v>
      </c>
      <c r="J7" s="60">
        <v>47413</v>
      </c>
      <c r="K7" s="60">
        <v>14986</v>
      </c>
      <c r="L7" s="60">
        <v>38425</v>
      </c>
      <c r="M7" s="60">
        <v>9591</v>
      </c>
      <c r="N7" s="60">
        <v>63002</v>
      </c>
      <c r="O7" s="60"/>
      <c r="P7" s="60"/>
      <c r="Q7" s="60"/>
      <c r="R7" s="60"/>
      <c r="S7" s="60"/>
      <c r="T7" s="60"/>
      <c r="U7" s="60"/>
      <c r="V7" s="60"/>
      <c r="W7" s="60">
        <v>110415</v>
      </c>
      <c r="X7" s="60">
        <v>574998</v>
      </c>
      <c r="Y7" s="60">
        <v>-464583</v>
      </c>
      <c r="Z7" s="140">
        <v>-80.8</v>
      </c>
      <c r="AA7" s="62">
        <v>1149996</v>
      </c>
    </row>
    <row r="8" spans="1:27" ht="12.75">
      <c r="A8" s="249" t="s">
        <v>178</v>
      </c>
      <c r="B8" s="182"/>
      <c r="C8" s="155"/>
      <c r="D8" s="155"/>
      <c r="E8" s="59">
        <v>49926833</v>
      </c>
      <c r="F8" s="60">
        <v>49926833</v>
      </c>
      <c r="G8" s="60">
        <v>1244971</v>
      </c>
      <c r="H8" s="60">
        <v>574897</v>
      </c>
      <c r="I8" s="60">
        <v>1116356</v>
      </c>
      <c r="J8" s="60">
        <v>2936224</v>
      </c>
      <c r="K8" s="60">
        <v>1223355</v>
      </c>
      <c r="L8" s="60">
        <v>3586959</v>
      </c>
      <c r="M8" s="60">
        <v>2175652</v>
      </c>
      <c r="N8" s="60">
        <v>6985966</v>
      </c>
      <c r="O8" s="60"/>
      <c r="P8" s="60"/>
      <c r="Q8" s="60"/>
      <c r="R8" s="60"/>
      <c r="S8" s="60"/>
      <c r="T8" s="60"/>
      <c r="U8" s="60"/>
      <c r="V8" s="60"/>
      <c r="W8" s="60">
        <v>9922190</v>
      </c>
      <c r="X8" s="60">
        <v>25273950</v>
      </c>
      <c r="Y8" s="60">
        <v>-15351760</v>
      </c>
      <c r="Z8" s="140">
        <v>-60.74</v>
      </c>
      <c r="AA8" s="62">
        <v>49926833</v>
      </c>
    </row>
    <row r="9" spans="1:27" ht="12.75">
      <c r="A9" s="249" t="s">
        <v>179</v>
      </c>
      <c r="B9" s="182"/>
      <c r="C9" s="155"/>
      <c r="D9" s="155"/>
      <c r="E9" s="59">
        <v>199160000</v>
      </c>
      <c r="F9" s="60">
        <v>199160000</v>
      </c>
      <c r="G9" s="60">
        <v>81643000</v>
      </c>
      <c r="H9" s="60">
        <v>1942000</v>
      </c>
      <c r="I9" s="60"/>
      <c r="J9" s="60">
        <v>83585000</v>
      </c>
      <c r="K9" s="60"/>
      <c r="L9" s="60"/>
      <c r="M9" s="60">
        <v>65884000</v>
      </c>
      <c r="N9" s="60">
        <v>65884000</v>
      </c>
      <c r="O9" s="60"/>
      <c r="P9" s="60"/>
      <c r="Q9" s="60"/>
      <c r="R9" s="60"/>
      <c r="S9" s="60"/>
      <c r="T9" s="60"/>
      <c r="U9" s="60"/>
      <c r="V9" s="60"/>
      <c r="W9" s="60">
        <v>149469000</v>
      </c>
      <c r="X9" s="60">
        <v>99580002</v>
      </c>
      <c r="Y9" s="60">
        <v>49888998</v>
      </c>
      <c r="Z9" s="140">
        <v>50.1</v>
      </c>
      <c r="AA9" s="62">
        <v>199160000</v>
      </c>
    </row>
    <row r="10" spans="1:27" ht="12.75">
      <c r="A10" s="249" t="s">
        <v>180</v>
      </c>
      <c r="B10" s="182"/>
      <c r="C10" s="155"/>
      <c r="D10" s="155"/>
      <c r="E10" s="59">
        <v>59057004</v>
      </c>
      <c r="F10" s="60">
        <v>59057004</v>
      </c>
      <c r="G10" s="60">
        <v>10762000</v>
      </c>
      <c r="H10" s="60"/>
      <c r="I10" s="60">
        <v>5332000</v>
      </c>
      <c r="J10" s="60">
        <v>16094000</v>
      </c>
      <c r="K10" s="60">
        <v>1700000</v>
      </c>
      <c r="L10" s="60"/>
      <c r="M10" s="60">
        <v>15865000</v>
      </c>
      <c r="N10" s="60">
        <v>17565000</v>
      </c>
      <c r="O10" s="60"/>
      <c r="P10" s="60"/>
      <c r="Q10" s="60"/>
      <c r="R10" s="60"/>
      <c r="S10" s="60"/>
      <c r="T10" s="60"/>
      <c r="U10" s="60"/>
      <c r="V10" s="60"/>
      <c r="W10" s="60">
        <v>33659000</v>
      </c>
      <c r="X10" s="60">
        <v>29528502</v>
      </c>
      <c r="Y10" s="60">
        <v>4130498</v>
      </c>
      <c r="Z10" s="140">
        <v>13.99</v>
      </c>
      <c r="AA10" s="62">
        <v>59057004</v>
      </c>
    </row>
    <row r="11" spans="1:27" ht="12.75">
      <c r="A11" s="249" t="s">
        <v>181</v>
      </c>
      <c r="B11" s="182"/>
      <c r="C11" s="155"/>
      <c r="D11" s="155"/>
      <c r="E11" s="59">
        <v>4000000</v>
      </c>
      <c r="F11" s="60">
        <v>4000000</v>
      </c>
      <c r="G11" s="60">
        <v>777558</v>
      </c>
      <c r="H11" s="60">
        <v>545053</v>
      </c>
      <c r="I11" s="60"/>
      <c r="J11" s="60">
        <v>1322611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1322611</v>
      </c>
      <c r="X11" s="60">
        <v>1999998</v>
      </c>
      <c r="Y11" s="60">
        <v>-677387</v>
      </c>
      <c r="Z11" s="140">
        <v>-33.87</v>
      </c>
      <c r="AA11" s="62">
        <v>4000000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-200595472</v>
      </c>
      <c r="F14" s="60">
        <v>-200595472</v>
      </c>
      <c r="G14" s="60">
        <v>-17639719</v>
      </c>
      <c r="H14" s="60">
        <v>-8353668</v>
      </c>
      <c r="I14" s="60">
        <v>-19506696</v>
      </c>
      <c r="J14" s="60">
        <v>-45500083</v>
      </c>
      <c r="K14" s="60">
        <v>-16651779</v>
      </c>
      <c r="L14" s="60">
        <v>-19291162</v>
      </c>
      <c r="M14" s="60">
        <v>-15473184</v>
      </c>
      <c r="N14" s="60">
        <v>-51416125</v>
      </c>
      <c r="O14" s="60"/>
      <c r="P14" s="60"/>
      <c r="Q14" s="60"/>
      <c r="R14" s="60"/>
      <c r="S14" s="60"/>
      <c r="T14" s="60"/>
      <c r="U14" s="60"/>
      <c r="V14" s="60"/>
      <c r="W14" s="60">
        <v>-96916208</v>
      </c>
      <c r="X14" s="60">
        <v>-109415712</v>
      </c>
      <c r="Y14" s="60">
        <v>12499504</v>
      </c>
      <c r="Z14" s="140">
        <v>-11.42</v>
      </c>
      <c r="AA14" s="62">
        <v>-200595472</v>
      </c>
    </row>
    <row r="15" spans="1:27" ht="12.75">
      <c r="A15" s="249" t="s">
        <v>40</v>
      </c>
      <c r="B15" s="182"/>
      <c r="C15" s="155"/>
      <c r="D15" s="155"/>
      <c r="E15" s="59">
        <v>-99957</v>
      </c>
      <c r="F15" s="60">
        <v>-99957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-54522</v>
      </c>
      <c r="Y15" s="60">
        <v>54522</v>
      </c>
      <c r="Z15" s="140">
        <v>-100</v>
      </c>
      <c r="AA15" s="62">
        <v>-99957</v>
      </c>
    </row>
    <row r="16" spans="1:27" ht="12.75">
      <c r="A16" s="249" t="s">
        <v>42</v>
      </c>
      <c r="B16" s="182"/>
      <c r="C16" s="155"/>
      <c r="D16" s="155"/>
      <c r="E16" s="59">
        <v>-26808500</v>
      </c>
      <c r="F16" s="60">
        <v>-26808500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-4143000</v>
      </c>
      <c r="Y16" s="60">
        <v>4143000</v>
      </c>
      <c r="Z16" s="140">
        <v>-100</v>
      </c>
      <c r="AA16" s="62">
        <v>-26808500</v>
      </c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100789904</v>
      </c>
      <c r="F17" s="73">
        <f t="shared" si="0"/>
        <v>100789904</v>
      </c>
      <c r="G17" s="73">
        <f t="shared" si="0"/>
        <v>77325189</v>
      </c>
      <c r="H17" s="73">
        <f t="shared" si="0"/>
        <v>-4965503</v>
      </c>
      <c r="I17" s="73">
        <f t="shared" si="0"/>
        <v>-12533192</v>
      </c>
      <c r="J17" s="73">
        <f t="shared" si="0"/>
        <v>59826494</v>
      </c>
      <c r="K17" s="73">
        <f t="shared" si="0"/>
        <v>-8180205</v>
      </c>
      <c r="L17" s="73">
        <f t="shared" si="0"/>
        <v>-14034986</v>
      </c>
      <c r="M17" s="73">
        <f t="shared" si="0"/>
        <v>69088118</v>
      </c>
      <c r="N17" s="73">
        <f t="shared" si="0"/>
        <v>46872927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106699421</v>
      </c>
      <c r="X17" s="73">
        <f t="shared" si="0"/>
        <v>50844216</v>
      </c>
      <c r="Y17" s="73">
        <f t="shared" si="0"/>
        <v>55855205</v>
      </c>
      <c r="Z17" s="170">
        <f>+IF(X17&lt;&gt;0,+(Y17/X17)*100,0)</f>
        <v>109.85557334584529</v>
      </c>
      <c r="AA17" s="74">
        <f>SUM(AA6:AA16)</f>
        <v>100789904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20812752</v>
      </c>
      <c r="F21" s="60">
        <v>20812752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10406376</v>
      </c>
      <c r="Y21" s="159">
        <v>-10406376</v>
      </c>
      <c r="Z21" s="141">
        <v>-100</v>
      </c>
      <c r="AA21" s="225">
        <v>20812752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-114777000</v>
      </c>
      <c r="F26" s="60">
        <v>-114777000</v>
      </c>
      <c r="G26" s="60"/>
      <c r="H26" s="60">
        <v>-4007803</v>
      </c>
      <c r="I26" s="60">
        <v>-6795648</v>
      </c>
      <c r="J26" s="60">
        <v>-10803451</v>
      </c>
      <c r="K26" s="60">
        <v>-15441254</v>
      </c>
      <c r="L26" s="60">
        <v>-8005243</v>
      </c>
      <c r="M26" s="60">
        <v>-8294974</v>
      </c>
      <c r="N26" s="60">
        <v>-31741471</v>
      </c>
      <c r="O26" s="60"/>
      <c r="P26" s="60"/>
      <c r="Q26" s="60"/>
      <c r="R26" s="60"/>
      <c r="S26" s="60"/>
      <c r="T26" s="60"/>
      <c r="U26" s="60"/>
      <c r="V26" s="60"/>
      <c r="W26" s="60">
        <v>-42544922</v>
      </c>
      <c r="X26" s="60">
        <v>-57388500</v>
      </c>
      <c r="Y26" s="60">
        <v>14843578</v>
      </c>
      <c r="Z26" s="140">
        <v>-25.87</v>
      </c>
      <c r="AA26" s="62">
        <v>-114777000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-93964248</v>
      </c>
      <c r="F27" s="73">
        <f t="shared" si="1"/>
        <v>-93964248</v>
      </c>
      <c r="G27" s="73">
        <f t="shared" si="1"/>
        <v>0</v>
      </c>
      <c r="H27" s="73">
        <f t="shared" si="1"/>
        <v>-4007803</v>
      </c>
      <c r="I27" s="73">
        <f t="shared" si="1"/>
        <v>-6795648</v>
      </c>
      <c r="J27" s="73">
        <f t="shared" si="1"/>
        <v>-10803451</v>
      </c>
      <c r="K27" s="73">
        <f t="shared" si="1"/>
        <v>-15441254</v>
      </c>
      <c r="L27" s="73">
        <f t="shared" si="1"/>
        <v>-8005243</v>
      </c>
      <c r="M27" s="73">
        <f t="shared" si="1"/>
        <v>-8294974</v>
      </c>
      <c r="N27" s="73">
        <f t="shared" si="1"/>
        <v>-31741471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-42544922</v>
      </c>
      <c r="X27" s="73">
        <f t="shared" si="1"/>
        <v>-46982124</v>
      </c>
      <c r="Y27" s="73">
        <f t="shared" si="1"/>
        <v>4437202</v>
      </c>
      <c r="Z27" s="170">
        <f>+IF(X27&lt;&gt;0,+(Y27/X27)*100,0)</f>
        <v>-9.444447424301208</v>
      </c>
      <c r="AA27" s="74">
        <f>SUM(AA21:AA26)</f>
        <v>-93964248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-6825840</v>
      </c>
      <c r="F35" s="60">
        <v>-6825840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-258972</v>
      </c>
      <c r="Y35" s="60">
        <v>258972</v>
      </c>
      <c r="Z35" s="140">
        <v>-100</v>
      </c>
      <c r="AA35" s="62">
        <v>-6825840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-6825840</v>
      </c>
      <c r="F36" s="73">
        <f t="shared" si="2"/>
        <v>-6825840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-258972</v>
      </c>
      <c r="Y36" s="73">
        <f t="shared" si="2"/>
        <v>258972</v>
      </c>
      <c r="Z36" s="170">
        <f>+IF(X36&lt;&gt;0,+(Y36/X36)*100,0)</f>
        <v>-100</v>
      </c>
      <c r="AA36" s="74">
        <f>SUM(AA31:AA35)</f>
        <v>-6825840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-184</v>
      </c>
      <c r="F38" s="100">
        <f t="shared" si="3"/>
        <v>-184</v>
      </c>
      <c r="G38" s="100">
        <f t="shared" si="3"/>
        <v>77325189</v>
      </c>
      <c r="H38" s="100">
        <f t="shared" si="3"/>
        <v>-8973306</v>
      </c>
      <c r="I38" s="100">
        <f t="shared" si="3"/>
        <v>-19328840</v>
      </c>
      <c r="J38" s="100">
        <f t="shared" si="3"/>
        <v>49023043</v>
      </c>
      <c r="K38" s="100">
        <f t="shared" si="3"/>
        <v>-23621459</v>
      </c>
      <c r="L38" s="100">
        <f t="shared" si="3"/>
        <v>-22040229</v>
      </c>
      <c r="M38" s="100">
        <f t="shared" si="3"/>
        <v>60793144</v>
      </c>
      <c r="N38" s="100">
        <f t="shared" si="3"/>
        <v>15131456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64154499</v>
      </c>
      <c r="X38" s="100">
        <f t="shared" si="3"/>
        <v>3603120</v>
      </c>
      <c r="Y38" s="100">
        <f t="shared" si="3"/>
        <v>60551379</v>
      </c>
      <c r="Z38" s="137">
        <f>+IF(X38&lt;&gt;0,+(Y38/X38)*100,0)</f>
        <v>1680.5262938786384</v>
      </c>
      <c r="AA38" s="102">
        <f>+AA17+AA27+AA36</f>
        <v>-184</v>
      </c>
    </row>
    <row r="39" spans="1:27" ht="12.75">
      <c r="A39" s="249" t="s">
        <v>200</v>
      </c>
      <c r="B39" s="182"/>
      <c r="C39" s="153"/>
      <c r="D39" s="153"/>
      <c r="E39" s="99">
        <v>139326000</v>
      </c>
      <c r="F39" s="100">
        <v>139326000</v>
      </c>
      <c r="G39" s="100">
        <v>139326000</v>
      </c>
      <c r="H39" s="100">
        <v>216651189</v>
      </c>
      <c r="I39" s="100">
        <v>207677883</v>
      </c>
      <c r="J39" s="100">
        <v>139326000</v>
      </c>
      <c r="K39" s="100">
        <v>188349043</v>
      </c>
      <c r="L39" s="100">
        <v>164727584</v>
      </c>
      <c r="M39" s="100">
        <v>142687355</v>
      </c>
      <c r="N39" s="100">
        <v>188349043</v>
      </c>
      <c r="O39" s="100"/>
      <c r="P39" s="100"/>
      <c r="Q39" s="100"/>
      <c r="R39" s="100"/>
      <c r="S39" s="100"/>
      <c r="T39" s="100"/>
      <c r="U39" s="100"/>
      <c r="V39" s="100"/>
      <c r="W39" s="100">
        <v>139326000</v>
      </c>
      <c r="X39" s="100">
        <v>139326000</v>
      </c>
      <c r="Y39" s="100"/>
      <c r="Z39" s="137"/>
      <c r="AA39" s="102">
        <v>139326000</v>
      </c>
    </row>
    <row r="40" spans="1:27" ht="12.75">
      <c r="A40" s="269" t="s">
        <v>201</v>
      </c>
      <c r="B40" s="256"/>
      <c r="C40" s="257"/>
      <c r="D40" s="257"/>
      <c r="E40" s="258">
        <v>139325816</v>
      </c>
      <c r="F40" s="259">
        <v>139325816</v>
      </c>
      <c r="G40" s="259">
        <v>216651189</v>
      </c>
      <c r="H40" s="259">
        <v>207677883</v>
      </c>
      <c r="I40" s="259">
        <v>188349043</v>
      </c>
      <c r="J40" s="259">
        <v>188349043</v>
      </c>
      <c r="K40" s="259">
        <v>164727584</v>
      </c>
      <c r="L40" s="259">
        <v>142687355</v>
      </c>
      <c r="M40" s="259">
        <v>203480499</v>
      </c>
      <c r="N40" s="259">
        <v>203480499</v>
      </c>
      <c r="O40" s="259"/>
      <c r="P40" s="259"/>
      <c r="Q40" s="259"/>
      <c r="R40" s="259"/>
      <c r="S40" s="259"/>
      <c r="T40" s="259"/>
      <c r="U40" s="259"/>
      <c r="V40" s="259"/>
      <c r="W40" s="259">
        <v>203480499</v>
      </c>
      <c r="X40" s="259">
        <v>142929120</v>
      </c>
      <c r="Y40" s="259">
        <v>60551379</v>
      </c>
      <c r="Z40" s="260">
        <v>42.36</v>
      </c>
      <c r="AA40" s="261">
        <v>139325816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114777000</v>
      </c>
      <c r="F5" s="106">
        <f t="shared" si="0"/>
        <v>114777000</v>
      </c>
      <c r="G5" s="106">
        <f t="shared" si="0"/>
        <v>9205306</v>
      </c>
      <c r="H5" s="106">
        <f t="shared" si="0"/>
        <v>3991803</v>
      </c>
      <c r="I5" s="106">
        <f t="shared" si="0"/>
        <v>7015919</v>
      </c>
      <c r="J5" s="106">
        <f t="shared" si="0"/>
        <v>20213028</v>
      </c>
      <c r="K5" s="106">
        <f t="shared" si="0"/>
        <v>15441253</v>
      </c>
      <c r="L5" s="106">
        <f t="shared" si="0"/>
        <v>7989690</v>
      </c>
      <c r="M5" s="106">
        <f t="shared" si="0"/>
        <v>8294973</v>
      </c>
      <c r="N5" s="106">
        <f t="shared" si="0"/>
        <v>31725916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51938944</v>
      </c>
      <c r="X5" s="106">
        <f t="shared" si="0"/>
        <v>57388501</v>
      </c>
      <c r="Y5" s="106">
        <f t="shared" si="0"/>
        <v>-5449557</v>
      </c>
      <c r="Z5" s="201">
        <f>+IF(X5&lt;&gt;0,+(Y5/X5)*100,0)</f>
        <v>-9.495904066217028</v>
      </c>
      <c r="AA5" s="199">
        <f>SUM(AA11:AA18)</f>
        <v>114777000</v>
      </c>
    </row>
    <row r="6" spans="1:27" ht="12.75">
      <c r="A6" s="291" t="s">
        <v>205</v>
      </c>
      <c r="B6" s="142"/>
      <c r="C6" s="62"/>
      <c r="D6" s="156"/>
      <c r="E6" s="60">
        <v>41827339</v>
      </c>
      <c r="F6" s="60">
        <v>41827339</v>
      </c>
      <c r="G6" s="60">
        <v>5928486</v>
      </c>
      <c r="H6" s="60">
        <v>708565</v>
      </c>
      <c r="I6" s="60">
        <v>2506004</v>
      </c>
      <c r="J6" s="60">
        <v>9143055</v>
      </c>
      <c r="K6" s="60">
        <v>3230608</v>
      </c>
      <c r="L6" s="60">
        <v>4321194</v>
      </c>
      <c r="M6" s="60">
        <v>2949302</v>
      </c>
      <c r="N6" s="60">
        <v>10501104</v>
      </c>
      <c r="O6" s="60"/>
      <c r="P6" s="60"/>
      <c r="Q6" s="60"/>
      <c r="R6" s="60"/>
      <c r="S6" s="60"/>
      <c r="T6" s="60"/>
      <c r="U6" s="60"/>
      <c r="V6" s="60"/>
      <c r="W6" s="60">
        <v>19644159</v>
      </c>
      <c r="X6" s="60">
        <v>20913670</v>
      </c>
      <c r="Y6" s="60">
        <v>-1269511</v>
      </c>
      <c r="Z6" s="140">
        <v>-6.07</v>
      </c>
      <c r="AA6" s="155">
        <v>41827339</v>
      </c>
    </row>
    <row r="7" spans="1:27" ht="12.75">
      <c r="A7" s="291" t="s">
        <v>206</v>
      </c>
      <c r="B7" s="142"/>
      <c r="C7" s="62"/>
      <c r="D7" s="156"/>
      <c r="E7" s="60">
        <v>11032000</v>
      </c>
      <c r="F7" s="60">
        <v>11032000</v>
      </c>
      <c r="G7" s="60">
        <v>2025584</v>
      </c>
      <c r="H7" s="60"/>
      <c r="I7" s="60">
        <v>741699</v>
      </c>
      <c r="J7" s="60">
        <v>2767283</v>
      </c>
      <c r="K7" s="60">
        <v>3238316</v>
      </c>
      <c r="L7" s="60">
        <v>1347436</v>
      </c>
      <c r="M7" s="60">
        <v>1066707</v>
      </c>
      <c r="N7" s="60">
        <v>5652459</v>
      </c>
      <c r="O7" s="60"/>
      <c r="P7" s="60"/>
      <c r="Q7" s="60"/>
      <c r="R7" s="60"/>
      <c r="S7" s="60"/>
      <c r="T7" s="60"/>
      <c r="U7" s="60"/>
      <c r="V7" s="60"/>
      <c r="W7" s="60">
        <v>8419742</v>
      </c>
      <c r="X7" s="60">
        <v>5516000</v>
      </c>
      <c r="Y7" s="60">
        <v>2903742</v>
      </c>
      <c r="Z7" s="140">
        <v>52.64</v>
      </c>
      <c r="AA7" s="155">
        <v>11032000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9600000</v>
      </c>
      <c r="F10" s="60">
        <v>9600000</v>
      </c>
      <c r="G10" s="60"/>
      <c r="H10" s="60">
        <v>1543505</v>
      </c>
      <c r="I10" s="60">
        <v>2689900</v>
      </c>
      <c r="J10" s="60">
        <v>4233405</v>
      </c>
      <c r="K10" s="60">
        <v>5383878</v>
      </c>
      <c r="L10" s="60">
        <v>188674</v>
      </c>
      <c r="M10" s="60">
        <v>2153785</v>
      </c>
      <c r="N10" s="60">
        <v>7726337</v>
      </c>
      <c r="O10" s="60"/>
      <c r="P10" s="60"/>
      <c r="Q10" s="60"/>
      <c r="R10" s="60"/>
      <c r="S10" s="60"/>
      <c r="T10" s="60"/>
      <c r="U10" s="60"/>
      <c r="V10" s="60"/>
      <c r="W10" s="60">
        <v>11959742</v>
      </c>
      <c r="X10" s="60">
        <v>4800000</v>
      </c>
      <c r="Y10" s="60">
        <v>7159742</v>
      </c>
      <c r="Z10" s="140">
        <v>149.16</v>
      </c>
      <c r="AA10" s="155">
        <v>9600000</v>
      </c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62459339</v>
      </c>
      <c r="F11" s="295">
        <f t="shared" si="1"/>
        <v>62459339</v>
      </c>
      <c r="G11" s="295">
        <f t="shared" si="1"/>
        <v>7954070</v>
      </c>
      <c r="H11" s="295">
        <f t="shared" si="1"/>
        <v>2252070</v>
      </c>
      <c r="I11" s="295">
        <f t="shared" si="1"/>
        <v>5937603</v>
      </c>
      <c r="J11" s="295">
        <f t="shared" si="1"/>
        <v>16143743</v>
      </c>
      <c r="K11" s="295">
        <f t="shared" si="1"/>
        <v>11852802</v>
      </c>
      <c r="L11" s="295">
        <f t="shared" si="1"/>
        <v>5857304</v>
      </c>
      <c r="M11" s="295">
        <f t="shared" si="1"/>
        <v>6169794</v>
      </c>
      <c r="N11" s="295">
        <f t="shared" si="1"/>
        <v>23879900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40023643</v>
      </c>
      <c r="X11" s="295">
        <f t="shared" si="1"/>
        <v>31229670</v>
      </c>
      <c r="Y11" s="295">
        <f t="shared" si="1"/>
        <v>8793973</v>
      </c>
      <c r="Z11" s="296">
        <f>+IF(X11&lt;&gt;0,+(Y11/X11)*100,0)</f>
        <v>28.15903274033956</v>
      </c>
      <c r="AA11" s="297">
        <f>SUM(AA6:AA10)</f>
        <v>62459339</v>
      </c>
    </row>
    <row r="12" spans="1:27" ht="12.75">
      <c r="A12" s="298" t="s">
        <v>211</v>
      </c>
      <c r="B12" s="136"/>
      <c r="C12" s="62"/>
      <c r="D12" s="156"/>
      <c r="E12" s="60">
        <v>19697661</v>
      </c>
      <c r="F12" s="60">
        <v>19697661</v>
      </c>
      <c r="G12" s="60"/>
      <c r="H12" s="60">
        <v>281580</v>
      </c>
      <c r="I12" s="60"/>
      <c r="J12" s="60">
        <v>281580</v>
      </c>
      <c r="K12" s="60">
        <v>207968</v>
      </c>
      <c r="L12" s="60">
        <v>140007</v>
      </c>
      <c r="M12" s="60">
        <v>212766</v>
      </c>
      <c r="N12" s="60">
        <v>560741</v>
      </c>
      <c r="O12" s="60"/>
      <c r="P12" s="60"/>
      <c r="Q12" s="60"/>
      <c r="R12" s="60"/>
      <c r="S12" s="60"/>
      <c r="T12" s="60"/>
      <c r="U12" s="60"/>
      <c r="V12" s="60"/>
      <c r="W12" s="60">
        <v>842321</v>
      </c>
      <c r="X12" s="60">
        <v>9848831</v>
      </c>
      <c r="Y12" s="60">
        <v>-9006510</v>
      </c>
      <c r="Z12" s="140">
        <v>-91.45</v>
      </c>
      <c r="AA12" s="155">
        <v>19697661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32620000</v>
      </c>
      <c r="F15" s="60">
        <v>32620000</v>
      </c>
      <c r="G15" s="60">
        <v>1251236</v>
      </c>
      <c r="H15" s="60">
        <v>1458153</v>
      </c>
      <c r="I15" s="60">
        <v>1078316</v>
      </c>
      <c r="J15" s="60">
        <v>3787705</v>
      </c>
      <c r="K15" s="60">
        <v>3380483</v>
      </c>
      <c r="L15" s="60">
        <v>1992379</v>
      </c>
      <c r="M15" s="60">
        <v>1912413</v>
      </c>
      <c r="N15" s="60">
        <v>7285275</v>
      </c>
      <c r="O15" s="60"/>
      <c r="P15" s="60"/>
      <c r="Q15" s="60"/>
      <c r="R15" s="60"/>
      <c r="S15" s="60"/>
      <c r="T15" s="60"/>
      <c r="U15" s="60"/>
      <c r="V15" s="60"/>
      <c r="W15" s="60">
        <v>11072980</v>
      </c>
      <c r="X15" s="60">
        <v>16310000</v>
      </c>
      <c r="Y15" s="60">
        <v>-5237020</v>
      </c>
      <c r="Z15" s="140">
        <v>-32.11</v>
      </c>
      <c r="AA15" s="155">
        <v>32620000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41827339</v>
      </c>
      <c r="F36" s="60">
        <f t="shared" si="4"/>
        <v>41827339</v>
      </c>
      <c r="G36" s="60">
        <f t="shared" si="4"/>
        <v>5928486</v>
      </c>
      <c r="H36" s="60">
        <f t="shared" si="4"/>
        <v>708565</v>
      </c>
      <c r="I36" s="60">
        <f t="shared" si="4"/>
        <v>2506004</v>
      </c>
      <c r="J36" s="60">
        <f t="shared" si="4"/>
        <v>9143055</v>
      </c>
      <c r="K36" s="60">
        <f t="shared" si="4"/>
        <v>3230608</v>
      </c>
      <c r="L36" s="60">
        <f t="shared" si="4"/>
        <v>4321194</v>
      </c>
      <c r="M36" s="60">
        <f t="shared" si="4"/>
        <v>2949302</v>
      </c>
      <c r="N36" s="60">
        <f t="shared" si="4"/>
        <v>10501104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19644159</v>
      </c>
      <c r="X36" s="60">
        <f t="shared" si="4"/>
        <v>20913670</v>
      </c>
      <c r="Y36" s="60">
        <f t="shared" si="4"/>
        <v>-1269511</v>
      </c>
      <c r="Z36" s="140">
        <f aca="true" t="shared" si="5" ref="Z36:Z49">+IF(X36&lt;&gt;0,+(Y36/X36)*100,0)</f>
        <v>-6.070244964178931</v>
      </c>
      <c r="AA36" s="155">
        <f>AA6+AA21</f>
        <v>41827339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11032000</v>
      </c>
      <c r="F37" s="60">
        <f t="shared" si="4"/>
        <v>11032000</v>
      </c>
      <c r="G37" s="60">
        <f t="shared" si="4"/>
        <v>2025584</v>
      </c>
      <c r="H37" s="60">
        <f t="shared" si="4"/>
        <v>0</v>
      </c>
      <c r="I37" s="60">
        <f t="shared" si="4"/>
        <v>741699</v>
      </c>
      <c r="J37" s="60">
        <f t="shared" si="4"/>
        <v>2767283</v>
      </c>
      <c r="K37" s="60">
        <f t="shared" si="4"/>
        <v>3238316</v>
      </c>
      <c r="L37" s="60">
        <f t="shared" si="4"/>
        <v>1347436</v>
      </c>
      <c r="M37" s="60">
        <f t="shared" si="4"/>
        <v>1066707</v>
      </c>
      <c r="N37" s="60">
        <f t="shared" si="4"/>
        <v>5652459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8419742</v>
      </c>
      <c r="X37" s="60">
        <f t="shared" si="4"/>
        <v>5516000</v>
      </c>
      <c r="Y37" s="60">
        <f t="shared" si="4"/>
        <v>2903742</v>
      </c>
      <c r="Z37" s="140">
        <f t="shared" si="5"/>
        <v>52.64216823785352</v>
      </c>
      <c r="AA37" s="155">
        <f>AA7+AA22</f>
        <v>11032000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9600000</v>
      </c>
      <c r="F40" s="60">
        <f t="shared" si="4"/>
        <v>9600000</v>
      </c>
      <c r="G40" s="60">
        <f t="shared" si="4"/>
        <v>0</v>
      </c>
      <c r="H40" s="60">
        <f t="shared" si="4"/>
        <v>1543505</v>
      </c>
      <c r="I40" s="60">
        <f t="shared" si="4"/>
        <v>2689900</v>
      </c>
      <c r="J40" s="60">
        <f t="shared" si="4"/>
        <v>4233405</v>
      </c>
      <c r="K40" s="60">
        <f t="shared" si="4"/>
        <v>5383878</v>
      </c>
      <c r="L40" s="60">
        <f t="shared" si="4"/>
        <v>188674</v>
      </c>
      <c r="M40" s="60">
        <f t="shared" si="4"/>
        <v>2153785</v>
      </c>
      <c r="N40" s="60">
        <f t="shared" si="4"/>
        <v>7726337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11959742</v>
      </c>
      <c r="X40" s="60">
        <f t="shared" si="4"/>
        <v>4800000</v>
      </c>
      <c r="Y40" s="60">
        <f t="shared" si="4"/>
        <v>7159742</v>
      </c>
      <c r="Z40" s="140">
        <f t="shared" si="5"/>
        <v>149.16129166666667</v>
      </c>
      <c r="AA40" s="155">
        <f>AA10+AA25</f>
        <v>9600000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62459339</v>
      </c>
      <c r="F41" s="295">
        <f t="shared" si="6"/>
        <v>62459339</v>
      </c>
      <c r="G41" s="295">
        <f t="shared" si="6"/>
        <v>7954070</v>
      </c>
      <c r="H41" s="295">
        <f t="shared" si="6"/>
        <v>2252070</v>
      </c>
      <c r="I41" s="295">
        <f t="shared" si="6"/>
        <v>5937603</v>
      </c>
      <c r="J41" s="295">
        <f t="shared" si="6"/>
        <v>16143743</v>
      </c>
      <c r="K41" s="295">
        <f t="shared" si="6"/>
        <v>11852802</v>
      </c>
      <c r="L41" s="295">
        <f t="shared" si="6"/>
        <v>5857304</v>
      </c>
      <c r="M41" s="295">
        <f t="shared" si="6"/>
        <v>6169794</v>
      </c>
      <c r="N41" s="295">
        <f t="shared" si="6"/>
        <v>23879900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40023643</v>
      </c>
      <c r="X41" s="295">
        <f t="shared" si="6"/>
        <v>31229670</v>
      </c>
      <c r="Y41" s="295">
        <f t="shared" si="6"/>
        <v>8793973</v>
      </c>
      <c r="Z41" s="296">
        <f t="shared" si="5"/>
        <v>28.15903274033956</v>
      </c>
      <c r="AA41" s="297">
        <f>SUM(AA36:AA40)</f>
        <v>62459339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19697661</v>
      </c>
      <c r="F42" s="54">
        <f t="shared" si="7"/>
        <v>19697661</v>
      </c>
      <c r="G42" s="54">
        <f t="shared" si="7"/>
        <v>0</v>
      </c>
      <c r="H42" s="54">
        <f t="shared" si="7"/>
        <v>281580</v>
      </c>
      <c r="I42" s="54">
        <f t="shared" si="7"/>
        <v>0</v>
      </c>
      <c r="J42" s="54">
        <f t="shared" si="7"/>
        <v>281580</v>
      </c>
      <c r="K42" s="54">
        <f t="shared" si="7"/>
        <v>207968</v>
      </c>
      <c r="L42" s="54">
        <f t="shared" si="7"/>
        <v>140007</v>
      </c>
      <c r="M42" s="54">
        <f t="shared" si="7"/>
        <v>212766</v>
      </c>
      <c r="N42" s="54">
        <f t="shared" si="7"/>
        <v>560741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842321</v>
      </c>
      <c r="X42" s="54">
        <f t="shared" si="7"/>
        <v>9848831</v>
      </c>
      <c r="Y42" s="54">
        <f t="shared" si="7"/>
        <v>-9006510</v>
      </c>
      <c r="Z42" s="184">
        <f t="shared" si="5"/>
        <v>-91.44750275438781</v>
      </c>
      <c r="AA42" s="130">
        <f aca="true" t="shared" si="8" ref="AA42:AA48">AA12+AA27</f>
        <v>19697661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32620000</v>
      </c>
      <c r="F45" s="54">
        <f t="shared" si="7"/>
        <v>32620000</v>
      </c>
      <c r="G45" s="54">
        <f t="shared" si="7"/>
        <v>1251236</v>
      </c>
      <c r="H45" s="54">
        <f t="shared" si="7"/>
        <v>1458153</v>
      </c>
      <c r="I45" s="54">
        <f t="shared" si="7"/>
        <v>1078316</v>
      </c>
      <c r="J45" s="54">
        <f t="shared" si="7"/>
        <v>3787705</v>
      </c>
      <c r="K45" s="54">
        <f t="shared" si="7"/>
        <v>3380483</v>
      </c>
      <c r="L45" s="54">
        <f t="shared" si="7"/>
        <v>1992379</v>
      </c>
      <c r="M45" s="54">
        <f t="shared" si="7"/>
        <v>1912413</v>
      </c>
      <c r="N45" s="54">
        <f t="shared" si="7"/>
        <v>7285275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11072980</v>
      </c>
      <c r="X45" s="54">
        <f t="shared" si="7"/>
        <v>16310000</v>
      </c>
      <c r="Y45" s="54">
        <f t="shared" si="7"/>
        <v>-5237020</v>
      </c>
      <c r="Z45" s="184">
        <f t="shared" si="5"/>
        <v>-32.109258123850395</v>
      </c>
      <c r="AA45" s="130">
        <f t="shared" si="8"/>
        <v>32620000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114777000</v>
      </c>
      <c r="F49" s="220">
        <f t="shared" si="9"/>
        <v>114777000</v>
      </c>
      <c r="G49" s="220">
        <f t="shared" si="9"/>
        <v>9205306</v>
      </c>
      <c r="H49" s="220">
        <f t="shared" si="9"/>
        <v>3991803</v>
      </c>
      <c r="I49" s="220">
        <f t="shared" si="9"/>
        <v>7015919</v>
      </c>
      <c r="J49" s="220">
        <f t="shared" si="9"/>
        <v>20213028</v>
      </c>
      <c r="K49" s="220">
        <f t="shared" si="9"/>
        <v>15441253</v>
      </c>
      <c r="L49" s="220">
        <f t="shared" si="9"/>
        <v>7989690</v>
      </c>
      <c r="M49" s="220">
        <f t="shared" si="9"/>
        <v>8294973</v>
      </c>
      <c r="N49" s="220">
        <f t="shared" si="9"/>
        <v>31725916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51938944</v>
      </c>
      <c r="X49" s="220">
        <f t="shared" si="9"/>
        <v>57388501</v>
      </c>
      <c r="Y49" s="220">
        <f t="shared" si="9"/>
        <v>-5449557</v>
      </c>
      <c r="Z49" s="221">
        <f t="shared" si="5"/>
        <v>-9.495904066217028</v>
      </c>
      <c r="AA49" s="222">
        <f>SUM(AA41:AA48)</f>
        <v>114777000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21379838</v>
      </c>
      <c r="F51" s="54">
        <f t="shared" si="10"/>
        <v>21379838</v>
      </c>
      <c r="G51" s="54">
        <f t="shared" si="10"/>
        <v>2440677</v>
      </c>
      <c r="H51" s="54">
        <f t="shared" si="10"/>
        <v>83669</v>
      </c>
      <c r="I51" s="54">
        <f t="shared" si="10"/>
        <v>2703593</v>
      </c>
      <c r="J51" s="54">
        <f t="shared" si="10"/>
        <v>5227939</v>
      </c>
      <c r="K51" s="54">
        <f t="shared" si="10"/>
        <v>353106</v>
      </c>
      <c r="L51" s="54">
        <f t="shared" si="10"/>
        <v>886044</v>
      </c>
      <c r="M51" s="54">
        <f t="shared" si="10"/>
        <v>1096810</v>
      </c>
      <c r="N51" s="54">
        <f t="shared" si="10"/>
        <v>2335960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7563899</v>
      </c>
      <c r="X51" s="54">
        <f t="shared" si="10"/>
        <v>10689920</v>
      </c>
      <c r="Y51" s="54">
        <f t="shared" si="10"/>
        <v>-3126021</v>
      </c>
      <c r="Z51" s="184">
        <f>+IF(X51&lt;&gt;0,+(Y51/X51)*100,0)</f>
        <v>-29.242697793809498</v>
      </c>
      <c r="AA51" s="130">
        <f>SUM(AA57:AA61)</f>
        <v>21379838</v>
      </c>
    </row>
    <row r="52" spans="1:27" ht="12.75">
      <c r="A52" s="310" t="s">
        <v>205</v>
      </c>
      <c r="B52" s="142"/>
      <c r="C52" s="62"/>
      <c r="D52" s="156"/>
      <c r="E52" s="60">
        <v>17812755</v>
      </c>
      <c r="F52" s="60">
        <v>17812755</v>
      </c>
      <c r="G52" s="60">
        <v>2152894</v>
      </c>
      <c r="H52" s="60"/>
      <c r="I52" s="60">
        <v>2304997</v>
      </c>
      <c r="J52" s="60">
        <v>4457891</v>
      </c>
      <c r="K52" s="60">
        <v>164878</v>
      </c>
      <c r="L52" s="60">
        <v>21120</v>
      </c>
      <c r="M52" s="60">
        <v>764805</v>
      </c>
      <c r="N52" s="60">
        <v>950803</v>
      </c>
      <c r="O52" s="60"/>
      <c r="P52" s="60"/>
      <c r="Q52" s="60"/>
      <c r="R52" s="60"/>
      <c r="S52" s="60"/>
      <c r="T52" s="60"/>
      <c r="U52" s="60"/>
      <c r="V52" s="60"/>
      <c r="W52" s="60">
        <v>5408694</v>
      </c>
      <c r="X52" s="60">
        <v>8906378</v>
      </c>
      <c r="Y52" s="60">
        <v>-3497684</v>
      </c>
      <c r="Z52" s="140">
        <v>-39.27</v>
      </c>
      <c r="AA52" s="155">
        <v>17812755</v>
      </c>
    </row>
    <row r="53" spans="1:27" ht="12.75">
      <c r="A53" s="310" t="s">
        <v>206</v>
      </c>
      <c r="B53" s="142"/>
      <c r="C53" s="62"/>
      <c r="D53" s="156"/>
      <c r="E53" s="60">
        <v>634800</v>
      </c>
      <c r="F53" s="60">
        <v>634800</v>
      </c>
      <c r="G53" s="60"/>
      <c r="H53" s="60"/>
      <c r="I53" s="60"/>
      <c r="J53" s="60"/>
      <c r="K53" s="60"/>
      <c r="L53" s="60">
        <v>155560</v>
      </c>
      <c r="M53" s="60"/>
      <c r="N53" s="60">
        <v>155560</v>
      </c>
      <c r="O53" s="60"/>
      <c r="P53" s="60"/>
      <c r="Q53" s="60"/>
      <c r="R53" s="60"/>
      <c r="S53" s="60"/>
      <c r="T53" s="60"/>
      <c r="U53" s="60"/>
      <c r="V53" s="60"/>
      <c r="W53" s="60">
        <v>155560</v>
      </c>
      <c r="X53" s="60">
        <v>317400</v>
      </c>
      <c r="Y53" s="60">
        <v>-161840</v>
      </c>
      <c r="Z53" s="140">
        <v>-50.99</v>
      </c>
      <c r="AA53" s="155">
        <v>634800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>
        <v>217218</v>
      </c>
      <c r="H56" s="60">
        <v>16000</v>
      </c>
      <c r="I56" s="60"/>
      <c r="J56" s="60">
        <v>233218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233218</v>
      </c>
      <c r="X56" s="60"/>
      <c r="Y56" s="60">
        <v>233218</v>
      </c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18447555</v>
      </c>
      <c r="F57" s="295">
        <f t="shared" si="11"/>
        <v>18447555</v>
      </c>
      <c r="G57" s="295">
        <f t="shared" si="11"/>
        <v>2370112</v>
      </c>
      <c r="H57" s="295">
        <f t="shared" si="11"/>
        <v>16000</v>
      </c>
      <c r="I57" s="295">
        <f t="shared" si="11"/>
        <v>2304997</v>
      </c>
      <c r="J57" s="295">
        <f t="shared" si="11"/>
        <v>4691109</v>
      </c>
      <c r="K57" s="295">
        <f t="shared" si="11"/>
        <v>164878</v>
      </c>
      <c r="L57" s="295">
        <f t="shared" si="11"/>
        <v>176680</v>
      </c>
      <c r="M57" s="295">
        <f t="shared" si="11"/>
        <v>764805</v>
      </c>
      <c r="N57" s="295">
        <f t="shared" si="11"/>
        <v>1106363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5797472</v>
      </c>
      <c r="X57" s="295">
        <f t="shared" si="11"/>
        <v>9223778</v>
      </c>
      <c r="Y57" s="295">
        <f t="shared" si="11"/>
        <v>-3426306</v>
      </c>
      <c r="Z57" s="296">
        <f>+IF(X57&lt;&gt;0,+(Y57/X57)*100,0)</f>
        <v>-37.146449101441945</v>
      </c>
      <c r="AA57" s="297">
        <f>SUM(AA52:AA56)</f>
        <v>18447555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2932283</v>
      </c>
      <c r="F61" s="60">
        <v>2932283</v>
      </c>
      <c r="G61" s="60">
        <v>70565</v>
      </c>
      <c r="H61" s="60">
        <v>67669</v>
      </c>
      <c r="I61" s="60">
        <v>398596</v>
      </c>
      <c r="J61" s="60">
        <v>536830</v>
      </c>
      <c r="K61" s="60">
        <v>188228</v>
      </c>
      <c r="L61" s="60">
        <v>709364</v>
      </c>
      <c r="M61" s="60">
        <v>332005</v>
      </c>
      <c r="N61" s="60">
        <v>1229597</v>
      </c>
      <c r="O61" s="60"/>
      <c r="P61" s="60"/>
      <c r="Q61" s="60"/>
      <c r="R61" s="60"/>
      <c r="S61" s="60"/>
      <c r="T61" s="60"/>
      <c r="U61" s="60"/>
      <c r="V61" s="60"/>
      <c r="W61" s="60">
        <v>1766427</v>
      </c>
      <c r="X61" s="60">
        <v>1466142</v>
      </c>
      <c r="Y61" s="60">
        <v>300285</v>
      </c>
      <c r="Z61" s="140">
        <v>20.48</v>
      </c>
      <c r="AA61" s="155">
        <v>2932283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8325359</v>
      </c>
      <c r="H65" s="60">
        <v>5251114</v>
      </c>
      <c r="I65" s="60">
        <v>11672162</v>
      </c>
      <c r="J65" s="60">
        <v>25248635</v>
      </c>
      <c r="K65" s="60">
        <v>9434138</v>
      </c>
      <c r="L65" s="60">
        <v>8909674</v>
      </c>
      <c r="M65" s="60">
        <v>8815615</v>
      </c>
      <c r="N65" s="60">
        <v>27159427</v>
      </c>
      <c r="O65" s="60"/>
      <c r="P65" s="60"/>
      <c r="Q65" s="60"/>
      <c r="R65" s="60"/>
      <c r="S65" s="60"/>
      <c r="T65" s="60"/>
      <c r="U65" s="60"/>
      <c r="V65" s="60"/>
      <c r="W65" s="60">
        <v>52408062</v>
      </c>
      <c r="X65" s="60"/>
      <c r="Y65" s="60">
        <v>52408062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21380000</v>
      </c>
      <c r="F66" s="275"/>
      <c r="G66" s="275">
        <v>2223460</v>
      </c>
      <c r="H66" s="275">
        <v>1116118</v>
      </c>
      <c r="I66" s="275">
        <v>2923755</v>
      </c>
      <c r="J66" s="275">
        <v>6263333</v>
      </c>
      <c r="K66" s="275">
        <v>353106</v>
      </c>
      <c r="L66" s="275">
        <v>730484</v>
      </c>
      <c r="M66" s="275">
        <v>1096811</v>
      </c>
      <c r="N66" s="275">
        <v>2180401</v>
      </c>
      <c r="O66" s="275"/>
      <c r="P66" s="275"/>
      <c r="Q66" s="275"/>
      <c r="R66" s="275"/>
      <c r="S66" s="275"/>
      <c r="T66" s="275"/>
      <c r="U66" s="275"/>
      <c r="V66" s="275"/>
      <c r="W66" s="275">
        <v>8443734</v>
      </c>
      <c r="X66" s="275"/>
      <c r="Y66" s="275">
        <v>8443734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679551</v>
      </c>
      <c r="H67" s="60">
        <v>537696</v>
      </c>
      <c r="I67" s="60">
        <v>546742</v>
      </c>
      <c r="J67" s="60">
        <v>1763989</v>
      </c>
      <c r="K67" s="60">
        <v>884041</v>
      </c>
      <c r="L67" s="60">
        <v>441415</v>
      </c>
      <c r="M67" s="60">
        <v>425949</v>
      </c>
      <c r="N67" s="60">
        <v>1751405</v>
      </c>
      <c r="O67" s="60"/>
      <c r="P67" s="60"/>
      <c r="Q67" s="60"/>
      <c r="R67" s="60"/>
      <c r="S67" s="60"/>
      <c r="T67" s="60"/>
      <c r="U67" s="60"/>
      <c r="V67" s="60"/>
      <c r="W67" s="60">
        <v>3515394</v>
      </c>
      <c r="X67" s="60"/>
      <c r="Y67" s="60">
        <v>3515394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5375102</v>
      </c>
      <c r="H68" s="60">
        <v>1448740</v>
      </c>
      <c r="I68" s="60">
        <v>4364037</v>
      </c>
      <c r="J68" s="60">
        <v>11187879</v>
      </c>
      <c r="K68" s="60">
        <v>5980495</v>
      </c>
      <c r="L68" s="60">
        <v>9209589</v>
      </c>
      <c r="M68" s="60">
        <v>5134809</v>
      </c>
      <c r="N68" s="60">
        <v>20324893</v>
      </c>
      <c r="O68" s="60"/>
      <c r="P68" s="60"/>
      <c r="Q68" s="60"/>
      <c r="R68" s="60"/>
      <c r="S68" s="60"/>
      <c r="T68" s="60"/>
      <c r="U68" s="60"/>
      <c r="V68" s="60"/>
      <c r="W68" s="60">
        <v>31512772</v>
      </c>
      <c r="X68" s="60"/>
      <c r="Y68" s="60">
        <v>31512772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21380000</v>
      </c>
      <c r="F69" s="220">
        <f t="shared" si="12"/>
        <v>0</v>
      </c>
      <c r="G69" s="220">
        <f t="shared" si="12"/>
        <v>16603472</v>
      </c>
      <c r="H69" s="220">
        <f t="shared" si="12"/>
        <v>8353668</v>
      </c>
      <c r="I69" s="220">
        <f t="shared" si="12"/>
        <v>19506696</v>
      </c>
      <c r="J69" s="220">
        <f t="shared" si="12"/>
        <v>44463836</v>
      </c>
      <c r="K69" s="220">
        <f t="shared" si="12"/>
        <v>16651780</v>
      </c>
      <c r="L69" s="220">
        <f t="shared" si="12"/>
        <v>19291162</v>
      </c>
      <c r="M69" s="220">
        <f t="shared" si="12"/>
        <v>15473184</v>
      </c>
      <c r="N69" s="220">
        <f t="shared" si="12"/>
        <v>51416126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95879962</v>
      </c>
      <c r="X69" s="220">
        <f t="shared" si="12"/>
        <v>0</v>
      </c>
      <c r="Y69" s="220">
        <f t="shared" si="12"/>
        <v>95879962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62459339</v>
      </c>
      <c r="F5" s="358">
        <f t="shared" si="0"/>
        <v>62459339</v>
      </c>
      <c r="G5" s="358">
        <f t="shared" si="0"/>
        <v>7954070</v>
      </c>
      <c r="H5" s="356">
        <f t="shared" si="0"/>
        <v>2252070</v>
      </c>
      <c r="I5" s="356">
        <f t="shared" si="0"/>
        <v>5937603</v>
      </c>
      <c r="J5" s="358">
        <f t="shared" si="0"/>
        <v>16143743</v>
      </c>
      <c r="K5" s="358">
        <f t="shared" si="0"/>
        <v>11852802</v>
      </c>
      <c r="L5" s="356">
        <f t="shared" si="0"/>
        <v>5857304</v>
      </c>
      <c r="M5" s="356">
        <f t="shared" si="0"/>
        <v>6169794</v>
      </c>
      <c r="N5" s="358">
        <f t="shared" si="0"/>
        <v>23879900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40023643</v>
      </c>
      <c r="X5" s="356">
        <f t="shared" si="0"/>
        <v>31229670</v>
      </c>
      <c r="Y5" s="358">
        <f t="shared" si="0"/>
        <v>8793973</v>
      </c>
      <c r="Z5" s="359">
        <f>+IF(X5&lt;&gt;0,+(Y5/X5)*100,0)</f>
        <v>28.15903274033956</v>
      </c>
      <c r="AA5" s="360">
        <f>+AA6+AA8+AA11+AA13+AA15</f>
        <v>62459339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41827339</v>
      </c>
      <c r="F6" s="59">
        <f t="shared" si="1"/>
        <v>41827339</v>
      </c>
      <c r="G6" s="59">
        <f t="shared" si="1"/>
        <v>5928486</v>
      </c>
      <c r="H6" s="60">
        <f t="shared" si="1"/>
        <v>708565</v>
      </c>
      <c r="I6" s="60">
        <f t="shared" si="1"/>
        <v>2506004</v>
      </c>
      <c r="J6" s="59">
        <f t="shared" si="1"/>
        <v>9143055</v>
      </c>
      <c r="K6" s="59">
        <f t="shared" si="1"/>
        <v>3230608</v>
      </c>
      <c r="L6" s="60">
        <f t="shared" si="1"/>
        <v>4321194</v>
      </c>
      <c r="M6" s="60">
        <f t="shared" si="1"/>
        <v>2949302</v>
      </c>
      <c r="N6" s="59">
        <f t="shared" si="1"/>
        <v>10501104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19644159</v>
      </c>
      <c r="X6" s="60">
        <f t="shared" si="1"/>
        <v>20913670</v>
      </c>
      <c r="Y6" s="59">
        <f t="shared" si="1"/>
        <v>-1269511</v>
      </c>
      <c r="Z6" s="61">
        <f>+IF(X6&lt;&gt;0,+(Y6/X6)*100,0)</f>
        <v>-6.070244964178931</v>
      </c>
      <c r="AA6" s="62">
        <f t="shared" si="1"/>
        <v>41827339</v>
      </c>
    </row>
    <row r="7" spans="1:27" ht="12.75">
      <c r="A7" s="291" t="s">
        <v>229</v>
      </c>
      <c r="B7" s="142"/>
      <c r="C7" s="60"/>
      <c r="D7" s="340"/>
      <c r="E7" s="60">
        <v>41827339</v>
      </c>
      <c r="F7" s="59">
        <v>41827339</v>
      </c>
      <c r="G7" s="59">
        <v>5928486</v>
      </c>
      <c r="H7" s="60">
        <v>708565</v>
      </c>
      <c r="I7" s="60">
        <v>2506004</v>
      </c>
      <c r="J7" s="59">
        <v>9143055</v>
      </c>
      <c r="K7" s="59">
        <v>3230608</v>
      </c>
      <c r="L7" s="60">
        <v>4321194</v>
      </c>
      <c r="M7" s="60">
        <v>2949302</v>
      </c>
      <c r="N7" s="59">
        <v>10501104</v>
      </c>
      <c r="O7" s="59"/>
      <c r="P7" s="60"/>
      <c r="Q7" s="60"/>
      <c r="R7" s="59"/>
      <c r="S7" s="59"/>
      <c r="T7" s="60"/>
      <c r="U7" s="60"/>
      <c r="V7" s="59"/>
      <c r="W7" s="59">
        <v>19644159</v>
      </c>
      <c r="X7" s="60">
        <v>20913670</v>
      </c>
      <c r="Y7" s="59">
        <v>-1269511</v>
      </c>
      <c r="Z7" s="61">
        <v>-6.07</v>
      </c>
      <c r="AA7" s="62">
        <v>41827339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11032000</v>
      </c>
      <c r="F8" s="59">
        <f t="shared" si="2"/>
        <v>11032000</v>
      </c>
      <c r="G8" s="59">
        <f t="shared" si="2"/>
        <v>2025584</v>
      </c>
      <c r="H8" s="60">
        <f t="shared" si="2"/>
        <v>0</v>
      </c>
      <c r="I8" s="60">
        <f t="shared" si="2"/>
        <v>741699</v>
      </c>
      <c r="J8" s="59">
        <f t="shared" si="2"/>
        <v>2767283</v>
      </c>
      <c r="K8" s="59">
        <f t="shared" si="2"/>
        <v>3238316</v>
      </c>
      <c r="L8" s="60">
        <f t="shared" si="2"/>
        <v>1347436</v>
      </c>
      <c r="M8" s="60">
        <f t="shared" si="2"/>
        <v>1066707</v>
      </c>
      <c r="N8" s="59">
        <f t="shared" si="2"/>
        <v>5652459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8419742</v>
      </c>
      <c r="X8" s="60">
        <f t="shared" si="2"/>
        <v>5516000</v>
      </c>
      <c r="Y8" s="59">
        <f t="shared" si="2"/>
        <v>2903742</v>
      </c>
      <c r="Z8" s="61">
        <f>+IF(X8&lt;&gt;0,+(Y8/X8)*100,0)</f>
        <v>52.64216823785352</v>
      </c>
      <c r="AA8" s="62">
        <f>SUM(AA9:AA10)</f>
        <v>11032000</v>
      </c>
    </row>
    <row r="9" spans="1:27" ht="12.75">
      <c r="A9" s="291" t="s">
        <v>230</v>
      </c>
      <c r="B9" s="142"/>
      <c r="C9" s="60"/>
      <c r="D9" s="340"/>
      <c r="E9" s="60">
        <v>7032000</v>
      </c>
      <c r="F9" s="59">
        <v>7032000</v>
      </c>
      <c r="G9" s="59">
        <v>1001202</v>
      </c>
      <c r="H9" s="60"/>
      <c r="I9" s="60">
        <v>521537</v>
      </c>
      <c r="J9" s="59">
        <v>1522739</v>
      </c>
      <c r="K9" s="59">
        <v>3025166</v>
      </c>
      <c r="L9" s="60">
        <v>1347436</v>
      </c>
      <c r="M9" s="60">
        <v>821540</v>
      </c>
      <c r="N9" s="59">
        <v>5194142</v>
      </c>
      <c r="O9" s="59"/>
      <c r="P9" s="60"/>
      <c r="Q9" s="60"/>
      <c r="R9" s="59"/>
      <c r="S9" s="59"/>
      <c r="T9" s="60"/>
      <c r="U9" s="60"/>
      <c r="V9" s="59"/>
      <c r="W9" s="59">
        <v>6716881</v>
      </c>
      <c r="X9" s="60">
        <v>3516000</v>
      </c>
      <c r="Y9" s="59">
        <v>3200881</v>
      </c>
      <c r="Z9" s="61">
        <v>91.04</v>
      </c>
      <c r="AA9" s="62">
        <v>7032000</v>
      </c>
    </row>
    <row r="10" spans="1:27" ht="12.75">
      <c r="A10" s="291" t="s">
        <v>231</v>
      </c>
      <c r="B10" s="142"/>
      <c r="C10" s="60"/>
      <c r="D10" s="340"/>
      <c r="E10" s="60">
        <v>4000000</v>
      </c>
      <c r="F10" s="59">
        <v>4000000</v>
      </c>
      <c r="G10" s="59">
        <v>1024382</v>
      </c>
      <c r="H10" s="60"/>
      <c r="I10" s="60">
        <v>220162</v>
      </c>
      <c r="J10" s="59">
        <v>1244544</v>
      </c>
      <c r="K10" s="59">
        <v>213150</v>
      </c>
      <c r="L10" s="60"/>
      <c r="M10" s="60">
        <v>245167</v>
      </c>
      <c r="N10" s="59">
        <v>458317</v>
      </c>
      <c r="O10" s="59"/>
      <c r="P10" s="60"/>
      <c r="Q10" s="60"/>
      <c r="R10" s="59"/>
      <c r="S10" s="59"/>
      <c r="T10" s="60"/>
      <c r="U10" s="60"/>
      <c r="V10" s="59"/>
      <c r="W10" s="59">
        <v>1702861</v>
      </c>
      <c r="X10" s="60">
        <v>2000000</v>
      </c>
      <c r="Y10" s="59">
        <v>-297139</v>
      </c>
      <c r="Z10" s="61">
        <v>-14.86</v>
      </c>
      <c r="AA10" s="62">
        <v>4000000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9600000</v>
      </c>
      <c r="F15" s="59">
        <f t="shared" si="5"/>
        <v>9600000</v>
      </c>
      <c r="G15" s="59">
        <f t="shared" si="5"/>
        <v>0</v>
      </c>
      <c r="H15" s="60">
        <f t="shared" si="5"/>
        <v>1543505</v>
      </c>
      <c r="I15" s="60">
        <f t="shared" si="5"/>
        <v>2689900</v>
      </c>
      <c r="J15" s="59">
        <f t="shared" si="5"/>
        <v>4233405</v>
      </c>
      <c r="K15" s="59">
        <f t="shared" si="5"/>
        <v>5383878</v>
      </c>
      <c r="L15" s="60">
        <f t="shared" si="5"/>
        <v>188674</v>
      </c>
      <c r="M15" s="60">
        <f t="shared" si="5"/>
        <v>2153785</v>
      </c>
      <c r="N15" s="59">
        <f t="shared" si="5"/>
        <v>7726337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11959742</v>
      </c>
      <c r="X15" s="60">
        <f t="shared" si="5"/>
        <v>4800000</v>
      </c>
      <c r="Y15" s="59">
        <f t="shared" si="5"/>
        <v>7159742</v>
      </c>
      <c r="Z15" s="61">
        <f>+IF(X15&lt;&gt;0,+(Y15/X15)*100,0)</f>
        <v>149.16129166666667</v>
      </c>
      <c r="AA15" s="62">
        <f>SUM(AA16:AA20)</f>
        <v>9600000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9600000</v>
      </c>
      <c r="F20" s="59">
        <v>9600000</v>
      </c>
      <c r="G20" s="59"/>
      <c r="H20" s="60">
        <v>1543505</v>
      </c>
      <c r="I20" s="60">
        <v>2689900</v>
      </c>
      <c r="J20" s="59">
        <v>4233405</v>
      </c>
      <c r="K20" s="59">
        <v>5383878</v>
      </c>
      <c r="L20" s="60">
        <v>188674</v>
      </c>
      <c r="M20" s="60">
        <v>2153785</v>
      </c>
      <c r="N20" s="59">
        <v>7726337</v>
      </c>
      <c r="O20" s="59"/>
      <c r="P20" s="60"/>
      <c r="Q20" s="60"/>
      <c r="R20" s="59"/>
      <c r="S20" s="59"/>
      <c r="T20" s="60"/>
      <c r="U20" s="60"/>
      <c r="V20" s="59"/>
      <c r="W20" s="59">
        <v>11959742</v>
      </c>
      <c r="X20" s="60">
        <v>4800000</v>
      </c>
      <c r="Y20" s="59">
        <v>7159742</v>
      </c>
      <c r="Z20" s="61">
        <v>149.16</v>
      </c>
      <c r="AA20" s="62">
        <v>9600000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19697661</v>
      </c>
      <c r="F22" s="345">
        <f t="shared" si="6"/>
        <v>19697661</v>
      </c>
      <c r="G22" s="345">
        <f t="shared" si="6"/>
        <v>0</v>
      </c>
      <c r="H22" s="343">
        <f t="shared" si="6"/>
        <v>281580</v>
      </c>
      <c r="I22" s="343">
        <f t="shared" si="6"/>
        <v>0</v>
      </c>
      <c r="J22" s="345">
        <f t="shared" si="6"/>
        <v>281580</v>
      </c>
      <c r="K22" s="345">
        <f t="shared" si="6"/>
        <v>207968</v>
      </c>
      <c r="L22" s="343">
        <f t="shared" si="6"/>
        <v>140007</v>
      </c>
      <c r="M22" s="343">
        <f t="shared" si="6"/>
        <v>212766</v>
      </c>
      <c r="N22" s="345">
        <f t="shared" si="6"/>
        <v>560741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842321</v>
      </c>
      <c r="X22" s="343">
        <f t="shared" si="6"/>
        <v>9848831</v>
      </c>
      <c r="Y22" s="345">
        <f t="shared" si="6"/>
        <v>-9006510</v>
      </c>
      <c r="Z22" s="336">
        <f>+IF(X22&lt;&gt;0,+(Y22/X22)*100,0)</f>
        <v>-91.44750275438781</v>
      </c>
      <c r="AA22" s="350">
        <f>SUM(AA23:AA32)</f>
        <v>19697661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8000000</v>
      </c>
      <c r="F25" s="59">
        <v>8000000</v>
      </c>
      <c r="G25" s="59"/>
      <c r="H25" s="60">
        <v>281580</v>
      </c>
      <c r="I25" s="60"/>
      <c r="J25" s="59">
        <v>281580</v>
      </c>
      <c r="K25" s="59">
        <v>207968</v>
      </c>
      <c r="L25" s="60"/>
      <c r="M25" s="60"/>
      <c r="N25" s="59">
        <v>207968</v>
      </c>
      <c r="O25" s="59"/>
      <c r="P25" s="60"/>
      <c r="Q25" s="60"/>
      <c r="R25" s="59"/>
      <c r="S25" s="59"/>
      <c r="T25" s="60"/>
      <c r="U25" s="60"/>
      <c r="V25" s="59"/>
      <c r="W25" s="59">
        <v>489548</v>
      </c>
      <c r="X25" s="60">
        <v>4000000</v>
      </c>
      <c r="Y25" s="59">
        <v>-3510452</v>
      </c>
      <c r="Z25" s="61">
        <v>-87.76</v>
      </c>
      <c r="AA25" s="62">
        <v>8000000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11697661</v>
      </c>
      <c r="F32" s="59">
        <v>11697661</v>
      </c>
      <c r="G32" s="59"/>
      <c r="H32" s="60"/>
      <c r="I32" s="60"/>
      <c r="J32" s="59"/>
      <c r="K32" s="59"/>
      <c r="L32" s="60">
        <v>140007</v>
      </c>
      <c r="M32" s="60">
        <v>212766</v>
      </c>
      <c r="N32" s="59">
        <v>352773</v>
      </c>
      <c r="O32" s="59"/>
      <c r="P32" s="60"/>
      <c r="Q32" s="60"/>
      <c r="R32" s="59"/>
      <c r="S32" s="59"/>
      <c r="T32" s="60"/>
      <c r="U32" s="60"/>
      <c r="V32" s="59"/>
      <c r="W32" s="59">
        <v>352773</v>
      </c>
      <c r="X32" s="60">
        <v>5848831</v>
      </c>
      <c r="Y32" s="59">
        <v>-5496058</v>
      </c>
      <c r="Z32" s="61">
        <v>-93.97</v>
      </c>
      <c r="AA32" s="62">
        <v>11697661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32620000</v>
      </c>
      <c r="F40" s="345">
        <f t="shared" si="9"/>
        <v>32620000</v>
      </c>
      <c r="G40" s="345">
        <f t="shared" si="9"/>
        <v>1251236</v>
      </c>
      <c r="H40" s="343">
        <f t="shared" si="9"/>
        <v>1458153</v>
      </c>
      <c r="I40" s="343">
        <f t="shared" si="9"/>
        <v>1078316</v>
      </c>
      <c r="J40" s="345">
        <f t="shared" si="9"/>
        <v>3787705</v>
      </c>
      <c r="K40" s="345">
        <f t="shared" si="9"/>
        <v>3380483</v>
      </c>
      <c r="L40" s="343">
        <f t="shared" si="9"/>
        <v>1992379</v>
      </c>
      <c r="M40" s="343">
        <f t="shared" si="9"/>
        <v>1912413</v>
      </c>
      <c r="N40" s="345">
        <f t="shared" si="9"/>
        <v>7285275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11072980</v>
      </c>
      <c r="X40" s="343">
        <f t="shared" si="9"/>
        <v>16310000</v>
      </c>
      <c r="Y40" s="345">
        <f t="shared" si="9"/>
        <v>-5237020</v>
      </c>
      <c r="Z40" s="336">
        <f>+IF(X40&lt;&gt;0,+(Y40/X40)*100,0)</f>
        <v>-32.109258123850395</v>
      </c>
      <c r="AA40" s="350">
        <f>SUM(AA41:AA49)</f>
        <v>32620000</v>
      </c>
    </row>
    <row r="41" spans="1:27" ht="12.75">
      <c r="A41" s="361" t="s">
        <v>248</v>
      </c>
      <c r="B41" s="142"/>
      <c r="C41" s="362"/>
      <c r="D41" s="363"/>
      <c r="E41" s="362">
        <v>17620000</v>
      </c>
      <c r="F41" s="364">
        <v>17620000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8810000</v>
      </c>
      <c r="Y41" s="364">
        <v>-8810000</v>
      </c>
      <c r="Z41" s="365">
        <v>-100</v>
      </c>
      <c r="AA41" s="366">
        <v>17620000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10000000</v>
      </c>
      <c r="F43" s="370">
        <v>10000000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5000000</v>
      </c>
      <c r="Y43" s="370">
        <v>-5000000</v>
      </c>
      <c r="Z43" s="371">
        <v>-100</v>
      </c>
      <c r="AA43" s="303">
        <v>10000000</v>
      </c>
    </row>
    <row r="44" spans="1:27" ht="12.75">
      <c r="A44" s="361" t="s">
        <v>251</v>
      </c>
      <c r="B44" s="136"/>
      <c r="C44" s="60"/>
      <c r="D44" s="368"/>
      <c r="E44" s="54">
        <v>5000000</v>
      </c>
      <c r="F44" s="53">
        <v>5000000</v>
      </c>
      <c r="G44" s="53"/>
      <c r="H44" s="54"/>
      <c r="I44" s="54">
        <v>75346</v>
      </c>
      <c r="J44" s="53">
        <v>75346</v>
      </c>
      <c r="K44" s="53">
        <v>108428</v>
      </c>
      <c r="L44" s="54"/>
      <c r="M44" s="54">
        <v>98880</v>
      </c>
      <c r="N44" s="53">
        <v>207308</v>
      </c>
      <c r="O44" s="53"/>
      <c r="P44" s="54"/>
      <c r="Q44" s="54"/>
      <c r="R44" s="53"/>
      <c r="S44" s="53"/>
      <c r="T44" s="54"/>
      <c r="U44" s="54"/>
      <c r="V44" s="53"/>
      <c r="W44" s="53">
        <v>282654</v>
      </c>
      <c r="X44" s="54">
        <v>2500000</v>
      </c>
      <c r="Y44" s="53">
        <v>-2217346</v>
      </c>
      <c r="Z44" s="94">
        <v>-88.69</v>
      </c>
      <c r="AA44" s="95">
        <v>5000000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>
        <v>1251236</v>
      </c>
      <c r="H48" s="54">
        <v>1458153</v>
      </c>
      <c r="I48" s="54">
        <v>1002970</v>
      </c>
      <c r="J48" s="53">
        <v>3712359</v>
      </c>
      <c r="K48" s="53">
        <v>916885</v>
      </c>
      <c r="L48" s="54">
        <v>639215</v>
      </c>
      <c r="M48" s="54">
        <v>668649</v>
      </c>
      <c r="N48" s="53">
        <v>2224749</v>
      </c>
      <c r="O48" s="53"/>
      <c r="P48" s="54"/>
      <c r="Q48" s="54"/>
      <c r="R48" s="53"/>
      <c r="S48" s="53"/>
      <c r="T48" s="54"/>
      <c r="U48" s="54"/>
      <c r="V48" s="53"/>
      <c r="W48" s="53">
        <v>5937108</v>
      </c>
      <c r="X48" s="54"/>
      <c r="Y48" s="53">
        <v>5937108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>
        <v>2355170</v>
      </c>
      <c r="L49" s="54">
        <v>1353164</v>
      </c>
      <c r="M49" s="54">
        <v>1144884</v>
      </c>
      <c r="N49" s="53">
        <v>4853218</v>
      </c>
      <c r="O49" s="53"/>
      <c r="P49" s="54"/>
      <c r="Q49" s="54"/>
      <c r="R49" s="53"/>
      <c r="S49" s="53"/>
      <c r="T49" s="54"/>
      <c r="U49" s="54"/>
      <c r="V49" s="53"/>
      <c r="W49" s="53">
        <v>4853218</v>
      </c>
      <c r="X49" s="54"/>
      <c r="Y49" s="53">
        <v>4853218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114777000</v>
      </c>
      <c r="F60" s="264">
        <f t="shared" si="14"/>
        <v>114777000</v>
      </c>
      <c r="G60" s="264">
        <f t="shared" si="14"/>
        <v>9205306</v>
      </c>
      <c r="H60" s="219">
        <f t="shared" si="14"/>
        <v>3991803</v>
      </c>
      <c r="I60" s="219">
        <f t="shared" si="14"/>
        <v>7015919</v>
      </c>
      <c r="J60" s="264">
        <f t="shared" si="14"/>
        <v>20213028</v>
      </c>
      <c r="K60" s="264">
        <f t="shared" si="14"/>
        <v>15441253</v>
      </c>
      <c r="L60" s="219">
        <f t="shared" si="14"/>
        <v>7989690</v>
      </c>
      <c r="M60" s="219">
        <f t="shared" si="14"/>
        <v>8294973</v>
      </c>
      <c r="N60" s="264">
        <f t="shared" si="14"/>
        <v>31725916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51938944</v>
      </c>
      <c r="X60" s="219">
        <f t="shared" si="14"/>
        <v>57388501</v>
      </c>
      <c r="Y60" s="264">
        <f t="shared" si="14"/>
        <v>-5449557</v>
      </c>
      <c r="Z60" s="337">
        <f>+IF(X60&lt;&gt;0,+(Y60/X60)*100,0)</f>
        <v>-9.495904066217028</v>
      </c>
      <c r="AA60" s="232">
        <f>+AA57+AA54+AA51+AA40+AA37+AA34+AA22+AA5</f>
        <v>114777000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2017-02-01T08:46:31Z</dcterms:created>
  <dcterms:modified xsi:type="dcterms:W3CDTF">2017-02-01T08:46:34Z</dcterms:modified>
  <cp:category/>
  <cp:version/>
  <cp:contentType/>
  <cp:contentStatus/>
</cp:coreProperties>
</file>