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<sst xmlns="http://schemas.openxmlformats.org/spreadsheetml/2006/main" count="857" uniqueCount="303">
  <si>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Port St Johns(EC154)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</si>
  <si>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</si>
  <si>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</si>
  <si>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</si>
  <si>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</si>
  <si>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</si>
  <si>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</si>
  <si>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</si>
  <si>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</si>
  <si>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</si>
  <si>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</si>
  <si>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</si>
  <si>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</si>
  <si>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</si>
  <si>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</si>
  <si>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</si>
  <si>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</si>
  <si>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</si>
  <si>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</si>
  <si>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</si>
  <si>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</si>
  <si>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</si>
  <si>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</si>
  <si>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</si>
  <si>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</si>
  <si>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</si>
  <si>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</si>
  <si>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</si>
  <si>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</si>
  <si>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</si>
  <si>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</si>
  <si>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</si>
  <si>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</si>
  <si>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</si>
  <si>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</si>
  <si>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</si>
  <si>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</si>
  <si>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</si>
  <si>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</si>
  <si>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</si>
  <si>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</si>
  <si>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</si>
  <si>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</si>
  <si>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</si>
  <si>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</si>
  <si>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</si>
  <si>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</si>
  <si>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</si>
  <si>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</si>
  <si>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</si>
  <si>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</si>
  <si>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</si>
  <si>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</si>
  <si>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</si>
  <si>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</si>
  <si>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</si>
  <si>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</si>
  <si>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</si>
  <si>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</si>
  <si>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</si>
  <si>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</si>
  <si>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</si>
  <si>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</si>
  <si>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</si>
  <si>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</si>
  <si>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</si>
  <si>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</si>
  <si>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</si>
  <si>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</si>
  <si>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</si>
  <si>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Port St Johns(EC154)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</si>
  <si>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</si>
  <si>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</si>
  <si>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</si>
  <si>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</si>
  <si>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</si>
  <si>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</si>
  <si>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</si>
  <si>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</si>
  <si>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</si>
  <si>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</si>
  <si>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</si>
  <si>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</si>
  <si>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</si>
  <si>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</si>
  <si>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</si>
  <si>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</si>
  <si>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</si>
  <si>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</si>
  <si>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</si>
  <si>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</si>
  <si>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</si>
  <si>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</si>
  <si>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</si>
  <si>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</si>
  <si>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</si>
  <si>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</si>
  <si>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</si>
  <si>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</si>
  <si>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</si>
  <si>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Port St Johns(EC154)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</si>
  <si>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</si>
  <si>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</si>
  <si>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</si>
  <si>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</si>
  <si>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</si>
  <si>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</si>
  <si>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</si>
  <si>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</si>
  <si>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</si>
  <si>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</si>
  <si>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</si>
  <si>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</si>
  <si>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</si>
  <si>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</si>
  <si>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</si>
  <si>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</si>
  <si>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</si>
  <si>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</si>
  <si>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</si>
  <si>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</si>
  <si>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</si>
  <si>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</si>
  <si>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</si>
  <si>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</si>
  <si>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</si>
  <si>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</si>
  <si>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</si>
  <si>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</si>
  <si>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Port St Johns(EC154)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</si>
  <si>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</si>
  <si>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</si>
  <si>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</si>
  <si>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</si>
  <si>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</si>
  <si>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</si>
  <si>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</si>
  <si>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</si>
  <si>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</si>
  <si>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</si>
  <si>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Port St Johns(EC154)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</si>
  <si>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</si>
  <si>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</si>
  <si>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</si>
  <si>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</si>
  <si>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</si>
  <si>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</si>
  <si>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</si>
  <si>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</si>
  <si>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</si>
  <si>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</si>
  <si>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</si>
  <si>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</si>
  <si>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</si>
  <si>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</si>
  <si>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</si>
  <si>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</si>
  <si>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</si>
  <si>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</si>
  <si>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</si>
  <si>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</si>
  <si>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</si>
  <si>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</si>
  <si>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</si>
  <si>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</si>
  <si>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</si>
  <si>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</si>
  <si>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</si>
  <si>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</si>
  <si>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</si>
  <si>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</si>
  <si>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</si>
  <si>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</si>
  <si>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</si>
  <si>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Port St Johns(EC154)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</si>
  <si>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</si>
  <si>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</si>
  <si>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</si>
  <si>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</si>
  <si>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</si>
  <si>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</si>
  <si>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</si>
  <si>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</si>
  <si>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</si>
  <si>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</si>
  <si>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</si>
  <si>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</si>
  <si>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</si>
  <si>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</si>
  <si>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</si>
  <si>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</si>
  <si>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</si>
  <si>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</si>
  <si>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</si>
  <si>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</si>
  <si>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</si>
  <si>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</si>
  <si>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</si>
  <si>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</si>
  <si>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</si>
  <si>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</si>
  <si>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</si>
  <si>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Port St Johns(EC154)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</si>
  <si>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</si>
  <si>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</si>
  <si>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</si>
  <si>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</si>
  <si>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</si>
  <si>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</si>
  <si>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</si>
  <si>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</si>
  <si>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</si>
  <si>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</si>
  <si>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</si>
  <si>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</si>
  <si>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</si>
  <si>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</si>
  <si>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</si>
  <si>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</si>
  <si>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</si>
  <si>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</si>
  <si>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</si>
  <si>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</si>
  <si>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</si>
  <si>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</si>
  <si>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</si>
  <si>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</si>
  <si>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Port St Johns(EC154)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</si>
  <si>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</si>
  <si>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</si>
  <si>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</si>
  <si>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</si>
  <si>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</si>
  <si>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</si>
  <si>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</si>
  <si>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</si>
  <si>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</si>
  <si>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</si>
  <si>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</si>
  <si>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</si>
  <si>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</si>
  <si>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</si>
  <si>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</si>
  <si>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</si>
  <si>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</si>
  <si>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</si>
  <si>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</si>
  <si>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</si>
  <si>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</si>
  <si>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</si>
  <si>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</si>
  <si>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</si>
  <si>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</si>
  <si>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</si>
  <si>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</si>
  <si>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</si>
  <si>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</si>
  <si>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</si>
  <si>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</si>
  <si>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</si>
  <si>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</si>
  <si>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</si>
  <si>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</si>
  <si>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Port St Johns(EC154)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</si>
  <si>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</si>
  <si>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</si>
  <si>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Eastern Cape: Port St Johns(EC154)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</si>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</sst>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6741055</v>
      </c>
      <c r="C5" s="19">
        <v>0</v>
      </c>
      <c r="D5" s="59">
        <v>12390549</v>
      </c>
      <c r="E5" s="60">
        <v>12390549</v>
      </c>
      <c r="F5" s="60">
        <v>7466009</v>
      </c>
      <c r="G5" s="60">
        <v>0</v>
      </c>
      <c r="H5" s="60">
        <v>0</v>
      </c>
      <c r="I5" s="60">
        <v>7466009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7466009</v>
      </c>
      <c r="W5" s="60">
        <v>4999998</v>
      </c>
      <c r="X5" s="60">
        <v>2466011</v>
      </c>
      <c r="Y5" s="61">
        <v>49.32</v>
      </c>
      <c r="Z5" s="62">
        <v>12390549</v>
      </c>
    </row>
    <row r="6" spans="1:26" ht="12.75">
      <c r="A6" s="58" t="s">
        <v>32</v>
      </c>
      <c r="B6" s="19">
        <v>755693</v>
      </c>
      <c r="C6" s="19">
        <v>0</v>
      </c>
      <c r="D6" s="59">
        <v>2000000</v>
      </c>
      <c r="E6" s="60">
        <v>2000000</v>
      </c>
      <c r="F6" s="60">
        <v>67028</v>
      </c>
      <c r="G6" s="60">
        <v>67028</v>
      </c>
      <c r="H6" s="60">
        <v>63319</v>
      </c>
      <c r="I6" s="60">
        <v>197375</v>
      </c>
      <c r="J6" s="60">
        <v>67028</v>
      </c>
      <c r="K6" s="60">
        <v>67028</v>
      </c>
      <c r="L6" s="60">
        <v>67028</v>
      </c>
      <c r="M6" s="60">
        <v>201084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398459</v>
      </c>
      <c r="W6" s="60">
        <v>349998</v>
      </c>
      <c r="X6" s="60">
        <v>48461</v>
      </c>
      <c r="Y6" s="61">
        <v>13.85</v>
      </c>
      <c r="Z6" s="62">
        <v>2000000</v>
      </c>
    </row>
    <row r="7" spans="1:26" ht="12.75">
      <c r="A7" s="58" t="s">
        <v>33</v>
      </c>
      <c r="B7" s="19">
        <v>0</v>
      </c>
      <c r="C7" s="19">
        <v>0</v>
      </c>
      <c r="D7" s="59">
        <v>0</v>
      </c>
      <c r="E7" s="60">
        <v>0</v>
      </c>
      <c r="F7" s="60">
        <v>25</v>
      </c>
      <c r="G7" s="60">
        <v>255773</v>
      </c>
      <c r="H7" s="60">
        <v>110588</v>
      </c>
      <c r="I7" s="60">
        <v>366386</v>
      </c>
      <c r="J7" s="60">
        <v>46</v>
      </c>
      <c r="K7" s="60">
        <v>31</v>
      </c>
      <c r="L7" s="60">
        <v>14</v>
      </c>
      <c r="M7" s="60">
        <v>91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366477</v>
      </c>
      <c r="W7" s="60">
        <v>159000</v>
      </c>
      <c r="X7" s="60">
        <v>207477</v>
      </c>
      <c r="Y7" s="61">
        <v>130.49</v>
      </c>
      <c r="Z7" s="62">
        <v>0</v>
      </c>
    </row>
    <row r="8" spans="1:26" ht="12.75">
      <c r="A8" s="58" t="s">
        <v>34</v>
      </c>
      <c r="B8" s="19">
        <v>125495749</v>
      </c>
      <c r="C8" s="19">
        <v>0</v>
      </c>
      <c r="D8" s="59">
        <v>133877400</v>
      </c>
      <c r="E8" s="60">
        <v>133877400</v>
      </c>
      <c r="F8" s="60">
        <v>51025000</v>
      </c>
      <c r="G8" s="60">
        <v>43382</v>
      </c>
      <c r="H8" s="60">
        <v>27997265</v>
      </c>
      <c r="I8" s="60">
        <v>79065647</v>
      </c>
      <c r="J8" s="60">
        <v>0</v>
      </c>
      <c r="K8" s="60">
        <v>0</v>
      </c>
      <c r="L8" s="60">
        <v>38801000</v>
      </c>
      <c r="M8" s="60">
        <v>38801000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117866647</v>
      </c>
      <c r="W8" s="60">
        <v>60333498</v>
      </c>
      <c r="X8" s="60">
        <v>57533149</v>
      </c>
      <c r="Y8" s="61">
        <v>95.36</v>
      </c>
      <c r="Z8" s="62">
        <v>133877400</v>
      </c>
    </row>
    <row r="9" spans="1:26" ht="12.75">
      <c r="A9" s="58" t="s">
        <v>35</v>
      </c>
      <c r="B9" s="19">
        <v>28155676</v>
      </c>
      <c r="C9" s="19">
        <v>0</v>
      </c>
      <c r="D9" s="59">
        <v>21000000</v>
      </c>
      <c r="E9" s="60">
        <v>21000000</v>
      </c>
      <c r="F9" s="60">
        <v>234265</v>
      </c>
      <c r="G9" s="60">
        <v>244993</v>
      </c>
      <c r="H9" s="60">
        <v>-176000</v>
      </c>
      <c r="I9" s="60">
        <v>303258</v>
      </c>
      <c r="J9" s="60">
        <v>234372</v>
      </c>
      <c r="K9" s="60">
        <v>259758</v>
      </c>
      <c r="L9" s="60">
        <v>309470</v>
      </c>
      <c r="M9" s="60">
        <v>803600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1106858</v>
      </c>
      <c r="W9" s="60">
        <v>3210984</v>
      </c>
      <c r="X9" s="60">
        <v>-2104126</v>
      </c>
      <c r="Y9" s="61">
        <v>-65.53</v>
      </c>
      <c r="Z9" s="62">
        <v>21000000</v>
      </c>
    </row>
    <row r="10" spans="1:26" ht="22.5">
      <c r="A10" s="63" t="s">
        <v>278</v>
      </c>
      <c r="B10" s="64">
        <f>SUM(B5:B9)</f>
        <v>161148173</v>
      </c>
      <c r="C10" s="64">
        <f>SUM(C5:C9)</f>
        <v>0</v>
      </c>
      <c r="D10" s="65">
        <f aca="true" t="shared" si="0" ref="D10:Z10">SUM(D5:D9)</f>
        <v>169267949</v>
      </c>
      <c r="E10" s="66">
        <f t="shared" si="0"/>
        <v>169267949</v>
      </c>
      <c r="F10" s="66">
        <f t="shared" si="0"/>
        <v>58792327</v>
      </c>
      <c r="G10" s="66">
        <f t="shared" si="0"/>
        <v>611176</v>
      </c>
      <c r="H10" s="66">
        <f t="shared" si="0"/>
        <v>27995172</v>
      </c>
      <c r="I10" s="66">
        <f t="shared" si="0"/>
        <v>87398675</v>
      </c>
      <c r="J10" s="66">
        <f t="shared" si="0"/>
        <v>301446</v>
      </c>
      <c r="K10" s="66">
        <f t="shared" si="0"/>
        <v>326817</v>
      </c>
      <c r="L10" s="66">
        <f t="shared" si="0"/>
        <v>39177512</v>
      </c>
      <c r="M10" s="66">
        <f t="shared" si="0"/>
        <v>39805775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127204450</v>
      </c>
      <c r="W10" s="66">
        <f t="shared" si="0"/>
        <v>69053478</v>
      </c>
      <c r="X10" s="66">
        <f t="shared" si="0"/>
        <v>58150972</v>
      </c>
      <c r="Y10" s="67">
        <f>+IF(W10&lt;&gt;0,(X10/W10)*100,0)</f>
        <v>84.21150343795863</v>
      </c>
      <c r="Z10" s="68">
        <f t="shared" si="0"/>
        <v>169267949</v>
      </c>
    </row>
    <row r="11" spans="1:26" ht="12.75">
      <c r="A11" s="58" t="s">
        <v>37</v>
      </c>
      <c r="B11" s="19">
        <v>45982869</v>
      </c>
      <c r="C11" s="19">
        <v>0</v>
      </c>
      <c r="D11" s="59">
        <v>62908535</v>
      </c>
      <c r="E11" s="60">
        <v>62908535</v>
      </c>
      <c r="F11" s="60">
        <v>3361792</v>
      </c>
      <c r="G11" s="60">
        <v>4312991</v>
      </c>
      <c r="H11" s="60">
        <v>4513053</v>
      </c>
      <c r="I11" s="60">
        <v>12187836</v>
      </c>
      <c r="J11" s="60">
        <v>4450035</v>
      </c>
      <c r="K11" s="60">
        <v>2077233</v>
      </c>
      <c r="L11" s="60">
        <v>2883569</v>
      </c>
      <c r="M11" s="60">
        <v>9410837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21598673</v>
      </c>
      <c r="W11" s="60">
        <v>28885824</v>
      </c>
      <c r="X11" s="60">
        <v>-7287151</v>
      </c>
      <c r="Y11" s="61">
        <v>-25.23</v>
      </c>
      <c r="Z11" s="62">
        <v>62908535</v>
      </c>
    </row>
    <row r="12" spans="1:26" ht="12.75">
      <c r="A12" s="58" t="s">
        <v>38</v>
      </c>
      <c r="B12" s="19">
        <v>11084771</v>
      </c>
      <c r="C12" s="19">
        <v>0</v>
      </c>
      <c r="D12" s="59">
        <v>14700000</v>
      </c>
      <c r="E12" s="60">
        <v>14700000</v>
      </c>
      <c r="F12" s="60">
        <v>723137</v>
      </c>
      <c r="G12" s="60">
        <v>796819</v>
      </c>
      <c r="H12" s="60">
        <v>1172123</v>
      </c>
      <c r="I12" s="60">
        <v>2692079</v>
      </c>
      <c r="J12" s="60">
        <v>937784</v>
      </c>
      <c r="K12" s="60">
        <v>441060</v>
      </c>
      <c r="L12" s="60">
        <v>654134</v>
      </c>
      <c r="M12" s="60">
        <v>2032978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4725057</v>
      </c>
      <c r="W12" s="60">
        <v>7350000</v>
      </c>
      <c r="X12" s="60">
        <v>-2624943</v>
      </c>
      <c r="Y12" s="61">
        <v>-35.71</v>
      </c>
      <c r="Z12" s="62">
        <v>14700000</v>
      </c>
    </row>
    <row r="13" spans="1:26" ht="12.75">
      <c r="A13" s="58" t="s">
        <v>279</v>
      </c>
      <c r="B13" s="19">
        <v>27567574</v>
      </c>
      <c r="C13" s="19">
        <v>0</v>
      </c>
      <c r="D13" s="59">
        <v>5514736</v>
      </c>
      <c r="E13" s="60">
        <v>5514736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2757366</v>
      </c>
      <c r="X13" s="60">
        <v>-2757366</v>
      </c>
      <c r="Y13" s="61">
        <v>-100</v>
      </c>
      <c r="Z13" s="62">
        <v>5514736</v>
      </c>
    </row>
    <row r="14" spans="1:26" ht="12.75">
      <c r="A14" s="58" t="s">
        <v>40</v>
      </c>
      <c r="B14" s="19">
        <v>768721</v>
      </c>
      <c r="C14" s="19">
        <v>0</v>
      </c>
      <c r="D14" s="59">
        <v>100600</v>
      </c>
      <c r="E14" s="60">
        <v>100600</v>
      </c>
      <c r="F14" s="60">
        <v>0</v>
      </c>
      <c r="G14" s="60">
        <v>0</v>
      </c>
      <c r="H14" s="60">
        <v>15160</v>
      </c>
      <c r="I14" s="60">
        <v>15160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15160</v>
      </c>
      <c r="W14" s="60">
        <v>21198</v>
      </c>
      <c r="X14" s="60">
        <v>-6038</v>
      </c>
      <c r="Y14" s="61">
        <v>-28.48</v>
      </c>
      <c r="Z14" s="62">
        <v>100600</v>
      </c>
    </row>
    <row r="15" spans="1:26" ht="12.75">
      <c r="A15" s="58" t="s">
        <v>41</v>
      </c>
      <c r="B15" s="19">
        <v>2402552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6043566</v>
      </c>
      <c r="C16" s="19">
        <v>0</v>
      </c>
      <c r="D16" s="59">
        <v>7000000</v>
      </c>
      <c r="E16" s="60">
        <v>7000000</v>
      </c>
      <c r="F16" s="60">
        <v>0</v>
      </c>
      <c r="G16" s="60">
        <v>2498221</v>
      </c>
      <c r="H16" s="60">
        <v>0</v>
      </c>
      <c r="I16" s="60">
        <v>2498221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2498221</v>
      </c>
      <c r="W16" s="60">
        <v>3499998</v>
      </c>
      <c r="X16" s="60">
        <v>-1001777</v>
      </c>
      <c r="Y16" s="61">
        <v>-28.62</v>
      </c>
      <c r="Z16" s="62">
        <v>7000000</v>
      </c>
    </row>
    <row r="17" spans="1:26" ht="12.75">
      <c r="A17" s="58" t="s">
        <v>43</v>
      </c>
      <c r="B17" s="19">
        <v>44583102</v>
      </c>
      <c r="C17" s="19">
        <v>0</v>
      </c>
      <c r="D17" s="59">
        <v>132824600</v>
      </c>
      <c r="E17" s="60">
        <v>132824600</v>
      </c>
      <c r="F17" s="60">
        <v>1299056</v>
      </c>
      <c r="G17" s="60">
        <v>4314649</v>
      </c>
      <c r="H17" s="60">
        <v>5224297</v>
      </c>
      <c r="I17" s="60">
        <v>10838002</v>
      </c>
      <c r="J17" s="60">
        <v>2515683</v>
      </c>
      <c r="K17" s="60">
        <v>7819827</v>
      </c>
      <c r="L17" s="60">
        <v>9428994</v>
      </c>
      <c r="M17" s="60">
        <v>19764504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30602506</v>
      </c>
      <c r="W17" s="60">
        <v>25401960</v>
      </c>
      <c r="X17" s="60">
        <v>5200546</v>
      </c>
      <c r="Y17" s="61">
        <v>20.47</v>
      </c>
      <c r="Z17" s="62">
        <v>132824600</v>
      </c>
    </row>
    <row r="18" spans="1:26" ht="12.75">
      <c r="A18" s="70" t="s">
        <v>44</v>
      </c>
      <c r="B18" s="71">
        <f>SUM(B11:B17)</f>
        <v>138433155</v>
      </c>
      <c r="C18" s="71">
        <f>SUM(C11:C17)</f>
        <v>0</v>
      </c>
      <c r="D18" s="72">
        <f aca="true" t="shared" si="1" ref="D18:Z18">SUM(D11:D17)</f>
        <v>223048471</v>
      </c>
      <c r="E18" s="73">
        <f t="shared" si="1"/>
        <v>223048471</v>
      </c>
      <c r="F18" s="73">
        <f t="shared" si="1"/>
        <v>5383985</v>
      </c>
      <c r="G18" s="73">
        <f t="shared" si="1"/>
        <v>11922680</v>
      </c>
      <c r="H18" s="73">
        <f t="shared" si="1"/>
        <v>10924633</v>
      </c>
      <c r="I18" s="73">
        <f t="shared" si="1"/>
        <v>28231298</v>
      </c>
      <c r="J18" s="73">
        <f t="shared" si="1"/>
        <v>7903502</v>
      </c>
      <c r="K18" s="73">
        <f t="shared" si="1"/>
        <v>10338120</v>
      </c>
      <c r="L18" s="73">
        <f t="shared" si="1"/>
        <v>12966697</v>
      </c>
      <c r="M18" s="73">
        <f t="shared" si="1"/>
        <v>31208319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59439617</v>
      </c>
      <c r="W18" s="73">
        <f t="shared" si="1"/>
        <v>67916346</v>
      </c>
      <c r="X18" s="73">
        <f t="shared" si="1"/>
        <v>-8476729</v>
      </c>
      <c r="Y18" s="67">
        <f>+IF(W18&lt;&gt;0,(X18/W18)*100,0)</f>
        <v>-12.481132303554729</v>
      </c>
      <c r="Z18" s="74">
        <f t="shared" si="1"/>
        <v>223048471</v>
      </c>
    </row>
    <row r="19" spans="1:26" ht="12.75">
      <c r="A19" s="70" t="s">
        <v>45</v>
      </c>
      <c r="B19" s="75">
        <f>+B10-B18</f>
        <v>22715018</v>
      </c>
      <c r="C19" s="75">
        <f>+C10-C18</f>
        <v>0</v>
      </c>
      <c r="D19" s="76">
        <f aca="true" t="shared" si="2" ref="D19:Z19">+D10-D18</f>
        <v>-53780522</v>
      </c>
      <c r="E19" s="77">
        <f t="shared" si="2"/>
        <v>-53780522</v>
      </c>
      <c r="F19" s="77">
        <f t="shared" si="2"/>
        <v>53408342</v>
      </c>
      <c r="G19" s="77">
        <f t="shared" si="2"/>
        <v>-11311504</v>
      </c>
      <c r="H19" s="77">
        <f t="shared" si="2"/>
        <v>17070539</v>
      </c>
      <c r="I19" s="77">
        <f t="shared" si="2"/>
        <v>59167377</v>
      </c>
      <c r="J19" s="77">
        <f t="shared" si="2"/>
        <v>-7602056</v>
      </c>
      <c r="K19" s="77">
        <f t="shared" si="2"/>
        <v>-10011303</v>
      </c>
      <c r="L19" s="77">
        <f t="shared" si="2"/>
        <v>26210815</v>
      </c>
      <c r="M19" s="77">
        <f t="shared" si="2"/>
        <v>8597456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67764833</v>
      </c>
      <c r="W19" s="77">
        <f>IF(E10=E18,0,W10-W18)</f>
        <v>1137132</v>
      </c>
      <c r="X19" s="77">
        <f t="shared" si="2"/>
        <v>66627701</v>
      </c>
      <c r="Y19" s="78">
        <f>+IF(W19&lt;&gt;0,(X19/W19)*100,0)</f>
        <v>5859.275880020965</v>
      </c>
      <c r="Z19" s="79">
        <f t="shared" si="2"/>
        <v>-53780522</v>
      </c>
    </row>
    <row r="20" spans="1:26" ht="12.75">
      <c r="A20" s="58" t="s">
        <v>46</v>
      </c>
      <c r="B20" s="19">
        <v>1149000</v>
      </c>
      <c r="C20" s="19">
        <v>0</v>
      </c>
      <c r="D20" s="59">
        <v>53781000</v>
      </c>
      <c r="E20" s="60">
        <v>53781000</v>
      </c>
      <c r="F20" s="60">
        <v>0</v>
      </c>
      <c r="G20" s="60">
        <v>0</v>
      </c>
      <c r="H20" s="60">
        <v>-3603945</v>
      </c>
      <c r="I20" s="60">
        <v>-3603945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-3603945</v>
      </c>
      <c r="W20" s="60">
        <v>26890500</v>
      </c>
      <c r="X20" s="60">
        <v>-30494445</v>
      </c>
      <c r="Y20" s="61">
        <v>-113.4</v>
      </c>
      <c r="Z20" s="62">
        <v>53781000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23864018</v>
      </c>
      <c r="C22" s="86">
        <f>SUM(C19:C21)</f>
        <v>0</v>
      </c>
      <c r="D22" s="87">
        <f aca="true" t="shared" si="3" ref="D22:Z22">SUM(D19:D21)</f>
        <v>478</v>
      </c>
      <c r="E22" s="88">
        <f t="shared" si="3"/>
        <v>478</v>
      </c>
      <c r="F22" s="88">
        <f t="shared" si="3"/>
        <v>53408342</v>
      </c>
      <c r="G22" s="88">
        <f t="shared" si="3"/>
        <v>-11311504</v>
      </c>
      <c r="H22" s="88">
        <f t="shared" si="3"/>
        <v>13466594</v>
      </c>
      <c r="I22" s="88">
        <f t="shared" si="3"/>
        <v>55563432</v>
      </c>
      <c r="J22" s="88">
        <f t="shared" si="3"/>
        <v>-7602056</v>
      </c>
      <c r="K22" s="88">
        <f t="shared" si="3"/>
        <v>-10011303</v>
      </c>
      <c r="L22" s="88">
        <f t="shared" si="3"/>
        <v>26210815</v>
      </c>
      <c r="M22" s="88">
        <f t="shared" si="3"/>
        <v>8597456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64160888</v>
      </c>
      <c r="W22" s="88">
        <f t="shared" si="3"/>
        <v>28027632</v>
      </c>
      <c r="X22" s="88">
        <f t="shared" si="3"/>
        <v>36133256</v>
      </c>
      <c r="Y22" s="89">
        <f>+IF(W22&lt;&gt;0,(X22/W22)*100,0)</f>
        <v>128.9201171187063</v>
      </c>
      <c r="Z22" s="90">
        <f t="shared" si="3"/>
        <v>478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23864018</v>
      </c>
      <c r="C24" s="75">
        <f>SUM(C22:C23)</f>
        <v>0</v>
      </c>
      <c r="D24" s="76">
        <f aca="true" t="shared" si="4" ref="D24:Z24">SUM(D22:D23)</f>
        <v>478</v>
      </c>
      <c r="E24" s="77">
        <f t="shared" si="4"/>
        <v>478</v>
      </c>
      <c r="F24" s="77">
        <f t="shared" si="4"/>
        <v>53408342</v>
      </c>
      <c r="G24" s="77">
        <f t="shared" si="4"/>
        <v>-11311504</v>
      </c>
      <c r="H24" s="77">
        <f t="shared" si="4"/>
        <v>13466594</v>
      </c>
      <c r="I24" s="77">
        <f t="shared" si="4"/>
        <v>55563432</v>
      </c>
      <c r="J24" s="77">
        <f t="shared" si="4"/>
        <v>-7602056</v>
      </c>
      <c r="K24" s="77">
        <f t="shared" si="4"/>
        <v>-10011303</v>
      </c>
      <c r="L24" s="77">
        <f t="shared" si="4"/>
        <v>26210815</v>
      </c>
      <c r="M24" s="77">
        <f t="shared" si="4"/>
        <v>8597456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64160888</v>
      </c>
      <c r="W24" s="77">
        <f t="shared" si="4"/>
        <v>28027632</v>
      </c>
      <c r="X24" s="77">
        <f t="shared" si="4"/>
        <v>36133256</v>
      </c>
      <c r="Y24" s="78">
        <f>+IF(W24&lt;&gt;0,(X24/W24)*100,0)</f>
        <v>128.9201171187063</v>
      </c>
      <c r="Z24" s="79">
        <f t="shared" si="4"/>
        <v>478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31699884</v>
      </c>
      <c r="C27" s="22">
        <v>0</v>
      </c>
      <c r="D27" s="99">
        <v>79331600</v>
      </c>
      <c r="E27" s="100">
        <v>79331600</v>
      </c>
      <c r="F27" s="100">
        <v>121303</v>
      </c>
      <c r="G27" s="100">
        <v>2498221</v>
      </c>
      <c r="H27" s="100">
        <v>1782208</v>
      </c>
      <c r="I27" s="100">
        <v>4401732</v>
      </c>
      <c r="J27" s="100">
        <v>532196</v>
      </c>
      <c r="K27" s="100">
        <v>100534</v>
      </c>
      <c r="L27" s="100">
        <v>10184230</v>
      </c>
      <c r="M27" s="100">
        <v>10816960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15218692</v>
      </c>
      <c r="W27" s="100">
        <v>39665800</v>
      </c>
      <c r="X27" s="100">
        <v>-24447108</v>
      </c>
      <c r="Y27" s="101">
        <v>-61.63</v>
      </c>
      <c r="Z27" s="102">
        <v>79331600</v>
      </c>
    </row>
    <row r="28" spans="1:26" ht="12.75">
      <c r="A28" s="103" t="s">
        <v>46</v>
      </c>
      <c r="B28" s="19">
        <v>29166118</v>
      </c>
      <c r="C28" s="19">
        <v>0</v>
      </c>
      <c r="D28" s="59">
        <v>53781000</v>
      </c>
      <c r="E28" s="60">
        <v>53781000</v>
      </c>
      <c r="F28" s="60">
        <v>121303</v>
      </c>
      <c r="G28" s="60">
        <v>2498221</v>
      </c>
      <c r="H28" s="60">
        <v>1782208</v>
      </c>
      <c r="I28" s="60">
        <v>4401732</v>
      </c>
      <c r="J28" s="60">
        <v>532196</v>
      </c>
      <c r="K28" s="60">
        <v>100534</v>
      </c>
      <c r="L28" s="60">
        <v>10184230</v>
      </c>
      <c r="M28" s="60">
        <v>10816960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15218692</v>
      </c>
      <c r="W28" s="60">
        <v>26890500</v>
      </c>
      <c r="X28" s="60">
        <v>-11671808</v>
      </c>
      <c r="Y28" s="61">
        <v>-43.4</v>
      </c>
      <c r="Z28" s="62">
        <v>53781000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2533766</v>
      </c>
      <c r="C31" s="19">
        <v>0</v>
      </c>
      <c r="D31" s="59">
        <v>25550600</v>
      </c>
      <c r="E31" s="60">
        <v>25550600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12775300</v>
      </c>
      <c r="X31" s="60">
        <v>-12775300</v>
      </c>
      <c r="Y31" s="61">
        <v>-100</v>
      </c>
      <c r="Z31" s="62">
        <v>25550600</v>
      </c>
    </row>
    <row r="32" spans="1:26" ht="12.75">
      <c r="A32" s="70" t="s">
        <v>54</v>
      </c>
      <c r="B32" s="22">
        <f>SUM(B28:B31)</f>
        <v>31699884</v>
      </c>
      <c r="C32" s="22">
        <f>SUM(C28:C31)</f>
        <v>0</v>
      </c>
      <c r="D32" s="99">
        <f aca="true" t="shared" si="5" ref="D32:Z32">SUM(D28:D31)</f>
        <v>79331600</v>
      </c>
      <c r="E32" s="100">
        <f t="shared" si="5"/>
        <v>79331600</v>
      </c>
      <c r="F32" s="100">
        <f t="shared" si="5"/>
        <v>121303</v>
      </c>
      <c r="G32" s="100">
        <f t="shared" si="5"/>
        <v>2498221</v>
      </c>
      <c r="H32" s="100">
        <f t="shared" si="5"/>
        <v>1782208</v>
      </c>
      <c r="I32" s="100">
        <f t="shared" si="5"/>
        <v>4401732</v>
      </c>
      <c r="J32" s="100">
        <f t="shared" si="5"/>
        <v>532196</v>
      </c>
      <c r="K32" s="100">
        <f t="shared" si="5"/>
        <v>100534</v>
      </c>
      <c r="L32" s="100">
        <f t="shared" si="5"/>
        <v>10184230</v>
      </c>
      <c r="M32" s="100">
        <f t="shared" si="5"/>
        <v>10816960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15218692</v>
      </c>
      <c r="W32" s="100">
        <f t="shared" si="5"/>
        <v>39665800</v>
      </c>
      <c r="X32" s="100">
        <f t="shared" si="5"/>
        <v>-24447108</v>
      </c>
      <c r="Y32" s="101">
        <f>+IF(W32&lt;&gt;0,(X32/W32)*100,0)</f>
        <v>-61.63271130293603</v>
      </c>
      <c r="Z32" s="102">
        <f t="shared" si="5"/>
        <v>79331600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48753149</v>
      </c>
      <c r="C35" s="19">
        <v>0</v>
      </c>
      <c r="D35" s="59">
        <v>11440006</v>
      </c>
      <c r="E35" s="60">
        <v>11440006</v>
      </c>
      <c r="F35" s="60">
        <v>54094320</v>
      </c>
      <c r="G35" s="60">
        <v>9823372</v>
      </c>
      <c r="H35" s="60">
        <v>9110718</v>
      </c>
      <c r="I35" s="60">
        <v>9110718</v>
      </c>
      <c r="J35" s="60">
        <v>3490048</v>
      </c>
      <c r="K35" s="60">
        <v>17980844</v>
      </c>
      <c r="L35" s="60">
        <v>31941045</v>
      </c>
      <c r="M35" s="60">
        <v>31941045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31941045</v>
      </c>
      <c r="W35" s="60">
        <v>5720003</v>
      </c>
      <c r="X35" s="60">
        <v>26221042</v>
      </c>
      <c r="Y35" s="61">
        <v>458.41</v>
      </c>
      <c r="Z35" s="62">
        <v>11440006</v>
      </c>
    </row>
    <row r="36" spans="1:26" ht="12.75">
      <c r="A36" s="58" t="s">
        <v>57</v>
      </c>
      <c r="B36" s="19">
        <v>371088451</v>
      </c>
      <c r="C36" s="19">
        <v>0</v>
      </c>
      <c r="D36" s="59">
        <v>428160681</v>
      </c>
      <c r="E36" s="60">
        <v>428160681</v>
      </c>
      <c r="F36" s="60">
        <v>11323599</v>
      </c>
      <c r="G36" s="60">
        <v>158774</v>
      </c>
      <c r="H36" s="60">
        <v>5979988</v>
      </c>
      <c r="I36" s="60">
        <v>5979988</v>
      </c>
      <c r="J36" s="60">
        <v>5407999</v>
      </c>
      <c r="K36" s="60">
        <v>922785</v>
      </c>
      <c r="L36" s="60">
        <v>7829285</v>
      </c>
      <c r="M36" s="60">
        <v>7829285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7829285</v>
      </c>
      <c r="W36" s="60">
        <v>214080341</v>
      </c>
      <c r="X36" s="60">
        <v>-206251056</v>
      </c>
      <c r="Y36" s="61">
        <v>-96.34</v>
      </c>
      <c r="Z36" s="62">
        <v>428160681</v>
      </c>
    </row>
    <row r="37" spans="1:26" ht="12.75">
      <c r="A37" s="58" t="s">
        <v>58</v>
      </c>
      <c r="B37" s="19">
        <v>31608320</v>
      </c>
      <c r="C37" s="19">
        <v>0</v>
      </c>
      <c r="D37" s="59">
        <v>29883319</v>
      </c>
      <c r="E37" s="60">
        <v>29883319</v>
      </c>
      <c r="F37" s="60">
        <v>14199401</v>
      </c>
      <c r="G37" s="60">
        <v>1173936</v>
      </c>
      <c r="H37" s="60">
        <v>1107374</v>
      </c>
      <c r="I37" s="60">
        <v>1107374</v>
      </c>
      <c r="J37" s="60">
        <v>429906</v>
      </c>
      <c r="K37" s="60">
        <v>4332872</v>
      </c>
      <c r="L37" s="60">
        <v>14717001</v>
      </c>
      <c r="M37" s="60">
        <v>14717001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14717001</v>
      </c>
      <c r="W37" s="60">
        <v>14941660</v>
      </c>
      <c r="X37" s="60">
        <v>-224659</v>
      </c>
      <c r="Y37" s="61">
        <v>-1.5</v>
      </c>
      <c r="Z37" s="62">
        <v>29883319</v>
      </c>
    </row>
    <row r="38" spans="1:26" ht="12.75">
      <c r="A38" s="58" t="s">
        <v>59</v>
      </c>
      <c r="B38" s="19">
        <v>8723776</v>
      </c>
      <c r="C38" s="19">
        <v>0</v>
      </c>
      <c r="D38" s="59">
        <v>9265637</v>
      </c>
      <c r="E38" s="60">
        <v>9265637</v>
      </c>
      <c r="F38" s="60">
        <v>0</v>
      </c>
      <c r="G38" s="60">
        <v>317548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4632819</v>
      </c>
      <c r="X38" s="60">
        <v>-4632819</v>
      </c>
      <c r="Y38" s="61">
        <v>-100</v>
      </c>
      <c r="Z38" s="62">
        <v>9265637</v>
      </c>
    </row>
    <row r="39" spans="1:26" ht="12.75">
      <c r="A39" s="58" t="s">
        <v>60</v>
      </c>
      <c r="B39" s="19">
        <v>379509504</v>
      </c>
      <c r="C39" s="19">
        <v>0</v>
      </c>
      <c r="D39" s="59">
        <v>400451731</v>
      </c>
      <c r="E39" s="60">
        <v>400451731</v>
      </c>
      <c r="F39" s="60">
        <v>51218518</v>
      </c>
      <c r="G39" s="60">
        <v>8490662</v>
      </c>
      <c r="H39" s="60">
        <v>13983332</v>
      </c>
      <c r="I39" s="60">
        <v>13983332</v>
      </c>
      <c r="J39" s="60">
        <v>8468141</v>
      </c>
      <c r="K39" s="60">
        <v>14570757</v>
      </c>
      <c r="L39" s="60">
        <v>25053329</v>
      </c>
      <c r="M39" s="60">
        <v>25053329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25053329</v>
      </c>
      <c r="W39" s="60">
        <v>200225866</v>
      </c>
      <c r="X39" s="60">
        <v>-175172537</v>
      </c>
      <c r="Y39" s="61">
        <v>-87.49</v>
      </c>
      <c r="Z39" s="62">
        <v>400451731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303669308</v>
      </c>
      <c r="C42" s="19">
        <v>0</v>
      </c>
      <c r="D42" s="59">
        <v>13053348</v>
      </c>
      <c r="E42" s="60">
        <v>13053348</v>
      </c>
      <c r="F42" s="60">
        <v>42495826</v>
      </c>
      <c r="G42" s="60">
        <v>-11540259</v>
      </c>
      <c r="H42" s="60">
        <v>-13683623</v>
      </c>
      <c r="I42" s="60">
        <v>17271944</v>
      </c>
      <c r="J42" s="60">
        <v>-7546278</v>
      </c>
      <c r="K42" s="60">
        <v>-11154962</v>
      </c>
      <c r="L42" s="60">
        <v>22694975</v>
      </c>
      <c r="M42" s="60">
        <v>3993735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21265679</v>
      </c>
      <c r="W42" s="60">
        <v>6526674</v>
      </c>
      <c r="X42" s="60">
        <v>14739005</v>
      </c>
      <c r="Y42" s="61">
        <v>225.83</v>
      </c>
      <c r="Z42" s="62">
        <v>13053348</v>
      </c>
    </row>
    <row r="43" spans="1:26" ht="12.75">
      <c r="A43" s="58" t="s">
        <v>63</v>
      </c>
      <c r="B43" s="19">
        <v>20301017</v>
      </c>
      <c r="C43" s="19">
        <v>0</v>
      </c>
      <c r="D43" s="59">
        <v>-53781000</v>
      </c>
      <c r="E43" s="60">
        <v>-53781000</v>
      </c>
      <c r="F43" s="60">
        <v>-36338804</v>
      </c>
      <c r="G43" s="60">
        <v>4584441</v>
      </c>
      <c r="H43" s="60">
        <v>7352526</v>
      </c>
      <c r="I43" s="60">
        <v>-24401837</v>
      </c>
      <c r="J43" s="60">
        <v>6990803</v>
      </c>
      <c r="K43" s="60">
        <v>9170888</v>
      </c>
      <c r="L43" s="60">
        <v>-31503714</v>
      </c>
      <c r="M43" s="60">
        <v>-15342023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-39743860</v>
      </c>
      <c r="W43" s="60">
        <v>-26890500</v>
      </c>
      <c r="X43" s="60">
        <v>-12853360</v>
      </c>
      <c r="Y43" s="61">
        <v>47.8</v>
      </c>
      <c r="Z43" s="62">
        <v>-53781000</v>
      </c>
    </row>
    <row r="44" spans="1:26" ht="12.75">
      <c r="A44" s="58" t="s">
        <v>64</v>
      </c>
      <c r="B44" s="19">
        <v>9048471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341981790</v>
      </c>
      <c r="C45" s="22">
        <v>0</v>
      </c>
      <c r="D45" s="99">
        <v>-40727653</v>
      </c>
      <c r="E45" s="100">
        <v>-40727653</v>
      </c>
      <c r="F45" s="100">
        <v>8687166</v>
      </c>
      <c r="G45" s="100">
        <v>1731348</v>
      </c>
      <c r="H45" s="100">
        <v>-4599749</v>
      </c>
      <c r="I45" s="100">
        <v>-4599749</v>
      </c>
      <c r="J45" s="100">
        <v>-5155224</v>
      </c>
      <c r="K45" s="100">
        <v>-7139298</v>
      </c>
      <c r="L45" s="100">
        <v>-15948037</v>
      </c>
      <c r="M45" s="100">
        <v>-15948037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-15948037</v>
      </c>
      <c r="W45" s="100">
        <v>-20363827</v>
      </c>
      <c r="X45" s="100">
        <v>4415790</v>
      </c>
      <c r="Y45" s="101">
        <v>-21.68</v>
      </c>
      <c r="Z45" s="102">
        <v>-40727653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1635807</v>
      </c>
      <c r="C49" s="52">
        <v>0</v>
      </c>
      <c r="D49" s="129">
        <v>2100455</v>
      </c>
      <c r="E49" s="54">
        <v>310146</v>
      </c>
      <c r="F49" s="54">
        <v>0</v>
      </c>
      <c r="G49" s="54">
        <v>0</v>
      </c>
      <c r="H49" s="54">
        <v>0</v>
      </c>
      <c r="I49" s="54">
        <v>23567574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27613982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-645772</v>
      </c>
      <c r="C51" s="52">
        <v>0</v>
      </c>
      <c r="D51" s="129">
        <v>-224495</v>
      </c>
      <c r="E51" s="54">
        <v>291007</v>
      </c>
      <c r="F51" s="54">
        <v>0</v>
      </c>
      <c r="G51" s="54">
        <v>0</v>
      </c>
      <c r="H51" s="54">
        <v>0</v>
      </c>
      <c r="I51" s="54">
        <v>38494</v>
      </c>
      <c r="J51" s="54">
        <v>0</v>
      </c>
      <c r="K51" s="54">
        <v>0</v>
      </c>
      <c r="L51" s="54">
        <v>0</v>
      </c>
      <c r="M51" s="54">
        <v>-82051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13670</v>
      </c>
      <c r="W51" s="54">
        <v>24123</v>
      </c>
      <c r="X51" s="54">
        <v>13137</v>
      </c>
      <c r="Y51" s="54">
        <v>-571887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56.21118993806861</v>
      </c>
      <c r="C58" s="5">
        <f>IF(C67=0,0,+(C76/C67)*100)</f>
        <v>0</v>
      </c>
      <c r="D58" s="6">
        <f aca="true" t="shared" si="6" ref="D58:Z58">IF(D67=0,0,+(D76/D67)*100)</f>
        <v>100.0000486430365</v>
      </c>
      <c r="E58" s="7">
        <f t="shared" si="6"/>
        <v>100.0000486430365</v>
      </c>
      <c r="F58" s="7">
        <f t="shared" si="6"/>
        <v>1.2536378090270897</v>
      </c>
      <c r="G58" s="7">
        <f t="shared" si="6"/>
        <v>311.69212866264843</v>
      </c>
      <c r="H58" s="7">
        <f t="shared" si="6"/>
        <v>349.5696394447164</v>
      </c>
      <c r="I58" s="7">
        <f t="shared" si="6"/>
        <v>6.846870781889567</v>
      </c>
      <c r="J58" s="7">
        <f t="shared" si="6"/>
        <v>867.0525750432654</v>
      </c>
      <c r="K58" s="7">
        <f t="shared" si="6"/>
        <v>6920.328817807483</v>
      </c>
      <c r="L58" s="7">
        <f t="shared" si="6"/>
        <v>255.20379542877603</v>
      </c>
      <c r="M58" s="7">
        <f t="shared" si="6"/>
        <v>2680.861729426508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75.2178786918581</v>
      </c>
      <c r="W58" s="7">
        <f t="shared" si="6"/>
        <v>112.25086185674317</v>
      </c>
      <c r="X58" s="7">
        <f t="shared" si="6"/>
        <v>0</v>
      </c>
      <c r="Y58" s="7">
        <f t="shared" si="6"/>
        <v>0</v>
      </c>
      <c r="Z58" s="8">
        <f t="shared" si="6"/>
        <v>100.0000486430365</v>
      </c>
    </row>
    <row r="59" spans="1:26" ht="12.75">
      <c r="A59" s="37" t="s">
        <v>31</v>
      </c>
      <c r="B59" s="9">
        <f aca="true" t="shared" si="7" ref="B59:Z66">IF(B68=0,0,+(B77/B68)*100)</f>
        <v>75.84164496506853</v>
      </c>
      <c r="C59" s="9">
        <f t="shared" si="7"/>
        <v>0</v>
      </c>
      <c r="D59" s="2">
        <f t="shared" si="7"/>
        <v>100.00002421200223</v>
      </c>
      <c r="E59" s="10">
        <f t="shared" si="7"/>
        <v>100.00002421200223</v>
      </c>
      <c r="F59" s="10">
        <f t="shared" si="7"/>
        <v>0.9161521235776704</v>
      </c>
      <c r="G59" s="10">
        <f t="shared" si="7"/>
        <v>0</v>
      </c>
      <c r="H59" s="10">
        <f t="shared" si="7"/>
        <v>0</v>
      </c>
      <c r="I59" s="10">
        <f t="shared" si="7"/>
        <v>5.703890793595347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76.02577227003074</v>
      </c>
      <c r="W59" s="10">
        <f t="shared" si="7"/>
        <v>123.90556956222783</v>
      </c>
      <c r="X59" s="10">
        <f t="shared" si="7"/>
        <v>0</v>
      </c>
      <c r="Y59" s="10">
        <f t="shared" si="7"/>
        <v>0</v>
      </c>
      <c r="Z59" s="11">
        <f t="shared" si="7"/>
        <v>100.00002421200223</v>
      </c>
    </row>
    <row r="60" spans="1:26" ht="12.75">
      <c r="A60" s="38" t="s">
        <v>32</v>
      </c>
      <c r="B60" s="12">
        <f t="shared" si="7"/>
        <v>34.43607390831991</v>
      </c>
      <c r="C60" s="12">
        <f t="shared" si="7"/>
        <v>0</v>
      </c>
      <c r="D60" s="3">
        <f t="shared" si="7"/>
        <v>100.0002</v>
      </c>
      <c r="E60" s="13">
        <f t="shared" si="7"/>
        <v>100.0002</v>
      </c>
      <c r="F60" s="13">
        <f t="shared" si="7"/>
        <v>38.8449603150922</v>
      </c>
      <c r="G60" s="13">
        <f t="shared" si="7"/>
        <v>73.50957808676971</v>
      </c>
      <c r="H60" s="13">
        <f t="shared" si="7"/>
        <v>37.17683475733982</v>
      </c>
      <c r="I60" s="13">
        <f t="shared" si="7"/>
        <v>50.08182393920203</v>
      </c>
      <c r="J60" s="13">
        <f t="shared" si="7"/>
        <v>75.65495017007817</v>
      </c>
      <c r="K60" s="13">
        <f t="shared" si="7"/>
        <v>99.31968729486185</v>
      </c>
      <c r="L60" s="13">
        <f t="shared" si="7"/>
        <v>34.70788327266217</v>
      </c>
      <c r="M60" s="13">
        <f t="shared" si="7"/>
        <v>69.89417357920074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60.08020900519251</v>
      </c>
      <c r="W60" s="13">
        <f t="shared" si="7"/>
        <v>285.7164898085132</v>
      </c>
      <c r="X60" s="13">
        <f t="shared" si="7"/>
        <v>0</v>
      </c>
      <c r="Y60" s="13">
        <f t="shared" si="7"/>
        <v>0</v>
      </c>
      <c r="Z60" s="14">
        <f t="shared" si="7"/>
        <v>100.0002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100.0002</v>
      </c>
      <c r="E64" s="13">
        <f t="shared" si="7"/>
        <v>100.0002</v>
      </c>
      <c r="F64" s="13">
        <f t="shared" si="7"/>
        <v>38.8449603150922</v>
      </c>
      <c r="G64" s="13">
        <f t="shared" si="7"/>
        <v>65.82622187742436</v>
      </c>
      <c r="H64" s="13">
        <f t="shared" si="7"/>
        <v>37.17683475733982</v>
      </c>
      <c r="I64" s="13">
        <f t="shared" si="7"/>
        <v>47.47257758074731</v>
      </c>
      <c r="J64" s="13">
        <f t="shared" si="7"/>
        <v>75.65495017007817</v>
      </c>
      <c r="K64" s="13">
        <f t="shared" si="7"/>
        <v>99.31968729486185</v>
      </c>
      <c r="L64" s="13">
        <f t="shared" si="7"/>
        <v>34.70788327266217</v>
      </c>
      <c r="M64" s="13">
        <f t="shared" si="7"/>
        <v>69.89417357920074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58.78772972878012</v>
      </c>
      <c r="W64" s="13">
        <f t="shared" si="7"/>
        <v>285.7164898085132</v>
      </c>
      <c r="X64" s="13">
        <f t="shared" si="7"/>
        <v>0</v>
      </c>
      <c r="Y64" s="13">
        <f t="shared" si="7"/>
        <v>0</v>
      </c>
      <c r="Z64" s="14">
        <f t="shared" si="7"/>
        <v>100.0002</v>
      </c>
    </row>
    <row r="65" spans="1:26" ht="12.75">
      <c r="A65" s="39" t="s">
        <v>107</v>
      </c>
      <c r="B65" s="12">
        <f t="shared" si="7"/>
        <v>34.43607390831991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16.87961500262381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10442846</v>
      </c>
      <c r="C67" s="24"/>
      <c r="D67" s="25">
        <v>14390549</v>
      </c>
      <c r="E67" s="26">
        <v>14390549</v>
      </c>
      <c r="F67" s="26">
        <v>7533037</v>
      </c>
      <c r="G67" s="26">
        <v>67028</v>
      </c>
      <c r="H67" s="26">
        <v>63319</v>
      </c>
      <c r="I67" s="26">
        <v>7663384</v>
      </c>
      <c r="J67" s="26">
        <v>67028</v>
      </c>
      <c r="K67" s="26">
        <v>67028</v>
      </c>
      <c r="L67" s="26">
        <v>67028</v>
      </c>
      <c r="M67" s="26">
        <v>201084</v>
      </c>
      <c r="N67" s="26"/>
      <c r="O67" s="26"/>
      <c r="P67" s="26"/>
      <c r="Q67" s="26"/>
      <c r="R67" s="26"/>
      <c r="S67" s="26"/>
      <c r="T67" s="26"/>
      <c r="U67" s="26"/>
      <c r="V67" s="26">
        <v>7864468</v>
      </c>
      <c r="W67" s="26">
        <v>6409998</v>
      </c>
      <c r="X67" s="26"/>
      <c r="Y67" s="25"/>
      <c r="Z67" s="27">
        <v>14390549</v>
      </c>
    </row>
    <row r="68" spans="1:26" ht="12.75" hidden="1">
      <c r="A68" s="37" t="s">
        <v>31</v>
      </c>
      <c r="B68" s="19">
        <v>6741055</v>
      </c>
      <c r="C68" s="19"/>
      <c r="D68" s="20">
        <v>12390549</v>
      </c>
      <c r="E68" s="21">
        <v>12390549</v>
      </c>
      <c r="F68" s="21">
        <v>7466009</v>
      </c>
      <c r="G68" s="21"/>
      <c r="H68" s="21"/>
      <c r="I68" s="21">
        <v>7466009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7466009</v>
      </c>
      <c r="W68" s="21">
        <v>4999998</v>
      </c>
      <c r="X68" s="21"/>
      <c r="Y68" s="20"/>
      <c r="Z68" s="23">
        <v>12390549</v>
      </c>
    </row>
    <row r="69" spans="1:26" ht="12.75" hidden="1">
      <c r="A69" s="38" t="s">
        <v>32</v>
      </c>
      <c r="B69" s="19">
        <v>755693</v>
      </c>
      <c r="C69" s="19"/>
      <c r="D69" s="20">
        <v>2000000</v>
      </c>
      <c r="E69" s="21">
        <v>2000000</v>
      </c>
      <c r="F69" s="21">
        <v>67028</v>
      </c>
      <c r="G69" s="21">
        <v>67028</v>
      </c>
      <c r="H69" s="21">
        <v>63319</v>
      </c>
      <c r="I69" s="21">
        <v>197375</v>
      </c>
      <c r="J69" s="21">
        <v>67028</v>
      </c>
      <c r="K69" s="21">
        <v>67028</v>
      </c>
      <c r="L69" s="21">
        <v>67028</v>
      </c>
      <c r="M69" s="21">
        <v>201084</v>
      </c>
      <c r="N69" s="21"/>
      <c r="O69" s="21"/>
      <c r="P69" s="21"/>
      <c r="Q69" s="21"/>
      <c r="R69" s="21"/>
      <c r="S69" s="21"/>
      <c r="T69" s="21"/>
      <c r="U69" s="21"/>
      <c r="V69" s="21">
        <v>398459</v>
      </c>
      <c r="W69" s="21">
        <v>349998</v>
      </c>
      <c r="X69" s="21"/>
      <c r="Y69" s="20"/>
      <c r="Z69" s="23">
        <v>2000000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2000000</v>
      </c>
      <c r="E73" s="21">
        <v>2000000</v>
      </c>
      <c r="F73" s="21">
        <v>67028</v>
      </c>
      <c r="G73" s="21">
        <v>67028</v>
      </c>
      <c r="H73" s="21">
        <v>63319</v>
      </c>
      <c r="I73" s="21">
        <v>197375</v>
      </c>
      <c r="J73" s="21">
        <v>67028</v>
      </c>
      <c r="K73" s="21">
        <v>67028</v>
      </c>
      <c r="L73" s="21">
        <v>67028</v>
      </c>
      <c r="M73" s="21">
        <v>201084</v>
      </c>
      <c r="N73" s="21"/>
      <c r="O73" s="21"/>
      <c r="P73" s="21"/>
      <c r="Q73" s="21"/>
      <c r="R73" s="21"/>
      <c r="S73" s="21"/>
      <c r="T73" s="21"/>
      <c r="U73" s="21"/>
      <c r="V73" s="21">
        <v>398459</v>
      </c>
      <c r="W73" s="21">
        <v>349998</v>
      </c>
      <c r="X73" s="21"/>
      <c r="Y73" s="20"/>
      <c r="Z73" s="23">
        <v>2000000</v>
      </c>
    </row>
    <row r="74" spans="1:26" ht="12.75" hidden="1">
      <c r="A74" s="39" t="s">
        <v>107</v>
      </c>
      <c r="B74" s="19">
        <v>755693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2946098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1060002</v>
      </c>
      <c r="X75" s="30"/>
      <c r="Y75" s="29"/>
      <c r="Z75" s="31"/>
    </row>
    <row r="76" spans="1:26" ht="12.75" hidden="1">
      <c r="A76" s="42" t="s">
        <v>287</v>
      </c>
      <c r="B76" s="32">
        <v>5870048</v>
      </c>
      <c r="C76" s="32"/>
      <c r="D76" s="33">
        <v>14390556</v>
      </c>
      <c r="E76" s="34">
        <v>14390556</v>
      </c>
      <c r="F76" s="34">
        <v>94437</v>
      </c>
      <c r="G76" s="34">
        <v>208921</v>
      </c>
      <c r="H76" s="34">
        <v>221344</v>
      </c>
      <c r="I76" s="34">
        <v>524702</v>
      </c>
      <c r="J76" s="34">
        <v>581168</v>
      </c>
      <c r="K76" s="34">
        <v>4638558</v>
      </c>
      <c r="L76" s="34">
        <v>171058</v>
      </c>
      <c r="M76" s="34">
        <v>5390784</v>
      </c>
      <c r="N76" s="34"/>
      <c r="O76" s="34"/>
      <c r="P76" s="34"/>
      <c r="Q76" s="34"/>
      <c r="R76" s="34"/>
      <c r="S76" s="34"/>
      <c r="T76" s="34"/>
      <c r="U76" s="34"/>
      <c r="V76" s="34">
        <v>5915486</v>
      </c>
      <c r="W76" s="34">
        <v>7195278</v>
      </c>
      <c r="X76" s="34"/>
      <c r="Y76" s="33"/>
      <c r="Z76" s="35">
        <v>14390556</v>
      </c>
    </row>
    <row r="77" spans="1:26" ht="12.75" hidden="1">
      <c r="A77" s="37" t="s">
        <v>31</v>
      </c>
      <c r="B77" s="19">
        <v>5112527</v>
      </c>
      <c r="C77" s="19"/>
      <c r="D77" s="20">
        <v>12390552</v>
      </c>
      <c r="E77" s="21">
        <v>12390552</v>
      </c>
      <c r="F77" s="21">
        <v>68400</v>
      </c>
      <c r="G77" s="21">
        <v>159649</v>
      </c>
      <c r="H77" s="21">
        <v>197804</v>
      </c>
      <c r="I77" s="21">
        <v>425853</v>
      </c>
      <c r="J77" s="21">
        <v>530458</v>
      </c>
      <c r="K77" s="21">
        <v>4571986</v>
      </c>
      <c r="L77" s="21">
        <v>147794</v>
      </c>
      <c r="M77" s="21">
        <v>5250238</v>
      </c>
      <c r="N77" s="21"/>
      <c r="O77" s="21"/>
      <c r="P77" s="21"/>
      <c r="Q77" s="21"/>
      <c r="R77" s="21"/>
      <c r="S77" s="21"/>
      <c r="T77" s="21"/>
      <c r="U77" s="21"/>
      <c r="V77" s="21">
        <v>5676091</v>
      </c>
      <c r="W77" s="21">
        <v>6195276</v>
      </c>
      <c r="X77" s="21"/>
      <c r="Y77" s="20"/>
      <c r="Z77" s="23">
        <v>12390552</v>
      </c>
    </row>
    <row r="78" spans="1:26" ht="12.75" hidden="1">
      <c r="A78" s="38" t="s">
        <v>32</v>
      </c>
      <c r="B78" s="19">
        <v>260231</v>
      </c>
      <c r="C78" s="19"/>
      <c r="D78" s="20">
        <v>2000004</v>
      </c>
      <c r="E78" s="21">
        <v>2000004</v>
      </c>
      <c r="F78" s="21">
        <v>26037</v>
      </c>
      <c r="G78" s="21">
        <v>49272</v>
      </c>
      <c r="H78" s="21">
        <v>23540</v>
      </c>
      <c r="I78" s="21">
        <v>98849</v>
      </c>
      <c r="J78" s="21">
        <v>50710</v>
      </c>
      <c r="K78" s="21">
        <v>66572</v>
      </c>
      <c r="L78" s="21">
        <v>23264</v>
      </c>
      <c r="M78" s="21">
        <v>140546</v>
      </c>
      <c r="N78" s="21"/>
      <c r="O78" s="21"/>
      <c r="P78" s="21"/>
      <c r="Q78" s="21"/>
      <c r="R78" s="21"/>
      <c r="S78" s="21"/>
      <c r="T78" s="21"/>
      <c r="U78" s="21"/>
      <c r="V78" s="21">
        <v>239395</v>
      </c>
      <c r="W78" s="21">
        <v>1000002</v>
      </c>
      <c r="X78" s="21"/>
      <c r="Y78" s="20"/>
      <c r="Z78" s="23">
        <v>2000004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>
        <v>1400</v>
      </c>
      <c r="H79" s="21"/>
      <c r="I79" s="21">
        <v>1400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1400</v>
      </c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2000004</v>
      </c>
      <c r="E82" s="21">
        <v>2000004</v>
      </c>
      <c r="F82" s="21">
        <v>26037</v>
      </c>
      <c r="G82" s="21">
        <v>44122</v>
      </c>
      <c r="H82" s="21">
        <v>23540</v>
      </c>
      <c r="I82" s="21">
        <v>93699</v>
      </c>
      <c r="J82" s="21">
        <v>50710</v>
      </c>
      <c r="K82" s="21">
        <v>66572</v>
      </c>
      <c r="L82" s="21">
        <v>23264</v>
      </c>
      <c r="M82" s="21">
        <v>140546</v>
      </c>
      <c r="N82" s="21"/>
      <c r="O82" s="21"/>
      <c r="P82" s="21"/>
      <c r="Q82" s="21"/>
      <c r="R82" s="21"/>
      <c r="S82" s="21"/>
      <c r="T82" s="21"/>
      <c r="U82" s="21"/>
      <c r="V82" s="21">
        <v>234245</v>
      </c>
      <c r="W82" s="21">
        <v>1000002</v>
      </c>
      <c r="X82" s="21"/>
      <c r="Y82" s="20"/>
      <c r="Z82" s="23">
        <v>2000004</v>
      </c>
    </row>
    <row r="83" spans="1:26" ht="12.75" hidden="1">
      <c r="A83" s="39" t="s">
        <v>107</v>
      </c>
      <c r="B83" s="19">
        <v>260231</v>
      </c>
      <c r="C83" s="19"/>
      <c r="D83" s="20"/>
      <c r="E83" s="21"/>
      <c r="F83" s="21"/>
      <c r="G83" s="21">
        <v>3750</v>
      </c>
      <c r="H83" s="21"/>
      <c r="I83" s="21">
        <v>3750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3750</v>
      </c>
      <c r="W83" s="21"/>
      <c r="X83" s="21"/>
      <c r="Y83" s="20"/>
      <c r="Z83" s="23"/>
    </row>
    <row r="84" spans="1:26" ht="12.75" hidden="1">
      <c r="A84" s="40" t="s">
        <v>110</v>
      </c>
      <c r="B84" s="28">
        <v>497290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22180630</v>
      </c>
      <c r="F5" s="358">
        <f t="shared" si="0"/>
        <v>22180630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11090315</v>
      </c>
      <c r="Y5" s="358">
        <f t="shared" si="0"/>
        <v>-11090315</v>
      </c>
      <c r="Z5" s="359">
        <f>+IF(X5&lt;&gt;0,+(Y5/X5)*100,0)</f>
        <v>-100</v>
      </c>
      <c r="AA5" s="360">
        <f>+AA6+AA8+AA11+AA13+AA15</f>
        <v>22180630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22180630</v>
      </c>
      <c r="F6" s="59">
        <f t="shared" si="1"/>
        <v>22180630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11090315</v>
      </c>
      <c r="Y6" s="59">
        <f t="shared" si="1"/>
        <v>-11090315</v>
      </c>
      <c r="Z6" s="61">
        <f>+IF(X6&lt;&gt;0,+(Y6/X6)*100,0)</f>
        <v>-100</v>
      </c>
      <c r="AA6" s="62">
        <f t="shared" si="1"/>
        <v>22180630</v>
      </c>
    </row>
    <row r="7" spans="1:27" ht="12.75">
      <c r="A7" s="291" t="s">
        <v>229</v>
      </c>
      <c r="B7" s="142"/>
      <c r="C7" s="60"/>
      <c r="D7" s="340"/>
      <c r="E7" s="60">
        <v>22180630</v>
      </c>
      <c r="F7" s="59">
        <v>22180630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11090315</v>
      </c>
      <c r="Y7" s="59">
        <v>-11090315</v>
      </c>
      <c r="Z7" s="61">
        <v>-100</v>
      </c>
      <c r="AA7" s="62">
        <v>22180630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2153294</v>
      </c>
      <c r="D40" s="344">
        <f t="shared" si="9"/>
        <v>0</v>
      </c>
      <c r="E40" s="343">
        <f t="shared" si="9"/>
        <v>1457450</v>
      </c>
      <c r="F40" s="345">
        <f t="shared" si="9"/>
        <v>1457450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728725</v>
      </c>
      <c r="Y40" s="345">
        <f t="shared" si="9"/>
        <v>-728725</v>
      </c>
      <c r="Z40" s="336">
        <f>+IF(X40&lt;&gt;0,+(Y40/X40)*100,0)</f>
        <v>-100</v>
      </c>
      <c r="AA40" s="350">
        <f>SUM(AA41:AA49)</f>
        <v>1457450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2153294</v>
      </c>
      <c r="D49" s="368"/>
      <c r="E49" s="54">
        <v>1457450</v>
      </c>
      <c r="F49" s="53">
        <v>1457450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728725</v>
      </c>
      <c r="Y49" s="53">
        <v>-728725</v>
      </c>
      <c r="Z49" s="94">
        <v>-100</v>
      </c>
      <c r="AA49" s="95">
        <v>1457450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2153294</v>
      </c>
      <c r="D60" s="346">
        <f t="shared" si="14"/>
        <v>0</v>
      </c>
      <c r="E60" s="219">
        <f t="shared" si="14"/>
        <v>23638080</v>
      </c>
      <c r="F60" s="264">
        <f t="shared" si="14"/>
        <v>23638080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11819040</v>
      </c>
      <c r="Y60" s="264">
        <f t="shared" si="14"/>
        <v>-11819040</v>
      </c>
      <c r="Z60" s="337">
        <f>+IF(X60&lt;&gt;0,+(Y60/X60)*100,0)</f>
        <v>-100</v>
      </c>
      <c r="AA60" s="232">
        <f>+AA57+AA54+AA51+AA40+AA37+AA34+AA22+AA5</f>
        <v>23638080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135656511</v>
      </c>
      <c r="D5" s="153">
        <f>SUM(D6:D8)</f>
        <v>0</v>
      </c>
      <c r="E5" s="154">
        <f t="shared" si="0"/>
        <v>146667949</v>
      </c>
      <c r="F5" s="100">
        <f t="shared" si="0"/>
        <v>146667949</v>
      </c>
      <c r="G5" s="100">
        <f t="shared" si="0"/>
        <v>58725299</v>
      </c>
      <c r="H5" s="100">
        <f t="shared" si="0"/>
        <v>541794</v>
      </c>
      <c r="I5" s="100">
        <f t="shared" si="0"/>
        <v>27705402</v>
      </c>
      <c r="J5" s="100">
        <f t="shared" si="0"/>
        <v>86972495</v>
      </c>
      <c r="K5" s="100">
        <f t="shared" si="0"/>
        <v>232064</v>
      </c>
      <c r="L5" s="100">
        <f t="shared" si="0"/>
        <v>259789</v>
      </c>
      <c r="M5" s="100">
        <f t="shared" si="0"/>
        <v>39105775</v>
      </c>
      <c r="N5" s="100">
        <f t="shared" si="0"/>
        <v>39597628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126570123</v>
      </c>
      <c r="X5" s="100">
        <f t="shared" si="0"/>
        <v>74333976</v>
      </c>
      <c r="Y5" s="100">
        <f t="shared" si="0"/>
        <v>52236147</v>
      </c>
      <c r="Z5" s="137">
        <f>+IF(X5&lt;&gt;0,+(Y5/X5)*100,0)</f>
        <v>70.27223594228298</v>
      </c>
      <c r="AA5" s="153">
        <f>SUM(AA6:AA8)</f>
        <v>146667949</v>
      </c>
    </row>
    <row r="6" spans="1:27" ht="12.75">
      <c r="A6" s="138" t="s">
        <v>75</v>
      </c>
      <c r="B6" s="136"/>
      <c r="C6" s="155"/>
      <c r="D6" s="155"/>
      <c r="E6" s="156">
        <v>117662000</v>
      </c>
      <c r="F6" s="60">
        <v>117662000</v>
      </c>
      <c r="G6" s="60"/>
      <c r="H6" s="60"/>
      <c r="I6" s="60">
        <v>3750</v>
      </c>
      <c r="J6" s="60">
        <v>3750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3750</v>
      </c>
      <c r="X6" s="60">
        <v>58831002</v>
      </c>
      <c r="Y6" s="60">
        <v>-58827252</v>
      </c>
      <c r="Z6" s="140">
        <v>-99.99</v>
      </c>
      <c r="AA6" s="155">
        <v>117662000</v>
      </c>
    </row>
    <row r="7" spans="1:27" ht="12.75">
      <c r="A7" s="138" t="s">
        <v>76</v>
      </c>
      <c r="B7" s="136"/>
      <c r="C7" s="157">
        <v>134454631</v>
      </c>
      <c r="D7" s="157"/>
      <c r="E7" s="158">
        <v>29005949</v>
      </c>
      <c r="F7" s="159">
        <v>29005949</v>
      </c>
      <c r="G7" s="159">
        <v>58725441</v>
      </c>
      <c r="H7" s="159">
        <v>541936</v>
      </c>
      <c r="I7" s="159">
        <v>27722837</v>
      </c>
      <c r="J7" s="159">
        <v>86990214</v>
      </c>
      <c r="K7" s="159">
        <v>232064</v>
      </c>
      <c r="L7" s="159">
        <v>266993</v>
      </c>
      <c r="M7" s="159">
        <v>39105921</v>
      </c>
      <c r="N7" s="159">
        <v>39604978</v>
      </c>
      <c r="O7" s="159"/>
      <c r="P7" s="159"/>
      <c r="Q7" s="159"/>
      <c r="R7" s="159"/>
      <c r="S7" s="159"/>
      <c r="T7" s="159"/>
      <c r="U7" s="159"/>
      <c r="V7" s="159"/>
      <c r="W7" s="159">
        <v>126595192</v>
      </c>
      <c r="X7" s="159">
        <v>15502974</v>
      </c>
      <c r="Y7" s="159">
        <v>111092218</v>
      </c>
      <c r="Z7" s="141">
        <v>716.59</v>
      </c>
      <c r="AA7" s="157">
        <v>29005949</v>
      </c>
    </row>
    <row r="8" spans="1:27" ht="12.75">
      <c r="A8" s="138" t="s">
        <v>77</v>
      </c>
      <c r="B8" s="136"/>
      <c r="C8" s="155">
        <v>1201880</v>
      </c>
      <c r="D8" s="155"/>
      <c r="E8" s="156"/>
      <c r="F8" s="60"/>
      <c r="G8" s="60">
        <v>-142</v>
      </c>
      <c r="H8" s="60">
        <v>-142</v>
      </c>
      <c r="I8" s="60">
        <v>-21185</v>
      </c>
      <c r="J8" s="60">
        <v>-21469</v>
      </c>
      <c r="K8" s="60"/>
      <c r="L8" s="60">
        <v>-7204</v>
      </c>
      <c r="M8" s="60">
        <v>-146</v>
      </c>
      <c r="N8" s="60">
        <v>-7350</v>
      </c>
      <c r="O8" s="60"/>
      <c r="P8" s="60"/>
      <c r="Q8" s="60"/>
      <c r="R8" s="60"/>
      <c r="S8" s="60"/>
      <c r="T8" s="60"/>
      <c r="U8" s="60"/>
      <c r="V8" s="60"/>
      <c r="W8" s="60">
        <v>-28819</v>
      </c>
      <c r="X8" s="60"/>
      <c r="Y8" s="60">
        <v>-28819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109833</v>
      </c>
      <c r="D9" s="153">
        <f>SUM(D10:D14)</f>
        <v>0</v>
      </c>
      <c r="E9" s="154">
        <f t="shared" si="1"/>
        <v>300000</v>
      </c>
      <c r="F9" s="100">
        <f t="shared" si="1"/>
        <v>300000</v>
      </c>
      <c r="G9" s="100">
        <f t="shared" si="1"/>
        <v>0</v>
      </c>
      <c r="H9" s="100">
        <f t="shared" si="1"/>
        <v>2354</v>
      </c>
      <c r="I9" s="100">
        <f t="shared" si="1"/>
        <v>48621</v>
      </c>
      <c r="J9" s="100">
        <f t="shared" si="1"/>
        <v>50975</v>
      </c>
      <c r="K9" s="100">
        <f t="shared" si="1"/>
        <v>2354</v>
      </c>
      <c r="L9" s="100">
        <f t="shared" si="1"/>
        <v>0</v>
      </c>
      <c r="M9" s="100">
        <f t="shared" si="1"/>
        <v>4709</v>
      </c>
      <c r="N9" s="100">
        <f t="shared" si="1"/>
        <v>7063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58038</v>
      </c>
      <c r="X9" s="100">
        <f t="shared" si="1"/>
        <v>550002</v>
      </c>
      <c r="Y9" s="100">
        <f t="shared" si="1"/>
        <v>-491964</v>
      </c>
      <c r="Z9" s="137">
        <f>+IF(X9&lt;&gt;0,+(Y9/X9)*100,0)</f>
        <v>-89.44767473572823</v>
      </c>
      <c r="AA9" s="153">
        <f>SUM(AA10:AA14)</f>
        <v>300000</v>
      </c>
    </row>
    <row r="10" spans="1:27" ht="12.75">
      <c r="A10" s="138" t="s">
        <v>79</v>
      </c>
      <c r="B10" s="136"/>
      <c r="C10" s="155">
        <v>109833</v>
      </c>
      <c r="D10" s="155"/>
      <c r="E10" s="156">
        <v>300000</v>
      </c>
      <c r="F10" s="60">
        <v>300000</v>
      </c>
      <c r="G10" s="60"/>
      <c r="H10" s="60">
        <v>2354</v>
      </c>
      <c r="I10" s="60">
        <v>48621</v>
      </c>
      <c r="J10" s="60">
        <v>50975</v>
      </c>
      <c r="K10" s="60">
        <v>2354</v>
      </c>
      <c r="L10" s="60"/>
      <c r="M10" s="60">
        <v>4709</v>
      </c>
      <c r="N10" s="60">
        <v>7063</v>
      </c>
      <c r="O10" s="60"/>
      <c r="P10" s="60"/>
      <c r="Q10" s="60"/>
      <c r="R10" s="60"/>
      <c r="S10" s="60"/>
      <c r="T10" s="60"/>
      <c r="U10" s="60"/>
      <c r="V10" s="60"/>
      <c r="W10" s="60">
        <v>58038</v>
      </c>
      <c r="X10" s="60">
        <v>550002</v>
      </c>
      <c r="Y10" s="60">
        <v>-491964</v>
      </c>
      <c r="Z10" s="140">
        <v>-89.45</v>
      </c>
      <c r="AA10" s="155">
        <v>300000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26530829</v>
      </c>
      <c r="D15" s="153">
        <f>SUM(D16:D18)</f>
        <v>0</v>
      </c>
      <c r="E15" s="154">
        <f t="shared" si="2"/>
        <v>74081000</v>
      </c>
      <c r="F15" s="100">
        <f t="shared" si="2"/>
        <v>74081000</v>
      </c>
      <c r="G15" s="100">
        <f t="shared" si="2"/>
        <v>0</v>
      </c>
      <c r="H15" s="100">
        <f t="shared" si="2"/>
        <v>0</v>
      </c>
      <c r="I15" s="100">
        <f t="shared" si="2"/>
        <v>-3426115</v>
      </c>
      <c r="J15" s="100">
        <f t="shared" si="2"/>
        <v>-3426115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-3426115</v>
      </c>
      <c r="X15" s="100">
        <f t="shared" si="2"/>
        <v>37040502</v>
      </c>
      <c r="Y15" s="100">
        <f t="shared" si="2"/>
        <v>-40466617</v>
      </c>
      <c r="Z15" s="137">
        <f>+IF(X15&lt;&gt;0,+(Y15/X15)*100,0)</f>
        <v>-109.24964515869682</v>
      </c>
      <c r="AA15" s="153">
        <f>SUM(AA16:AA18)</f>
        <v>74081000</v>
      </c>
    </row>
    <row r="16" spans="1:27" ht="12.75">
      <c r="A16" s="138" t="s">
        <v>85</v>
      </c>
      <c r="B16" s="136"/>
      <c r="C16" s="155">
        <v>1103829</v>
      </c>
      <c r="D16" s="155"/>
      <c r="E16" s="156">
        <v>300000</v>
      </c>
      <c r="F16" s="60">
        <v>300000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150000</v>
      </c>
      <c r="Y16" s="60">
        <v>-150000</v>
      </c>
      <c r="Z16" s="140">
        <v>-100</v>
      </c>
      <c r="AA16" s="155">
        <v>300000</v>
      </c>
    </row>
    <row r="17" spans="1:27" ht="12.75">
      <c r="A17" s="138" t="s">
        <v>86</v>
      </c>
      <c r="B17" s="136"/>
      <c r="C17" s="155">
        <v>25427000</v>
      </c>
      <c r="D17" s="155"/>
      <c r="E17" s="156">
        <v>73781000</v>
      </c>
      <c r="F17" s="60">
        <v>73781000</v>
      </c>
      <c r="G17" s="60"/>
      <c r="H17" s="60"/>
      <c r="I17" s="60">
        <v>-3426115</v>
      </c>
      <c r="J17" s="60">
        <v>-3426115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-3426115</v>
      </c>
      <c r="X17" s="60">
        <v>36890502</v>
      </c>
      <c r="Y17" s="60">
        <v>-40316617</v>
      </c>
      <c r="Z17" s="140">
        <v>-109.29</v>
      </c>
      <c r="AA17" s="155">
        <v>73781000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2000000</v>
      </c>
      <c r="F19" s="100">
        <f t="shared" si="3"/>
        <v>2000000</v>
      </c>
      <c r="G19" s="100">
        <f t="shared" si="3"/>
        <v>67028</v>
      </c>
      <c r="H19" s="100">
        <f t="shared" si="3"/>
        <v>67028</v>
      </c>
      <c r="I19" s="100">
        <f t="shared" si="3"/>
        <v>63319</v>
      </c>
      <c r="J19" s="100">
        <f t="shared" si="3"/>
        <v>197375</v>
      </c>
      <c r="K19" s="100">
        <f t="shared" si="3"/>
        <v>67028</v>
      </c>
      <c r="L19" s="100">
        <f t="shared" si="3"/>
        <v>67028</v>
      </c>
      <c r="M19" s="100">
        <f t="shared" si="3"/>
        <v>67028</v>
      </c>
      <c r="N19" s="100">
        <f t="shared" si="3"/>
        <v>201084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398459</v>
      </c>
      <c r="X19" s="100">
        <f t="shared" si="3"/>
        <v>0</v>
      </c>
      <c r="Y19" s="100">
        <f t="shared" si="3"/>
        <v>398459</v>
      </c>
      <c r="Z19" s="137">
        <f>+IF(X19&lt;&gt;0,+(Y19/X19)*100,0)</f>
        <v>0</v>
      </c>
      <c r="AA19" s="153">
        <f>SUM(AA20:AA23)</f>
        <v>2000000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2000000</v>
      </c>
      <c r="F23" s="60">
        <v>2000000</v>
      </c>
      <c r="G23" s="60">
        <v>67028</v>
      </c>
      <c r="H23" s="60">
        <v>67028</v>
      </c>
      <c r="I23" s="60">
        <v>63319</v>
      </c>
      <c r="J23" s="60">
        <v>197375</v>
      </c>
      <c r="K23" s="60">
        <v>67028</v>
      </c>
      <c r="L23" s="60">
        <v>67028</v>
      </c>
      <c r="M23" s="60">
        <v>67028</v>
      </c>
      <c r="N23" s="60">
        <v>201084</v>
      </c>
      <c r="O23" s="60"/>
      <c r="P23" s="60"/>
      <c r="Q23" s="60"/>
      <c r="R23" s="60"/>
      <c r="S23" s="60"/>
      <c r="T23" s="60"/>
      <c r="U23" s="60"/>
      <c r="V23" s="60"/>
      <c r="W23" s="60">
        <v>398459</v>
      </c>
      <c r="X23" s="60"/>
      <c r="Y23" s="60">
        <v>398459</v>
      </c>
      <c r="Z23" s="140">
        <v>0</v>
      </c>
      <c r="AA23" s="155">
        <v>2000000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162297173</v>
      </c>
      <c r="D25" s="168">
        <f>+D5+D9+D15+D19+D24</f>
        <v>0</v>
      </c>
      <c r="E25" s="169">
        <f t="shared" si="4"/>
        <v>223048949</v>
      </c>
      <c r="F25" s="73">
        <f t="shared" si="4"/>
        <v>223048949</v>
      </c>
      <c r="G25" s="73">
        <f t="shared" si="4"/>
        <v>58792327</v>
      </c>
      <c r="H25" s="73">
        <f t="shared" si="4"/>
        <v>611176</v>
      </c>
      <c r="I25" s="73">
        <f t="shared" si="4"/>
        <v>24391227</v>
      </c>
      <c r="J25" s="73">
        <f t="shared" si="4"/>
        <v>83794730</v>
      </c>
      <c r="K25" s="73">
        <f t="shared" si="4"/>
        <v>301446</v>
      </c>
      <c r="L25" s="73">
        <f t="shared" si="4"/>
        <v>326817</v>
      </c>
      <c r="M25" s="73">
        <f t="shared" si="4"/>
        <v>39177512</v>
      </c>
      <c r="N25" s="73">
        <f t="shared" si="4"/>
        <v>39805775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123600505</v>
      </c>
      <c r="X25" s="73">
        <f t="shared" si="4"/>
        <v>111924480</v>
      </c>
      <c r="Y25" s="73">
        <f t="shared" si="4"/>
        <v>11676025</v>
      </c>
      <c r="Z25" s="170">
        <f>+IF(X25&lt;&gt;0,+(Y25/X25)*100,0)</f>
        <v>10.432056508102606</v>
      </c>
      <c r="AA25" s="168">
        <f>+AA5+AA9+AA15+AA19+AA24</f>
        <v>223048949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97539283</v>
      </c>
      <c r="D28" s="153">
        <f>SUM(D29:D31)</f>
        <v>0</v>
      </c>
      <c r="E28" s="154">
        <f t="shared" si="5"/>
        <v>85296943</v>
      </c>
      <c r="F28" s="100">
        <f t="shared" si="5"/>
        <v>85296943</v>
      </c>
      <c r="G28" s="100">
        <f t="shared" si="5"/>
        <v>3162101</v>
      </c>
      <c r="H28" s="100">
        <f t="shared" si="5"/>
        <v>4015212</v>
      </c>
      <c r="I28" s="100">
        <f t="shared" si="5"/>
        <v>5302859</v>
      </c>
      <c r="J28" s="100">
        <f t="shared" si="5"/>
        <v>12480172</v>
      </c>
      <c r="K28" s="100">
        <f t="shared" si="5"/>
        <v>4396152</v>
      </c>
      <c r="L28" s="100">
        <f t="shared" si="5"/>
        <v>3028872</v>
      </c>
      <c r="M28" s="100">
        <f t="shared" si="5"/>
        <v>3434787</v>
      </c>
      <c r="N28" s="100">
        <f t="shared" si="5"/>
        <v>10859811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23339983</v>
      </c>
      <c r="X28" s="100">
        <f t="shared" si="5"/>
        <v>41420760</v>
      </c>
      <c r="Y28" s="100">
        <f t="shared" si="5"/>
        <v>-18080777</v>
      </c>
      <c r="Z28" s="137">
        <f>+IF(X28&lt;&gt;0,+(Y28/X28)*100,0)</f>
        <v>-43.65148539041775</v>
      </c>
      <c r="AA28" s="153">
        <f>SUM(AA29:AA31)</f>
        <v>85296943</v>
      </c>
    </row>
    <row r="29" spans="1:27" ht="12.75">
      <c r="A29" s="138" t="s">
        <v>75</v>
      </c>
      <c r="B29" s="136"/>
      <c r="C29" s="155">
        <v>29807867</v>
      </c>
      <c r="D29" s="155"/>
      <c r="E29" s="156">
        <v>52329973</v>
      </c>
      <c r="F29" s="60">
        <v>52329973</v>
      </c>
      <c r="G29" s="60">
        <v>1697179</v>
      </c>
      <c r="H29" s="60">
        <v>1570670</v>
      </c>
      <c r="I29" s="60">
        <v>1012684</v>
      </c>
      <c r="J29" s="60">
        <v>4280533</v>
      </c>
      <c r="K29" s="60">
        <v>2124369</v>
      </c>
      <c r="L29" s="60">
        <v>1060057</v>
      </c>
      <c r="M29" s="60">
        <v>2086382</v>
      </c>
      <c r="N29" s="60">
        <v>5270808</v>
      </c>
      <c r="O29" s="60"/>
      <c r="P29" s="60"/>
      <c r="Q29" s="60"/>
      <c r="R29" s="60"/>
      <c r="S29" s="60"/>
      <c r="T29" s="60"/>
      <c r="U29" s="60"/>
      <c r="V29" s="60"/>
      <c r="W29" s="60">
        <v>9551341</v>
      </c>
      <c r="X29" s="60">
        <v>24937038</v>
      </c>
      <c r="Y29" s="60">
        <v>-15385697</v>
      </c>
      <c r="Z29" s="140">
        <v>-61.7</v>
      </c>
      <c r="AA29" s="155">
        <v>52329973</v>
      </c>
    </row>
    <row r="30" spans="1:27" ht="12.75">
      <c r="A30" s="138" t="s">
        <v>76</v>
      </c>
      <c r="B30" s="136"/>
      <c r="C30" s="157">
        <v>51736689</v>
      </c>
      <c r="D30" s="157"/>
      <c r="E30" s="158">
        <v>12159532</v>
      </c>
      <c r="F30" s="159">
        <v>12159532</v>
      </c>
      <c r="G30" s="159">
        <v>613519</v>
      </c>
      <c r="H30" s="159">
        <v>1402366</v>
      </c>
      <c r="I30" s="159">
        <v>2805692</v>
      </c>
      <c r="J30" s="159">
        <v>4821577</v>
      </c>
      <c r="K30" s="159">
        <v>1351992</v>
      </c>
      <c r="L30" s="159">
        <v>1125320</v>
      </c>
      <c r="M30" s="159">
        <v>529348</v>
      </c>
      <c r="N30" s="159">
        <v>3006660</v>
      </c>
      <c r="O30" s="159"/>
      <c r="P30" s="159"/>
      <c r="Q30" s="159"/>
      <c r="R30" s="159"/>
      <c r="S30" s="159"/>
      <c r="T30" s="159"/>
      <c r="U30" s="159"/>
      <c r="V30" s="159"/>
      <c r="W30" s="159">
        <v>7828237</v>
      </c>
      <c r="X30" s="159">
        <v>6080004</v>
      </c>
      <c r="Y30" s="159">
        <v>1748233</v>
      </c>
      <c r="Z30" s="141">
        <v>28.75</v>
      </c>
      <c r="AA30" s="157">
        <v>12159532</v>
      </c>
    </row>
    <row r="31" spans="1:27" ht="12.75">
      <c r="A31" s="138" t="s">
        <v>77</v>
      </c>
      <c r="B31" s="136"/>
      <c r="C31" s="155">
        <v>15994727</v>
      </c>
      <c r="D31" s="155"/>
      <c r="E31" s="156">
        <v>20807438</v>
      </c>
      <c r="F31" s="60">
        <v>20807438</v>
      </c>
      <c r="G31" s="60">
        <v>851403</v>
      </c>
      <c r="H31" s="60">
        <v>1042176</v>
      </c>
      <c r="I31" s="60">
        <v>1484483</v>
      </c>
      <c r="J31" s="60">
        <v>3378062</v>
      </c>
      <c r="K31" s="60">
        <v>919791</v>
      </c>
      <c r="L31" s="60">
        <v>843495</v>
      </c>
      <c r="M31" s="60">
        <v>819057</v>
      </c>
      <c r="N31" s="60">
        <v>2582343</v>
      </c>
      <c r="O31" s="60"/>
      <c r="P31" s="60"/>
      <c r="Q31" s="60"/>
      <c r="R31" s="60"/>
      <c r="S31" s="60"/>
      <c r="T31" s="60"/>
      <c r="U31" s="60"/>
      <c r="V31" s="60"/>
      <c r="W31" s="60">
        <v>5960405</v>
      </c>
      <c r="X31" s="60">
        <v>10403718</v>
      </c>
      <c r="Y31" s="60">
        <v>-4443313</v>
      </c>
      <c r="Z31" s="140">
        <v>-42.71</v>
      </c>
      <c r="AA31" s="155">
        <v>20807438</v>
      </c>
    </row>
    <row r="32" spans="1:27" ht="12.75">
      <c r="A32" s="135" t="s">
        <v>78</v>
      </c>
      <c r="B32" s="136"/>
      <c r="C32" s="153">
        <f aca="true" t="shared" si="6" ref="C32:Y32">SUM(C33:C37)</f>
        <v>11162442</v>
      </c>
      <c r="D32" s="153">
        <f>SUM(D33:D37)</f>
        <v>0</v>
      </c>
      <c r="E32" s="154">
        <f t="shared" si="6"/>
        <v>33781480</v>
      </c>
      <c r="F32" s="100">
        <f t="shared" si="6"/>
        <v>33781480</v>
      </c>
      <c r="G32" s="100">
        <f t="shared" si="6"/>
        <v>956744</v>
      </c>
      <c r="H32" s="100">
        <f t="shared" si="6"/>
        <v>1502307</v>
      </c>
      <c r="I32" s="100">
        <f t="shared" si="6"/>
        <v>1157365</v>
      </c>
      <c r="J32" s="100">
        <f t="shared" si="6"/>
        <v>3616416</v>
      </c>
      <c r="K32" s="100">
        <f t="shared" si="6"/>
        <v>1524567</v>
      </c>
      <c r="L32" s="100">
        <f t="shared" si="6"/>
        <v>708538</v>
      </c>
      <c r="M32" s="100">
        <f t="shared" si="6"/>
        <v>958157</v>
      </c>
      <c r="N32" s="100">
        <f t="shared" si="6"/>
        <v>3191262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6807678</v>
      </c>
      <c r="X32" s="100">
        <f t="shared" si="6"/>
        <v>16890738</v>
      </c>
      <c r="Y32" s="100">
        <f t="shared" si="6"/>
        <v>-10083060</v>
      </c>
      <c r="Z32" s="137">
        <f>+IF(X32&lt;&gt;0,+(Y32/X32)*100,0)</f>
        <v>-59.69579304350112</v>
      </c>
      <c r="AA32" s="153">
        <f>SUM(AA33:AA37)</f>
        <v>33781480</v>
      </c>
    </row>
    <row r="33" spans="1:27" ht="12.75">
      <c r="A33" s="138" t="s">
        <v>79</v>
      </c>
      <c r="B33" s="136"/>
      <c r="C33" s="155">
        <v>11162442</v>
      </c>
      <c r="D33" s="155"/>
      <c r="E33" s="156">
        <v>33781480</v>
      </c>
      <c r="F33" s="60">
        <v>33781480</v>
      </c>
      <c r="G33" s="60">
        <v>956744</v>
      </c>
      <c r="H33" s="60">
        <v>1502307</v>
      </c>
      <c r="I33" s="60">
        <v>1157365</v>
      </c>
      <c r="J33" s="60">
        <v>3616416</v>
      </c>
      <c r="K33" s="60">
        <v>1523340</v>
      </c>
      <c r="L33" s="60">
        <v>708538</v>
      </c>
      <c r="M33" s="60">
        <v>940041</v>
      </c>
      <c r="N33" s="60">
        <v>3171919</v>
      </c>
      <c r="O33" s="60"/>
      <c r="P33" s="60"/>
      <c r="Q33" s="60"/>
      <c r="R33" s="60"/>
      <c r="S33" s="60"/>
      <c r="T33" s="60"/>
      <c r="U33" s="60"/>
      <c r="V33" s="60"/>
      <c r="W33" s="60">
        <v>6788335</v>
      </c>
      <c r="X33" s="60">
        <v>16890738</v>
      </c>
      <c r="Y33" s="60">
        <v>-10102403</v>
      </c>
      <c r="Z33" s="140">
        <v>-59.81</v>
      </c>
      <c r="AA33" s="155">
        <v>33781480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>
        <v>1227</v>
      </c>
      <c r="L35" s="60"/>
      <c r="M35" s="60">
        <v>18116</v>
      </c>
      <c r="N35" s="60">
        <v>19343</v>
      </c>
      <c r="O35" s="60"/>
      <c r="P35" s="60"/>
      <c r="Q35" s="60"/>
      <c r="R35" s="60"/>
      <c r="S35" s="60"/>
      <c r="T35" s="60"/>
      <c r="U35" s="60"/>
      <c r="V35" s="60"/>
      <c r="W35" s="60">
        <v>19343</v>
      </c>
      <c r="X35" s="60"/>
      <c r="Y35" s="60">
        <v>19343</v>
      </c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29731430</v>
      </c>
      <c r="D38" s="153">
        <f>SUM(D39:D41)</f>
        <v>0</v>
      </c>
      <c r="E38" s="154">
        <f t="shared" si="7"/>
        <v>103970048</v>
      </c>
      <c r="F38" s="100">
        <f t="shared" si="7"/>
        <v>103970048</v>
      </c>
      <c r="G38" s="100">
        <f t="shared" si="7"/>
        <v>1049430</v>
      </c>
      <c r="H38" s="100">
        <f t="shared" si="7"/>
        <v>6159131</v>
      </c>
      <c r="I38" s="100">
        <f t="shared" si="7"/>
        <v>4070174</v>
      </c>
      <c r="J38" s="100">
        <f t="shared" si="7"/>
        <v>11278735</v>
      </c>
      <c r="K38" s="100">
        <f t="shared" si="7"/>
        <v>1945673</v>
      </c>
      <c r="L38" s="100">
        <f t="shared" si="7"/>
        <v>6351610</v>
      </c>
      <c r="M38" s="100">
        <f t="shared" si="7"/>
        <v>8572953</v>
      </c>
      <c r="N38" s="100">
        <f t="shared" si="7"/>
        <v>16870236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28148971</v>
      </c>
      <c r="X38" s="100">
        <f t="shared" si="7"/>
        <v>51870024</v>
      </c>
      <c r="Y38" s="100">
        <f t="shared" si="7"/>
        <v>-23721053</v>
      </c>
      <c r="Z38" s="137">
        <f>+IF(X38&lt;&gt;0,+(Y38/X38)*100,0)</f>
        <v>-45.7317178029453</v>
      </c>
      <c r="AA38" s="153">
        <f>SUM(AA39:AA41)</f>
        <v>103970048</v>
      </c>
    </row>
    <row r="39" spans="1:27" ht="12.75">
      <c r="A39" s="138" t="s">
        <v>85</v>
      </c>
      <c r="B39" s="136"/>
      <c r="C39" s="155">
        <v>16010150</v>
      </c>
      <c r="D39" s="155"/>
      <c r="E39" s="156">
        <v>14549432</v>
      </c>
      <c r="F39" s="60">
        <v>14549432</v>
      </c>
      <c r="G39" s="60">
        <v>254210</v>
      </c>
      <c r="H39" s="60">
        <v>380138</v>
      </c>
      <c r="I39" s="60">
        <v>419420</v>
      </c>
      <c r="J39" s="60">
        <v>1053768</v>
      </c>
      <c r="K39" s="60">
        <v>282637</v>
      </c>
      <c r="L39" s="60">
        <v>5494956</v>
      </c>
      <c r="M39" s="60">
        <v>197500</v>
      </c>
      <c r="N39" s="60">
        <v>5975093</v>
      </c>
      <c r="O39" s="60"/>
      <c r="P39" s="60"/>
      <c r="Q39" s="60"/>
      <c r="R39" s="60"/>
      <c r="S39" s="60"/>
      <c r="T39" s="60"/>
      <c r="U39" s="60"/>
      <c r="V39" s="60"/>
      <c r="W39" s="60">
        <v>7028861</v>
      </c>
      <c r="X39" s="60">
        <v>7159716</v>
      </c>
      <c r="Y39" s="60">
        <v>-130855</v>
      </c>
      <c r="Z39" s="140">
        <v>-1.83</v>
      </c>
      <c r="AA39" s="155">
        <v>14549432</v>
      </c>
    </row>
    <row r="40" spans="1:27" ht="12.75">
      <c r="A40" s="138" t="s">
        <v>86</v>
      </c>
      <c r="B40" s="136"/>
      <c r="C40" s="155">
        <v>13721280</v>
      </c>
      <c r="D40" s="155"/>
      <c r="E40" s="156">
        <v>89420616</v>
      </c>
      <c r="F40" s="60">
        <v>89420616</v>
      </c>
      <c r="G40" s="60">
        <v>795220</v>
      </c>
      <c r="H40" s="60">
        <v>5778993</v>
      </c>
      <c r="I40" s="60">
        <v>3650754</v>
      </c>
      <c r="J40" s="60">
        <v>10224967</v>
      </c>
      <c r="K40" s="60">
        <v>1663036</v>
      </c>
      <c r="L40" s="60">
        <v>856654</v>
      </c>
      <c r="M40" s="60">
        <v>8375453</v>
      </c>
      <c r="N40" s="60">
        <v>10895143</v>
      </c>
      <c r="O40" s="60"/>
      <c r="P40" s="60"/>
      <c r="Q40" s="60"/>
      <c r="R40" s="60"/>
      <c r="S40" s="60"/>
      <c r="T40" s="60"/>
      <c r="U40" s="60"/>
      <c r="V40" s="60"/>
      <c r="W40" s="60">
        <v>21120110</v>
      </c>
      <c r="X40" s="60">
        <v>44710308</v>
      </c>
      <c r="Y40" s="60">
        <v>-23590198</v>
      </c>
      <c r="Z40" s="140">
        <v>-52.76</v>
      </c>
      <c r="AA40" s="155">
        <v>89420616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215710</v>
      </c>
      <c r="H42" s="100">
        <f t="shared" si="8"/>
        <v>246030</v>
      </c>
      <c r="I42" s="100">
        <f t="shared" si="8"/>
        <v>394235</v>
      </c>
      <c r="J42" s="100">
        <f t="shared" si="8"/>
        <v>855975</v>
      </c>
      <c r="K42" s="100">
        <f t="shared" si="8"/>
        <v>37110</v>
      </c>
      <c r="L42" s="100">
        <f t="shared" si="8"/>
        <v>249100</v>
      </c>
      <c r="M42" s="100">
        <f t="shared" si="8"/>
        <v>800</v>
      </c>
      <c r="N42" s="100">
        <f t="shared" si="8"/>
        <v>287010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1142985</v>
      </c>
      <c r="X42" s="100">
        <f t="shared" si="8"/>
        <v>0</v>
      </c>
      <c r="Y42" s="100">
        <f t="shared" si="8"/>
        <v>1142985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>
        <v>215710</v>
      </c>
      <c r="H45" s="159">
        <v>246030</v>
      </c>
      <c r="I45" s="159">
        <v>394235</v>
      </c>
      <c r="J45" s="159">
        <v>855975</v>
      </c>
      <c r="K45" s="159">
        <v>37110</v>
      </c>
      <c r="L45" s="159">
        <v>249100</v>
      </c>
      <c r="M45" s="159">
        <v>800</v>
      </c>
      <c r="N45" s="159">
        <v>287010</v>
      </c>
      <c r="O45" s="159"/>
      <c r="P45" s="159"/>
      <c r="Q45" s="159"/>
      <c r="R45" s="159"/>
      <c r="S45" s="159"/>
      <c r="T45" s="159"/>
      <c r="U45" s="159"/>
      <c r="V45" s="159"/>
      <c r="W45" s="159">
        <v>1142985</v>
      </c>
      <c r="X45" s="159"/>
      <c r="Y45" s="159">
        <v>1142985</v>
      </c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138433155</v>
      </c>
      <c r="D48" s="168">
        <f>+D28+D32+D38+D42+D47</f>
        <v>0</v>
      </c>
      <c r="E48" s="169">
        <f t="shared" si="9"/>
        <v>223048471</v>
      </c>
      <c r="F48" s="73">
        <f t="shared" si="9"/>
        <v>223048471</v>
      </c>
      <c r="G48" s="73">
        <f t="shared" si="9"/>
        <v>5383985</v>
      </c>
      <c r="H48" s="73">
        <f t="shared" si="9"/>
        <v>11922680</v>
      </c>
      <c r="I48" s="73">
        <f t="shared" si="9"/>
        <v>10924633</v>
      </c>
      <c r="J48" s="73">
        <f t="shared" si="9"/>
        <v>28231298</v>
      </c>
      <c r="K48" s="73">
        <f t="shared" si="9"/>
        <v>7903502</v>
      </c>
      <c r="L48" s="73">
        <f t="shared" si="9"/>
        <v>10338120</v>
      </c>
      <c r="M48" s="73">
        <f t="shared" si="9"/>
        <v>12966697</v>
      </c>
      <c r="N48" s="73">
        <f t="shared" si="9"/>
        <v>31208319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59439617</v>
      </c>
      <c r="X48" s="73">
        <f t="shared" si="9"/>
        <v>110181522</v>
      </c>
      <c r="Y48" s="73">
        <f t="shared" si="9"/>
        <v>-50741905</v>
      </c>
      <c r="Z48" s="170">
        <f>+IF(X48&lt;&gt;0,+(Y48/X48)*100,0)</f>
        <v>-46.053007871864395</v>
      </c>
      <c r="AA48" s="168">
        <f>+AA28+AA32+AA38+AA42+AA47</f>
        <v>223048471</v>
      </c>
    </row>
    <row r="49" spans="1:27" ht="12.75">
      <c r="A49" s="148" t="s">
        <v>49</v>
      </c>
      <c r="B49" s="149"/>
      <c r="C49" s="171">
        <f aca="true" t="shared" si="10" ref="C49:Y49">+C25-C48</f>
        <v>23864018</v>
      </c>
      <c r="D49" s="171">
        <f>+D25-D48</f>
        <v>0</v>
      </c>
      <c r="E49" s="172">
        <f t="shared" si="10"/>
        <v>478</v>
      </c>
      <c r="F49" s="173">
        <f t="shared" si="10"/>
        <v>478</v>
      </c>
      <c r="G49" s="173">
        <f t="shared" si="10"/>
        <v>53408342</v>
      </c>
      <c r="H49" s="173">
        <f t="shared" si="10"/>
        <v>-11311504</v>
      </c>
      <c r="I49" s="173">
        <f t="shared" si="10"/>
        <v>13466594</v>
      </c>
      <c r="J49" s="173">
        <f t="shared" si="10"/>
        <v>55563432</v>
      </c>
      <c r="K49" s="173">
        <f t="shared" si="10"/>
        <v>-7602056</v>
      </c>
      <c r="L49" s="173">
        <f t="shared" si="10"/>
        <v>-10011303</v>
      </c>
      <c r="M49" s="173">
        <f t="shared" si="10"/>
        <v>26210815</v>
      </c>
      <c r="N49" s="173">
        <f t="shared" si="10"/>
        <v>8597456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64160888</v>
      </c>
      <c r="X49" s="173">
        <f>IF(F25=F48,0,X25-X48)</f>
        <v>1742958</v>
      </c>
      <c r="Y49" s="173">
        <f t="shared" si="10"/>
        <v>62417930</v>
      </c>
      <c r="Z49" s="174">
        <f>+IF(X49&lt;&gt;0,+(Y49/X49)*100,0)</f>
        <v>3581.149402337865</v>
      </c>
      <c r="AA49" s="171">
        <f>+AA25-AA48</f>
        <v>478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6741055</v>
      </c>
      <c r="D5" s="155">
        <v>0</v>
      </c>
      <c r="E5" s="156">
        <v>12390549</v>
      </c>
      <c r="F5" s="60">
        <v>12390549</v>
      </c>
      <c r="G5" s="60">
        <v>7466009</v>
      </c>
      <c r="H5" s="60">
        <v>0</v>
      </c>
      <c r="I5" s="60">
        <v>0</v>
      </c>
      <c r="J5" s="60">
        <v>7466009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7466009</v>
      </c>
      <c r="X5" s="60">
        <v>4999998</v>
      </c>
      <c r="Y5" s="60">
        <v>2466011</v>
      </c>
      <c r="Z5" s="140">
        <v>49.32</v>
      </c>
      <c r="AA5" s="155">
        <v>12390549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2000000</v>
      </c>
      <c r="F10" s="54">
        <v>2000000</v>
      </c>
      <c r="G10" s="54">
        <v>67028</v>
      </c>
      <c r="H10" s="54">
        <v>67028</v>
      </c>
      <c r="I10" s="54">
        <v>63319</v>
      </c>
      <c r="J10" s="54">
        <v>197375</v>
      </c>
      <c r="K10" s="54">
        <v>67028</v>
      </c>
      <c r="L10" s="54">
        <v>67028</v>
      </c>
      <c r="M10" s="54">
        <v>67028</v>
      </c>
      <c r="N10" s="54">
        <v>201084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398459</v>
      </c>
      <c r="X10" s="54">
        <v>349998</v>
      </c>
      <c r="Y10" s="54">
        <v>48461</v>
      </c>
      <c r="Z10" s="184">
        <v>13.85</v>
      </c>
      <c r="AA10" s="130">
        <v>2000000</v>
      </c>
    </row>
    <row r="11" spans="1:27" ht="12.75">
      <c r="A11" s="183" t="s">
        <v>107</v>
      </c>
      <c r="B11" s="185"/>
      <c r="C11" s="155">
        <v>755693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34025</v>
      </c>
      <c r="D12" s="155">
        <v>0</v>
      </c>
      <c r="E12" s="156">
        <v>0</v>
      </c>
      <c r="F12" s="60">
        <v>0</v>
      </c>
      <c r="G12" s="60">
        <v>2991</v>
      </c>
      <c r="H12" s="60">
        <v>13394</v>
      </c>
      <c r="I12" s="60">
        <v>-18825</v>
      </c>
      <c r="J12" s="60">
        <v>-2440</v>
      </c>
      <c r="K12" s="60">
        <v>3693</v>
      </c>
      <c r="L12" s="60">
        <v>-3640</v>
      </c>
      <c r="M12" s="60">
        <v>1851</v>
      </c>
      <c r="N12" s="60">
        <v>1904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-536</v>
      </c>
      <c r="X12" s="60">
        <v>13680</v>
      </c>
      <c r="Y12" s="60">
        <v>-14216</v>
      </c>
      <c r="Z12" s="140">
        <v>-103.92</v>
      </c>
      <c r="AA12" s="155">
        <v>0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0</v>
      </c>
      <c r="F13" s="60">
        <v>0</v>
      </c>
      <c r="G13" s="60">
        <v>25</v>
      </c>
      <c r="H13" s="60">
        <v>255773</v>
      </c>
      <c r="I13" s="60">
        <v>110588</v>
      </c>
      <c r="J13" s="60">
        <v>366386</v>
      </c>
      <c r="K13" s="60">
        <v>46</v>
      </c>
      <c r="L13" s="60">
        <v>31</v>
      </c>
      <c r="M13" s="60">
        <v>14</v>
      </c>
      <c r="N13" s="60">
        <v>91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366477</v>
      </c>
      <c r="X13" s="60">
        <v>159000</v>
      </c>
      <c r="Y13" s="60">
        <v>207477</v>
      </c>
      <c r="Z13" s="140">
        <v>130.49</v>
      </c>
      <c r="AA13" s="155">
        <v>0</v>
      </c>
    </row>
    <row r="14" spans="1:27" ht="12.75">
      <c r="A14" s="181" t="s">
        <v>110</v>
      </c>
      <c r="B14" s="185"/>
      <c r="C14" s="155">
        <v>2946098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1060002</v>
      </c>
      <c r="Y14" s="60">
        <v>-1060002</v>
      </c>
      <c r="Z14" s="140">
        <v>-100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290100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46400</v>
      </c>
      <c r="J16" s="60">
        <v>46400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46400</v>
      </c>
      <c r="X16" s="60">
        <v>23940</v>
      </c>
      <c r="Y16" s="60">
        <v>22460</v>
      </c>
      <c r="Z16" s="140">
        <v>93.82</v>
      </c>
      <c r="AA16" s="155">
        <v>0</v>
      </c>
    </row>
    <row r="17" spans="1:27" ht="12.75">
      <c r="A17" s="181" t="s">
        <v>113</v>
      </c>
      <c r="B17" s="185"/>
      <c r="C17" s="155">
        <v>45444</v>
      </c>
      <c r="D17" s="155">
        <v>0</v>
      </c>
      <c r="E17" s="156">
        <v>0</v>
      </c>
      <c r="F17" s="60">
        <v>0</v>
      </c>
      <c r="G17" s="60">
        <v>208679</v>
      </c>
      <c r="H17" s="60">
        <v>227698</v>
      </c>
      <c r="I17" s="60">
        <v>-205796</v>
      </c>
      <c r="J17" s="60">
        <v>230581</v>
      </c>
      <c r="K17" s="60">
        <v>194370</v>
      </c>
      <c r="L17" s="60">
        <v>246914</v>
      </c>
      <c r="M17" s="60">
        <v>300403</v>
      </c>
      <c r="N17" s="60">
        <v>741687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972268</v>
      </c>
      <c r="X17" s="60">
        <v>1613364</v>
      </c>
      <c r="Y17" s="60">
        <v>-641096</v>
      </c>
      <c r="Z17" s="140">
        <v>-39.74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125495749</v>
      </c>
      <c r="D19" s="155">
        <v>0</v>
      </c>
      <c r="E19" s="156">
        <v>133877400</v>
      </c>
      <c r="F19" s="60">
        <v>133877400</v>
      </c>
      <c r="G19" s="60">
        <v>51025000</v>
      </c>
      <c r="H19" s="60">
        <v>43382</v>
      </c>
      <c r="I19" s="60">
        <v>27997265</v>
      </c>
      <c r="J19" s="60">
        <v>79065647</v>
      </c>
      <c r="K19" s="60">
        <v>0</v>
      </c>
      <c r="L19" s="60">
        <v>0</v>
      </c>
      <c r="M19" s="60">
        <v>38801000</v>
      </c>
      <c r="N19" s="60">
        <v>38801000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117866647</v>
      </c>
      <c r="X19" s="60">
        <v>60333498</v>
      </c>
      <c r="Y19" s="60">
        <v>57533149</v>
      </c>
      <c r="Z19" s="140">
        <v>95.36</v>
      </c>
      <c r="AA19" s="155">
        <v>133877400</v>
      </c>
    </row>
    <row r="20" spans="1:27" ht="12.75">
      <c r="A20" s="181" t="s">
        <v>35</v>
      </c>
      <c r="B20" s="185"/>
      <c r="C20" s="155">
        <v>24840009</v>
      </c>
      <c r="D20" s="155">
        <v>0</v>
      </c>
      <c r="E20" s="156">
        <v>21000000</v>
      </c>
      <c r="F20" s="54">
        <v>21000000</v>
      </c>
      <c r="G20" s="54">
        <v>22595</v>
      </c>
      <c r="H20" s="54">
        <v>3901</v>
      </c>
      <c r="I20" s="54">
        <v>2221</v>
      </c>
      <c r="J20" s="54">
        <v>28717</v>
      </c>
      <c r="K20" s="54">
        <v>36309</v>
      </c>
      <c r="L20" s="54">
        <v>16484</v>
      </c>
      <c r="M20" s="54">
        <v>7216</v>
      </c>
      <c r="N20" s="54">
        <v>60009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88726</v>
      </c>
      <c r="X20" s="54">
        <v>499998</v>
      </c>
      <c r="Y20" s="54">
        <v>-411272</v>
      </c>
      <c r="Z20" s="184">
        <v>-82.25</v>
      </c>
      <c r="AA20" s="130">
        <v>21000000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161148173</v>
      </c>
      <c r="D22" s="188">
        <f>SUM(D5:D21)</f>
        <v>0</v>
      </c>
      <c r="E22" s="189">
        <f t="shared" si="0"/>
        <v>169267949</v>
      </c>
      <c r="F22" s="190">
        <f t="shared" si="0"/>
        <v>169267949</v>
      </c>
      <c r="G22" s="190">
        <f t="shared" si="0"/>
        <v>58792327</v>
      </c>
      <c r="H22" s="190">
        <f t="shared" si="0"/>
        <v>611176</v>
      </c>
      <c r="I22" s="190">
        <f t="shared" si="0"/>
        <v>27995172</v>
      </c>
      <c r="J22" s="190">
        <f t="shared" si="0"/>
        <v>87398675</v>
      </c>
      <c r="K22" s="190">
        <f t="shared" si="0"/>
        <v>301446</v>
      </c>
      <c r="L22" s="190">
        <f t="shared" si="0"/>
        <v>326817</v>
      </c>
      <c r="M22" s="190">
        <f t="shared" si="0"/>
        <v>39177512</v>
      </c>
      <c r="N22" s="190">
        <f t="shared" si="0"/>
        <v>39805775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127204450</v>
      </c>
      <c r="X22" s="190">
        <f t="shared" si="0"/>
        <v>69053478</v>
      </c>
      <c r="Y22" s="190">
        <f t="shared" si="0"/>
        <v>58150972</v>
      </c>
      <c r="Z22" s="191">
        <f>+IF(X22&lt;&gt;0,+(Y22/X22)*100,0)</f>
        <v>84.21150343795863</v>
      </c>
      <c r="AA22" s="188">
        <f>SUM(AA5:AA21)</f>
        <v>169267949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45982869</v>
      </c>
      <c r="D25" s="155">
        <v>0</v>
      </c>
      <c r="E25" s="156">
        <v>62908535</v>
      </c>
      <c r="F25" s="60">
        <v>62908535</v>
      </c>
      <c r="G25" s="60">
        <v>3361792</v>
      </c>
      <c r="H25" s="60">
        <v>4312991</v>
      </c>
      <c r="I25" s="60">
        <v>4513053</v>
      </c>
      <c r="J25" s="60">
        <v>12187836</v>
      </c>
      <c r="K25" s="60">
        <v>4450035</v>
      </c>
      <c r="L25" s="60">
        <v>2077233</v>
      </c>
      <c r="M25" s="60">
        <v>2883569</v>
      </c>
      <c r="N25" s="60">
        <v>9410837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21598673</v>
      </c>
      <c r="X25" s="60">
        <v>28885824</v>
      </c>
      <c r="Y25" s="60">
        <v>-7287151</v>
      </c>
      <c r="Z25" s="140">
        <v>-25.23</v>
      </c>
      <c r="AA25" s="155">
        <v>62908535</v>
      </c>
    </row>
    <row r="26" spans="1:27" ht="12.75">
      <c r="A26" s="183" t="s">
        <v>38</v>
      </c>
      <c r="B26" s="182"/>
      <c r="C26" s="155">
        <v>11084771</v>
      </c>
      <c r="D26" s="155">
        <v>0</v>
      </c>
      <c r="E26" s="156">
        <v>14700000</v>
      </c>
      <c r="F26" s="60">
        <v>14700000</v>
      </c>
      <c r="G26" s="60">
        <v>723137</v>
      </c>
      <c r="H26" s="60">
        <v>796819</v>
      </c>
      <c r="I26" s="60">
        <v>1172123</v>
      </c>
      <c r="J26" s="60">
        <v>2692079</v>
      </c>
      <c r="K26" s="60">
        <v>937784</v>
      </c>
      <c r="L26" s="60">
        <v>441060</v>
      </c>
      <c r="M26" s="60">
        <v>654134</v>
      </c>
      <c r="N26" s="60">
        <v>2032978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4725057</v>
      </c>
      <c r="X26" s="60">
        <v>7350000</v>
      </c>
      <c r="Y26" s="60">
        <v>-2624943</v>
      </c>
      <c r="Z26" s="140">
        <v>-35.71</v>
      </c>
      <c r="AA26" s="155">
        <v>14700000</v>
      </c>
    </row>
    <row r="27" spans="1:27" ht="12.75">
      <c r="A27" s="183" t="s">
        <v>118</v>
      </c>
      <c r="B27" s="182"/>
      <c r="C27" s="155">
        <v>1920263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27567574</v>
      </c>
      <c r="D28" s="155">
        <v>0</v>
      </c>
      <c r="E28" s="156">
        <v>5514736</v>
      </c>
      <c r="F28" s="60">
        <v>5514736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2757366</v>
      </c>
      <c r="Y28" s="60">
        <v>-2757366</v>
      </c>
      <c r="Z28" s="140">
        <v>-100</v>
      </c>
      <c r="AA28" s="155">
        <v>5514736</v>
      </c>
    </row>
    <row r="29" spans="1:27" ht="12.75">
      <c r="A29" s="183" t="s">
        <v>40</v>
      </c>
      <c r="B29" s="182"/>
      <c r="C29" s="155">
        <v>768721</v>
      </c>
      <c r="D29" s="155">
        <v>0</v>
      </c>
      <c r="E29" s="156">
        <v>100600</v>
      </c>
      <c r="F29" s="60">
        <v>100600</v>
      </c>
      <c r="G29" s="60">
        <v>0</v>
      </c>
      <c r="H29" s="60">
        <v>0</v>
      </c>
      <c r="I29" s="60">
        <v>15160</v>
      </c>
      <c r="J29" s="60">
        <v>15160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15160</v>
      </c>
      <c r="X29" s="60">
        <v>21198</v>
      </c>
      <c r="Y29" s="60">
        <v>-6038</v>
      </c>
      <c r="Z29" s="140">
        <v>-28.48</v>
      </c>
      <c r="AA29" s="155">
        <v>100600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2402552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14200934</v>
      </c>
      <c r="D32" s="155">
        <v>0</v>
      </c>
      <c r="E32" s="156">
        <v>0</v>
      </c>
      <c r="F32" s="60">
        <v>0</v>
      </c>
      <c r="G32" s="60">
        <v>108897</v>
      </c>
      <c r="H32" s="60">
        <v>108897</v>
      </c>
      <c r="I32" s="60">
        <v>0</v>
      </c>
      <c r="J32" s="60">
        <v>217794</v>
      </c>
      <c r="K32" s="60">
        <v>177875</v>
      </c>
      <c r="L32" s="60">
        <v>259248</v>
      </c>
      <c r="M32" s="60">
        <v>146064</v>
      </c>
      <c r="N32" s="60">
        <v>583187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800981</v>
      </c>
      <c r="X32" s="60"/>
      <c r="Y32" s="60">
        <v>800981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6043566</v>
      </c>
      <c r="D33" s="155">
        <v>0</v>
      </c>
      <c r="E33" s="156">
        <v>7000000</v>
      </c>
      <c r="F33" s="60">
        <v>7000000</v>
      </c>
      <c r="G33" s="60">
        <v>0</v>
      </c>
      <c r="H33" s="60">
        <v>2498221</v>
      </c>
      <c r="I33" s="60">
        <v>0</v>
      </c>
      <c r="J33" s="60">
        <v>2498221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2498221</v>
      </c>
      <c r="X33" s="60">
        <v>3499998</v>
      </c>
      <c r="Y33" s="60">
        <v>-1001777</v>
      </c>
      <c r="Z33" s="140">
        <v>-28.62</v>
      </c>
      <c r="AA33" s="155">
        <v>7000000</v>
      </c>
    </row>
    <row r="34" spans="1:27" ht="12.75">
      <c r="A34" s="183" t="s">
        <v>43</v>
      </c>
      <c r="B34" s="182"/>
      <c r="C34" s="155">
        <v>28461905</v>
      </c>
      <c r="D34" s="155">
        <v>0</v>
      </c>
      <c r="E34" s="156">
        <v>132824600</v>
      </c>
      <c r="F34" s="60">
        <v>132824600</v>
      </c>
      <c r="G34" s="60">
        <v>1190159</v>
      </c>
      <c r="H34" s="60">
        <v>4205752</v>
      </c>
      <c r="I34" s="60">
        <v>5224297</v>
      </c>
      <c r="J34" s="60">
        <v>10620208</v>
      </c>
      <c r="K34" s="60">
        <v>2337808</v>
      </c>
      <c r="L34" s="60">
        <v>7560579</v>
      </c>
      <c r="M34" s="60">
        <v>9282930</v>
      </c>
      <c r="N34" s="60">
        <v>19181317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29801525</v>
      </c>
      <c r="X34" s="60">
        <v>25401960</v>
      </c>
      <c r="Y34" s="60">
        <v>4399565</v>
      </c>
      <c r="Z34" s="140">
        <v>17.32</v>
      </c>
      <c r="AA34" s="155">
        <v>132824600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138433155</v>
      </c>
      <c r="D36" s="188">
        <f>SUM(D25:D35)</f>
        <v>0</v>
      </c>
      <c r="E36" s="189">
        <f t="shared" si="1"/>
        <v>223048471</v>
      </c>
      <c r="F36" s="190">
        <f t="shared" si="1"/>
        <v>223048471</v>
      </c>
      <c r="G36" s="190">
        <f t="shared" si="1"/>
        <v>5383985</v>
      </c>
      <c r="H36" s="190">
        <f t="shared" si="1"/>
        <v>11922680</v>
      </c>
      <c r="I36" s="190">
        <f t="shared" si="1"/>
        <v>10924633</v>
      </c>
      <c r="J36" s="190">
        <f t="shared" si="1"/>
        <v>28231298</v>
      </c>
      <c r="K36" s="190">
        <f t="shared" si="1"/>
        <v>7903502</v>
      </c>
      <c r="L36" s="190">
        <f t="shared" si="1"/>
        <v>10338120</v>
      </c>
      <c r="M36" s="190">
        <f t="shared" si="1"/>
        <v>12966697</v>
      </c>
      <c r="N36" s="190">
        <f t="shared" si="1"/>
        <v>31208319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59439617</v>
      </c>
      <c r="X36" s="190">
        <f t="shared" si="1"/>
        <v>67916346</v>
      </c>
      <c r="Y36" s="190">
        <f t="shared" si="1"/>
        <v>-8476729</v>
      </c>
      <c r="Z36" s="191">
        <f>+IF(X36&lt;&gt;0,+(Y36/X36)*100,0)</f>
        <v>-12.481132303554729</v>
      </c>
      <c r="AA36" s="188">
        <f>SUM(AA25:AA35)</f>
        <v>223048471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22715018</v>
      </c>
      <c r="D38" s="199">
        <f>+D22-D36</f>
        <v>0</v>
      </c>
      <c r="E38" s="200">
        <f t="shared" si="2"/>
        <v>-53780522</v>
      </c>
      <c r="F38" s="106">
        <f t="shared" si="2"/>
        <v>-53780522</v>
      </c>
      <c r="G38" s="106">
        <f t="shared" si="2"/>
        <v>53408342</v>
      </c>
      <c r="H38" s="106">
        <f t="shared" si="2"/>
        <v>-11311504</v>
      </c>
      <c r="I38" s="106">
        <f t="shared" si="2"/>
        <v>17070539</v>
      </c>
      <c r="J38" s="106">
        <f t="shared" si="2"/>
        <v>59167377</v>
      </c>
      <c r="K38" s="106">
        <f t="shared" si="2"/>
        <v>-7602056</v>
      </c>
      <c r="L38" s="106">
        <f t="shared" si="2"/>
        <v>-10011303</v>
      </c>
      <c r="M38" s="106">
        <f t="shared" si="2"/>
        <v>26210815</v>
      </c>
      <c r="N38" s="106">
        <f t="shared" si="2"/>
        <v>8597456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67764833</v>
      </c>
      <c r="X38" s="106">
        <f>IF(F22=F36,0,X22-X36)</f>
        <v>1137132</v>
      </c>
      <c r="Y38" s="106">
        <f t="shared" si="2"/>
        <v>66627701</v>
      </c>
      <c r="Z38" s="201">
        <f>+IF(X38&lt;&gt;0,+(Y38/X38)*100,0)</f>
        <v>5859.275880020965</v>
      </c>
      <c r="AA38" s="199">
        <f>+AA22-AA36</f>
        <v>-53780522</v>
      </c>
    </row>
    <row r="39" spans="1:27" ht="12.75">
      <c r="A39" s="181" t="s">
        <v>46</v>
      </c>
      <c r="B39" s="185"/>
      <c r="C39" s="155">
        <v>1149000</v>
      </c>
      <c r="D39" s="155">
        <v>0</v>
      </c>
      <c r="E39" s="156">
        <v>53781000</v>
      </c>
      <c r="F39" s="60">
        <v>53781000</v>
      </c>
      <c r="G39" s="60">
        <v>0</v>
      </c>
      <c r="H39" s="60">
        <v>0</v>
      </c>
      <c r="I39" s="60">
        <v>-3603945</v>
      </c>
      <c r="J39" s="60">
        <v>-3603945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-3603945</v>
      </c>
      <c r="X39" s="60">
        <v>26890500</v>
      </c>
      <c r="Y39" s="60">
        <v>-30494445</v>
      </c>
      <c r="Z39" s="140">
        <v>-113.4</v>
      </c>
      <c r="AA39" s="155">
        <v>53781000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23864018</v>
      </c>
      <c r="D42" s="206">
        <f>SUM(D38:D41)</f>
        <v>0</v>
      </c>
      <c r="E42" s="207">
        <f t="shared" si="3"/>
        <v>478</v>
      </c>
      <c r="F42" s="88">
        <f t="shared" si="3"/>
        <v>478</v>
      </c>
      <c r="G42" s="88">
        <f t="shared" si="3"/>
        <v>53408342</v>
      </c>
      <c r="H42" s="88">
        <f t="shared" si="3"/>
        <v>-11311504</v>
      </c>
      <c r="I42" s="88">
        <f t="shared" si="3"/>
        <v>13466594</v>
      </c>
      <c r="J42" s="88">
        <f t="shared" si="3"/>
        <v>55563432</v>
      </c>
      <c r="K42" s="88">
        <f t="shared" si="3"/>
        <v>-7602056</v>
      </c>
      <c r="L42" s="88">
        <f t="shared" si="3"/>
        <v>-10011303</v>
      </c>
      <c r="M42" s="88">
        <f t="shared" si="3"/>
        <v>26210815</v>
      </c>
      <c r="N42" s="88">
        <f t="shared" si="3"/>
        <v>8597456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64160888</v>
      </c>
      <c r="X42" s="88">
        <f t="shared" si="3"/>
        <v>28027632</v>
      </c>
      <c r="Y42" s="88">
        <f t="shared" si="3"/>
        <v>36133256</v>
      </c>
      <c r="Z42" s="208">
        <f>+IF(X42&lt;&gt;0,+(Y42/X42)*100,0)</f>
        <v>128.9201171187063</v>
      </c>
      <c r="AA42" s="206">
        <f>SUM(AA38:AA41)</f>
        <v>478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23864018</v>
      </c>
      <c r="D44" s="210">
        <f>+D42-D43</f>
        <v>0</v>
      </c>
      <c r="E44" s="211">
        <f t="shared" si="4"/>
        <v>478</v>
      </c>
      <c r="F44" s="77">
        <f t="shared" si="4"/>
        <v>478</v>
      </c>
      <c r="G44" s="77">
        <f t="shared" si="4"/>
        <v>53408342</v>
      </c>
      <c r="H44" s="77">
        <f t="shared" si="4"/>
        <v>-11311504</v>
      </c>
      <c r="I44" s="77">
        <f t="shared" si="4"/>
        <v>13466594</v>
      </c>
      <c r="J44" s="77">
        <f t="shared" si="4"/>
        <v>55563432</v>
      </c>
      <c r="K44" s="77">
        <f t="shared" si="4"/>
        <v>-7602056</v>
      </c>
      <c r="L44" s="77">
        <f t="shared" si="4"/>
        <v>-10011303</v>
      </c>
      <c r="M44" s="77">
        <f t="shared" si="4"/>
        <v>26210815</v>
      </c>
      <c r="N44" s="77">
        <f t="shared" si="4"/>
        <v>8597456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64160888</v>
      </c>
      <c r="X44" s="77">
        <f t="shared" si="4"/>
        <v>28027632</v>
      </c>
      <c r="Y44" s="77">
        <f t="shared" si="4"/>
        <v>36133256</v>
      </c>
      <c r="Z44" s="212">
        <f>+IF(X44&lt;&gt;0,+(Y44/X44)*100,0)</f>
        <v>128.9201171187063</v>
      </c>
      <c r="AA44" s="210">
        <f>+AA42-AA43</f>
        <v>478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23864018</v>
      </c>
      <c r="D46" s="206">
        <f>SUM(D44:D45)</f>
        <v>0</v>
      </c>
      <c r="E46" s="207">
        <f t="shared" si="5"/>
        <v>478</v>
      </c>
      <c r="F46" s="88">
        <f t="shared" si="5"/>
        <v>478</v>
      </c>
      <c r="G46" s="88">
        <f t="shared" si="5"/>
        <v>53408342</v>
      </c>
      <c r="H46" s="88">
        <f t="shared" si="5"/>
        <v>-11311504</v>
      </c>
      <c r="I46" s="88">
        <f t="shared" si="5"/>
        <v>13466594</v>
      </c>
      <c r="J46" s="88">
        <f t="shared" si="5"/>
        <v>55563432</v>
      </c>
      <c r="K46" s="88">
        <f t="shared" si="5"/>
        <v>-7602056</v>
      </c>
      <c r="L46" s="88">
        <f t="shared" si="5"/>
        <v>-10011303</v>
      </c>
      <c r="M46" s="88">
        <f t="shared" si="5"/>
        <v>26210815</v>
      </c>
      <c r="N46" s="88">
        <f t="shared" si="5"/>
        <v>8597456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64160888</v>
      </c>
      <c r="X46" s="88">
        <f t="shared" si="5"/>
        <v>28027632</v>
      </c>
      <c r="Y46" s="88">
        <f t="shared" si="5"/>
        <v>36133256</v>
      </c>
      <c r="Z46" s="208">
        <f>+IF(X46&lt;&gt;0,+(Y46/X46)*100,0)</f>
        <v>128.9201171187063</v>
      </c>
      <c r="AA46" s="206">
        <f>SUM(AA44:AA45)</f>
        <v>478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23864018</v>
      </c>
      <c r="D48" s="217">
        <f>SUM(D46:D47)</f>
        <v>0</v>
      </c>
      <c r="E48" s="218">
        <f t="shared" si="6"/>
        <v>478</v>
      </c>
      <c r="F48" s="219">
        <f t="shared" si="6"/>
        <v>478</v>
      </c>
      <c r="G48" s="219">
        <f t="shared" si="6"/>
        <v>53408342</v>
      </c>
      <c r="H48" s="220">
        <f t="shared" si="6"/>
        <v>-11311504</v>
      </c>
      <c r="I48" s="220">
        <f t="shared" si="6"/>
        <v>13466594</v>
      </c>
      <c r="J48" s="220">
        <f t="shared" si="6"/>
        <v>55563432</v>
      </c>
      <c r="K48" s="220">
        <f t="shared" si="6"/>
        <v>-7602056</v>
      </c>
      <c r="L48" s="220">
        <f t="shared" si="6"/>
        <v>-10011303</v>
      </c>
      <c r="M48" s="219">
        <f t="shared" si="6"/>
        <v>26210815</v>
      </c>
      <c r="N48" s="219">
        <f t="shared" si="6"/>
        <v>8597456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64160888</v>
      </c>
      <c r="X48" s="220">
        <f t="shared" si="6"/>
        <v>28027632</v>
      </c>
      <c r="Y48" s="220">
        <f t="shared" si="6"/>
        <v>36133256</v>
      </c>
      <c r="Z48" s="221">
        <f>+IF(X48&lt;&gt;0,+(Y48/X48)*100,0)</f>
        <v>128.9201171187063</v>
      </c>
      <c r="AA48" s="222">
        <f>SUM(AA46:AA47)</f>
        <v>478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1882716</v>
      </c>
      <c r="D5" s="153">
        <f>SUM(D6:D8)</f>
        <v>0</v>
      </c>
      <c r="E5" s="154">
        <f t="shared" si="0"/>
        <v>1000600</v>
      </c>
      <c r="F5" s="100">
        <f t="shared" si="0"/>
        <v>1000600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500298</v>
      </c>
      <c r="Y5" s="100">
        <f t="shared" si="0"/>
        <v>-500298</v>
      </c>
      <c r="Z5" s="137">
        <f>+IF(X5&lt;&gt;0,+(Y5/X5)*100,0)</f>
        <v>-100</v>
      </c>
      <c r="AA5" s="153">
        <f>SUM(AA6:AA8)</f>
        <v>1000600</v>
      </c>
    </row>
    <row r="6" spans="1:27" ht="12.75">
      <c r="A6" s="138" t="s">
        <v>75</v>
      </c>
      <c r="B6" s="136"/>
      <c r="C6" s="155">
        <v>1252030</v>
      </c>
      <c r="D6" s="155"/>
      <c r="E6" s="156">
        <v>900000</v>
      </c>
      <c r="F6" s="60">
        <v>900000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450000</v>
      </c>
      <c r="Y6" s="60">
        <v>-450000</v>
      </c>
      <c r="Z6" s="140">
        <v>-100</v>
      </c>
      <c r="AA6" s="62">
        <v>900000</v>
      </c>
    </row>
    <row r="7" spans="1:27" ht="12.75">
      <c r="A7" s="138" t="s">
        <v>76</v>
      </c>
      <c r="B7" s="136"/>
      <c r="C7" s="157">
        <v>36388</v>
      </c>
      <c r="D7" s="157"/>
      <c r="E7" s="158">
        <v>100600</v>
      </c>
      <c r="F7" s="159">
        <v>100600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50298</v>
      </c>
      <c r="Y7" s="159">
        <v>-50298</v>
      </c>
      <c r="Z7" s="141">
        <v>-100</v>
      </c>
      <c r="AA7" s="225">
        <v>100600</v>
      </c>
    </row>
    <row r="8" spans="1:27" ht="12.75">
      <c r="A8" s="138" t="s">
        <v>77</v>
      </c>
      <c r="B8" s="136"/>
      <c r="C8" s="155">
        <v>594298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217851</v>
      </c>
      <c r="D9" s="153">
        <f>SUM(D10:D14)</f>
        <v>0</v>
      </c>
      <c r="E9" s="154">
        <f t="shared" si="1"/>
        <v>4550000</v>
      </c>
      <c r="F9" s="100">
        <f t="shared" si="1"/>
        <v>4550000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2275002</v>
      </c>
      <c r="Y9" s="100">
        <f t="shared" si="1"/>
        <v>-2275002</v>
      </c>
      <c r="Z9" s="137">
        <f>+IF(X9&lt;&gt;0,+(Y9/X9)*100,0)</f>
        <v>-100</v>
      </c>
      <c r="AA9" s="102">
        <f>SUM(AA10:AA14)</f>
        <v>4550000</v>
      </c>
    </row>
    <row r="10" spans="1:27" ht="12.75">
      <c r="A10" s="138" t="s">
        <v>79</v>
      </c>
      <c r="B10" s="136"/>
      <c r="C10" s="155">
        <v>217851</v>
      </c>
      <c r="D10" s="155"/>
      <c r="E10" s="156">
        <v>4550000</v>
      </c>
      <c r="F10" s="60">
        <v>4550000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2275002</v>
      </c>
      <c r="Y10" s="60">
        <v>-2275002</v>
      </c>
      <c r="Z10" s="140">
        <v>-100</v>
      </c>
      <c r="AA10" s="62">
        <v>4550000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29599317</v>
      </c>
      <c r="D15" s="153">
        <f>SUM(D16:D18)</f>
        <v>0</v>
      </c>
      <c r="E15" s="154">
        <f t="shared" si="2"/>
        <v>73781000</v>
      </c>
      <c r="F15" s="100">
        <f t="shared" si="2"/>
        <v>73781000</v>
      </c>
      <c r="G15" s="100">
        <f t="shared" si="2"/>
        <v>121303</v>
      </c>
      <c r="H15" s="100">
        <f t="shared" si="2"/>
        <v>2498221</v>
      </c>
      <c r="I15" s="100">
        <f t="shared" si="2"/>
        <v>1782208</v>
      </c>
      <c r="J15" s="100">
        <f t="shared" si="2"/>
        <v>4401732</v>
      </c>
      <c r="K15" s="100">
        <f t="shared" si="2"/>
        <v>532196</v>
      </c>
      <c r="L15" s="100">
        <f t="shared" si="2"/>
        <v>100534</v>
      </c>
      <c r="M15" s="100">
        <f t="shared" si="2"/>
        <v>10184230</v>
      </c>
      <c r="N15" s="100">
        <f t="shared" si="2"/>
        <v>10816960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15218692</v>
      </c>
      <c r="X15" s="100">
        <f t="shared" si="2"/>
        <v>36890502</v>
      </c>
      <c r="Y15" s="100">
        <f t="shared" si="2"/>
        <v>-21671810</v>
      </c>
      <c r="Z15" s="137">
        <f>+IF(X15&lt;&gt;0,+(Y15/X15)*100,0)</f>
        <v>-58.746313617526816</v>
      </c>
      <c r="AA15" s="102">
        <f>SUM(AA16:AA18)</f>
        <v>73781000</v>
      </c>
    </row>
    <row r="16" spans="1:27" ht="12.75">
      <c r="A16" s="138" t="s">
        <v>85</v>
      </c>
      <c r="B16" s="136"/>
      <c r="C16" s="155">
        <v>39151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29560166</v>
      </c>
      <c r="D17" s="155"/>
      <c r="E17" s="156">
        <v>73781000</v>
      </c>
      <c r="F17" s="60">
        <v>73781000</v>
      </c>
      <c r="G17" s="60">
        <v>121303</v>
      </c>
      <c r="H17" s="60">
        <v>2498221</v>
      </c>
      <c r="I17" s="60">
        <v>1782208</v>
      </c>
      <c r="J17" s="60">
        <v>4401732</v>
      </c>
      <c r="K17" s="60">
        <v>532196</v>
      </c>
      <c r="L17" s="60">
        <v>100534</v>
      </c>
      <c r="M17" s="60">
        <v>10184230</v>
      </c>
      <c r="N17" s="60">
        <v>10816960</v>
      </c>
      <c r="O17" s="60"/>
      <c r="P17" s="60"/>
      <c r="Q17" s="60"/>
      <c r="R17" s="60"/>
      <c r="S17" s="60"/>
      <c r="T17" s="60"/>
      <c r="U17" s="60"/>
      <c r="V17" s="60"/>
      <c r="W17" s="60">
        <v>15218692</v>
      </c>
      <c r="X17" s="60">
        <v>36890502</v>
      </c>
      <c r="Y17" s="60">
        <v>-21671810</v>
      </c>
      <c r="Z17" s="140">
        <v>-58.75</v>
      </c>
      <c r="AA17" s="62">
        <v>73781000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31699884</v>
      </c>
      <c r="D25" s="217">
        <f>+D5+D9+D15+D19+D24</f>
        <v>0</v>
      </c>
      <c r="E25" s="230">
        <f t="shared" si="4"/>
        <v>79331600</v>
      </c>
      <c r="F25" s="219">
        <f t="shared" si="4"/>
        <v>79331600</v>
      </c>
      <c r="G25" s="219">
        <f t="shared" si="4"/>
        <v>121303</v>
      </c>
      <c r="H25" s="219">
        <f t="shared" si="4"/>
        <v>2498221</v>
      </c>
      <c r="I25" s="219">
        <f t="shared" si="4"/>
        <v>1782208</v>
      </c>
      <c r="J25" s="219">
        <f t="shared" si="4"/>
        <v>4401732</v>
      </c>
      <c r="K25" s="219">
        <f t="shared" si="4"/>
        <v>532196</v>
      </c>
      <c r="L25" s="219">
        <f t="shared" si="4"/>
        <v>100534</v>
      </c>
      <c r="M25" s="219">
        <f t="shared" si="4"/>
        <v>10184230</v>
      </c>
      <c r="N25" s="219">
        <f t="shared" si="4"/>
        <v>10816960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15218692</v>
      </c>
      <c r="X25" s="219">
        <f t="shared" si="4"/>
        <v>39665802</v>
      </c>
      <c r="Y25" s="219">
        <f t="shared" si="4"/>
        <v>-24447110</v>
      </c>
      <c r="Z25" s="231">
        <f>+IF(X25&lt;&gt;0,+(Y25/X25)*100,0)</f>
        <v>-61.63271323746334</v>
      </c>
      <c r="AA25" s="232">
        <f>+AA5+AA9+AA15+AA19+AA24</f>
        <v>79331600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29166118</v>
      </c>
      <c r="D28" s="155"/>
      <c r="E28" s="156">
        <v>53781000</v>
      </c>
      <c r="F28" s="60">
        <v>53781000</v>
      </c>
      <c r="G28" s="60">
        <v>121303</v>
      </c>
      <c r="H28" s="60">
        <v>2498221</v>
      </c>
      <c r="I28" s="60">
        <v>1782208</v>
      </c>
      <c r="J28" s="60">
        <v>4401732</v>
      </c>
      <c r="K28" s="60">
        <v>532196</v>
      </c>
      <c r="L28" s="60">
        <v>100534</v>
      </c>
      <c r="M28" s="60">
        <v>10184230</v>
      </c>
      <c r="N28" s="60">
        <v>10816960</v>
      </c>
      <c r="O28" s="60"/>
      <c r="P28" s="60"/>
      <c r="Q28" s="60"/>
      <c r="R28" s="60"/>
      <c r="S28" s="60"/>
      <c r="T28" s="60"/>
      <c r="U28" s="60"/>
      <c r="V28" s="60"/>
      <c r="W28" s="60">
        <v>15218692</v>
      </c>
      <c r="X28" s="60">
        <v>26473835</v>
      </c>
      <c r="Y28" s="60">
        <v>-11255143</v>
      </c>
      <c r="Z28" s="140">
        <v>-42.51</v>
      </c>
      <c r="AA28" s="155">
        <v>53781000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29166118</v>
      </c>
      <c r="D32" s="210">
        <f>SUM(D28:D31)</f>
        <v>0</v>
      </c>
      <c r="E32" s="211">
        <f t="shared" si="5"/>
        <v>53781000</v>
      </c>
      <c r="F32" s="77">
        <f t="shared" si="5"/>
        <v>53781000</v>
      </c>
      <c r="G32" s="77">
        <f t="shared" si="5"/>
        <v>121303</v>
      </c>
      <c r="H32" s="77">
        <f t="shared" si="5"/>
        <v>2498221</v>
      </c>
      <c r="I32" s="77">
        <f t="shared" si="5"/>
        <v>1782208</v>
      </c>
      <c r="J32" s="77">
        <f t="shared" si="5"/>
        <v>4401732</v>
      </c>
      <c r="K32" s="77">
        <f t="shared" si="5"/>
        <v>532196</v>
      </c>
      <c r="L32" s="77">
        <f t="shared" si="5"/>
        <v>100534</v>
      </c>
      <c r="M32" s="77">
        <f t="shared" si="5"/>
        <v>10184230</v>
      </c>
      <c r="N32" s="77">
        <f t="shared" si="5"/>
        <v>10816960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15218692</v>
      </c>
      <c r="X32" s="77">
        <f t="shared" si="5"/>
        <v>26473835</v>
      </c>
      <c r="Y32" s="77">
        <f t="shared" si="5"/>
        <v>-11255143</v>
      </c>
      <c r="Z32" s="212">
        <f>+IF(X32&lt;&gt;0,+(Y32/X32)*100,0)</f>
        <v>-42.514214506511806</v>
      </c>
      <c r="AA32" s="79">
        <f>SUM(AA28:AA31)</f>
        <v>53781000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2533766</v>
      </c>
      <c r="D35" s="155"/>
      <c r="E35" s="156">
        <v>25550600</v>
      </c>
      <c r="F35" s="60">
        <v>25550600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12775302</v>
      </c>
      <c r="Y35" s="60">
        <v>-12775302</v>
      </c>
      <c r="Z35" s="140">
        <v>-100</v>
      </c>
      <c r="AA35" s="62">
        <v>25550600</v>
      </c>
    </row>
    <row r="36" spans="1:27" ht="12.75">
      <c r="A36" s="238" t="s">
        <v>139</v>
      </c>
      <c r="B36" s="149"/>
      <c r="C36" s="222">
        <f aca="true" t="shared" si="6" ref="C36:Y36">SUM(C32:C35)</f>
        <v>31699884</v>
      </c>
      <c r="D36" s="222">
        <f>SUM(D32:D35)</f>
        <v>0</v>
      </c>
      <c r="E36" s="218">
        <f t="shared" si="6"/>
        <v>79331600</v>
      </c>
      <c r="F36" s="220">
        <f t="shared" si="6"/>
        <v>79331600</v>
      </c>
      <c r="G36" s="220">
        <f t="shared" si="6"/>
        <v>121303</v>
      </c>
      <c r="H36" s="220">
        <f t="shared" si="6"/>
        <v>2498221</v>
      </c>
      <c r="I36" s="220">
        <f t="shared" si="6"/>
        <v>1782208</v>
      </c>
      <c r="J36" s="220">
        <f t="shared" si="6"/>
        <v>4401732</v>
      </c>
      <c r="K36" s="220">
        <f t="shared" si="6"/>
        <v>532196</v>
      </c>
      <c r="L36" s="220">
        <f t="shared" si="6"/>
        <v>100534</v>
      </c>
      <c r="M36" s="220">
        <f t="shared" si="6"/>
        <v>10184230</v>
      </c>
      <c r="N36" s="220">
        <f t="shared" si="6"/>
        <v>10816960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15218692</v>
      </c>
      <c r="X36" s="220">
        <f t="shared" si="6"/>
        <v>39249137</v>
      </c>
      <c r="Y36" s="220">
        <f t="shared" si="6"/>
        <v>-24030445</v>
      </c>
      <c r="Z36" s="221">
        <f>+IF(X36&lt;&gt;0,+(Y36/X36)*100,0)</f>
        <v>-61.2254098733432</v>
      </c>
      <c r="AA36" s="239">
        <f>SUM(AA32:AA35)</f>
        <v>79331600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36857627</v>
      </c>
      <c r="D6" s="155"/>
      <c r="E6" s="59">
        <v>4946842</v>
      </c>
      <c r="F6" s="60">
        <v>4946842</v>
      </c>
      <c r="G6" s="60">
        <v>45625180</v>
      </c>
      <c r="H6" s="60">
        <v>9729334</v>
      </c>
      <c r="I6" s="60">
        <v>8959569</v>
      </c>
      <c r="J6" s="60">
        <v>8959569</v>
      </c>
      <c r="K6" s="60">
        <v>2063150</v>
      </c>
      <c r="L6" s="60">
        <v>13628962</v>
      </c>
      <c r="M6" s="60">
        <v>31803530</v>
      </c>
      <c r="N6" s="60">
        <v>31803530</v>
      </c>
      <c r="O6" s="60"/>
      <c r="P6" s="60"/>
      <c r="Q6" s="60"/>
      <c r="R6" s="60"/>
      <c r="S6" s="60"/>
      <c r="T6" s="60"/>
      <c r="U6" s="60"/>
      <c r="V6" s="60"/>
      <c r="W6" s="60">
        <v>31803530</v>
      </c>
      <c r="X6" s="60">
        <v>2473421</v>
      </c>
      <c r="Y6" s="60">
        <v>29330109</v>
      </c>
      <c r="Z6" s="140">
        <v>1185.81</v>
      </c>
      <c r="AA6" s="62">
        <v>4946842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743062</v>
      </c>
      <c r="D8" s="155"/>
      <c r="E8" s="59">
        <v>3152570</v>
      </c>
      <c r="F8" s="60">
        <v>3152570</v>
      </c>
      <c r="G8" s="60">
        <v>7653062</v>
      </c>
      <c r="H8" s="60">
        <v>75472</v>
      </c>
      <c r="I8" s="60">
        <v>139530</v>
      </c>
      <c r="J8" s="60">
        <v>139530</v>
      </c>
      <c r="K8" s="60">
        <v>1411589</v>
      </c>
      <c r="L8" s="60">
        <v>4335398</v>
      </c>
      <c r="M8" s="60">
        <v>117156</v>
      </c>
      <c r="N8" s="60">
        <v>117156</v>
      </c>
      <c r="O8" s="60"/>
      <c r="P8" s="60"/>
      <c r="Q8" s="60"/>
      <c r="R8" s="60"/>
      <c r="S8" s="60"/>
      <c r="T8" s="60"/>
      <c r="U8" s="60"/>
      <c r="V8" s="60"/>
      <c r="W8" s="60">
        <v>117156</v>
      </c>
      <c r="X8" s="60">
        <v>1576285</v>
      </c>
      <c r="Y8" s="60">
        <v>-1459129</v>
      </c>
      <c r="Z8" s="140">
        <v>-92.57</v>
      </c>
      <c r="AA8" s="62">
        <v>3152570</v>
      </c>
    </row>
    <row r="9" spans="1:27" ht="12.75">
      <c r="A9" s="249" t="s">
        <v>146</v>
      </c>
      <c r="B9" s="182"/>
      <c r="C9" s="155">
        <v>816891</v>
      </c>
      <c r="D9" s="155"/>
      <c r="E9" s="59">
        <v>2709497</v>
      </c>
      <c r="F9" s="60">
        <v>2709497</v>
      </c>
      <c r="G9" s="60">
        <v>816078</v>
      </c>
      <c r="H9" s="60">
        <v>18566</v>
      </c>
      <c r="I9" s="60">
        <v>11619</v>
      </c>
      <c r="J9" s="60">
        <v>11619</v>
      </c>
      <c r="K9" s="60">
        <v>15309</v>
      </c>
      <c r="L9" s="60">
        <v>16484</v>
      </c>
      <c r="M9" s="60">
        <v>20359</v>
      </c>
      <c r="N9" s="60">
        <v>20359</v>
      </c>
      <c r="O9" s="60"/>
      <c r="P9" s="60"/>
      <c r="Q9" s="60"/>
      <c r="R9" s="60"/>
      <c r="S9" s="60"/>
      <c r="T9" s="60"/>
      <c r="U9" s="60"/>
      <c r="V9" s="60"/>
      <c r="W9" s="60">
        <v>20359</v>
      </c>
      <c r="X9" s="60">
        <v>1354749</v>
      </c>
      <c r="Y9" s="60">
        <v>-1334390</v>
      </c>
      <c r="Z9" s="140">
        <v>-98.5</v>
      </c>
      <c r="AA9" s="62">
        <v>2709497</v>
      </c>
    </row>
    <row r="10" spans="1:27" ht="12.75">
      <c r="A10" s="249" t="s">
        <v>147</v>
      </c>
      <c r="B10" s="182"/>
      <c r="C10" s="155">
        <v>8877924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1457645</v>
      </c>
      <c r="D11" s="155"/>
      <c r="E11" s="59">
        <v>631097</v>
      </c>
      <c r="F11" s="60">
        <v>631097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315549</v>
      </c>
      <c r="Y11" s="60">
        <v>-315549</v>
      </c>
      <c r="Z11" s="140">
        <v>-100</v>
      </c>
      <c r="AA11" s="62">
        <v>631097</v>
      </c>
    </row>
    <row r="12" spans="1:27" ht="12.75">
      <c r="A12" s="250" t="s">
        <v>56</v>
      </c>
      <c r="B12" s="251"/>
      <c r="C12" s="168">
        <f aca="true" t="shared" si="0" ref="C12:Y12">SUM(C6:C11)</f>
        <v>48753149</v>
      </c>
      <c r="D12" s="168">
        <f>SUM(D6:D11)</f>
        <v>0</v>
      </c>
      <c r="E12" s="72">
        <f t="shared" si="0"/>
        <v>11440006</v>
      </c>
      <c r="F12" s="73">
        <f t="shared" si="0"/>
        <v>11440006</v>
      </c>
      <c r="G12" s="73">
        <f t="shared" si="0"/>
        <v>54094320</v>
      </c>
      <c r="H12" s="73">
        <f t="shared" si="0"/>
        <v>9823372</v>
      </c>
      <c r="I12" s="73">
        <f t="shared" si="0"/>
        <v>9110718</v>
      </c>
      <c r="J12" s="73">
        <f t="shared" si="0"/>
        <v>9110718</v>
      </c>
      <c r="K12" s="73">
        <f t="shared" si="0"/>
        <v>3490048</v>
      </c>
      <c r="L12" s="73">
        <f t="shared" si="0"/>
        <v>17980844</v>
      </c>
      <c r="M12" s="73">
        <f t="shared" si="0"/>
        <v>31941045</v>
      </c>
      <c r="N12" s="73">
        <f t="shared" si="0"/>
        <v>31941045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31941045</v>
      </c>
      <c r="X12" s="73">
        <f t="shared" si="0"/>
        <v>5720004</v>
      </c>
      <c r="Y12" s="73">
        <f t="shared" si="0"/>
        <v>26221041</v>
      </c>
      <c r="Z12" s="170">
        <f>+IF(X12&lt;&gt;0,+(Y12/X12)*100,0)</f>
        <v>458.40948712623276</v>
      </c>
      <c r="AA12" s="74">
        <f>SUM(AA6:AA11)</f>
        <v>11440006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11461003</v>
      </c>
      <c r="D17" s="155"/>
      <c r="E17" s="59">
        <v>12148665</v>
      </c>
      <c r="F17" s="60">
        <v>12148665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6074333</v>
      </c>
      <c r="Y17" s="60">
        <v>-6074333</v>
      </c>
      <c r="Z17" s="140">
        <v>-100</v>
      </c>
      <c r="AA17" s="62">
        <v>12148665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359627448</v>
      </c>
      <c r="D19" s="155"/>
      <c r="E19" s="59">
        <v>416012016</v>
      </c>
      <c r="F19" s="60">
        <v>416012016</v>
      </c>
      <c r="G19" s="60">
        <v>11323599</v>
      </c>
      <c r="H19" s="60">
        <v>158774</v>
      </c>
      <c r="I19" s="60">
        <v>5979988</v>
      </c>
      <c r="J19" s="60">
        <v>5979988</v>
      </c>
      <c r="K19" s="60">
        <v>5407999</v>
      </c>
      <c r="L19" s="60">
        <v>922785</v>
      </c>
      <c r="M19" s="60">
        <v>7829285</v>
      </c>
      <c r="N19" s="60">
        <v>7829285</v>
      </c>
      <c r="O19" s="60"/>
      <c r="P19" s="60"/>
      <c r="Q19" s="60"/>
      <c r="R19" s="60"/>
      <c r="S19" s="60"/>
      <c r="T19" s="60"/>
      <c r="U19" s="60"/>
      <c r="V19" s="60"/>
      <c r="W19" s="60">
        <v>7829285</v>
      </c>
      <c r="X19" s="60">
        <v>208006008</v>
      </c>
      <c r="Y19" s="60">
        <v>-200176723</v>
      </c>
      <c r="Z19" s="140">
        <v>-96.24</v>
      </c>
      <c r="AA19" s="62">
        <v>416012016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371088451</v>
      </c>
      <c r="D24" s="168">
        <f>SUM(D15:D23)</f>
        <v>0</v>
      </c>
      <c r="E24" s="76">
        <f t="shared" si="1"/>
        <v>428160681</v>
      </c>
      <c r="F24" s="77">
        <f t="shared" si="1"/>
        <v>428160681</v>
      </c>
      <c r="G24" s="77">
        <f t="shared" si="1"/>
        <v>11323599</v>
      </c>
      <c r="H24" s="77">
        <f t="shared" si="1"/>
        <v>158774</v>
      </c>
      <c r="I24" s="77">
        <f t="shared" si="1"/>
        <v>5979988</v>
      </c>
      <c r="J24" s="77">
        <f t="shared" si="1"/>
        <v>5979988</v>
      </c>
      <c r="K24" s="77">
        <f t="shared" si="1"/>
        <v>5407999</v>
      </c>
      <c r="L24" s="77">
        <f t="shared" si="1"/>
        <v>922785</v>
      </c>
      <c r="M24" s="77">
        <f t="shared" si="1"/>
        <v>7829285</v>
      </c>
      <c r="N24" s="77">
        <f t="shared" si="1"/>
        <v>7829285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7829285</v>
      </c>
      <c r="X24" s="77">
        <f t="shared" si="1"/>
        <v>214080341</v>
      </c>
      <c r="Y24" s="77">
        <f t="shared" si="1"/>
        <v>-206251056</v>
      </c>
      <c r="Z24" s="212">
        <f>+IF(X24&lt;&gt;0,+(Y24/X24)*100,0)</f>
        <v>-96.34282860190324</v>
      </c>
      <c r="AA24" s="79">
        <f>SUM(AA15:AA23)</f>
        <v>428160681</v>
      </c>
    </row>
    <row r="25" spans="1:27" ht="12.75">
      <c r="A25" s="250" t="s">
        <v>159</v>
      </c>
      <c r="B25" s="251"/>
      <c r="C25" s="168">
        <f aca="true" t="shared" si="2" ref="C25:Y25">+C12+C24</f>
        <v>419841600</v>
      </c>
      <c r="D25" s="168">
        <f>+D12+D24</f>
        <v>0</v>
      </c>
      <c r="E25" s="72">
        <f t="shared" si="2"/>
        <v>439600687</v>
      </c>
      <c r="F25" s="73">
        <f t="shared" si="2"/>
        <v>439600687</v>
      </c>
      <c r="G25" s="73">
        <f t="shared" si="2"/>
        <v>65417919</v>
      </c>
      <c r="H25" s="73">
        <f t="shared" si="2"/>
        <v>9982146</v>
      </c>
      <c r="I25" s="73">
        <f t="shared" si="2"/>
        <v>15090706</v>
      </c>
      <c r="J25" s="73">
        <f t="shared" si="2"/>
        <v>15090706</v>
      </c>
      <c r="K25" s="73">
        <f t="shared" si="2"/>
        <v>8898047</v>
      </c>
      <c r="L25" s="73">
        <f t="shared" si="2"/>
        <v>18903629</v>
      </c>
      <c r="M25" s="73">
        <f t="shared" si="2"/>
        <v>39770330</v>
      </c>
      <c r="N25" s="73">
        <f t="shared" si="2"/>
        <v>39770330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39770330</v>
      </c>
      <c r="X25" s="73">
        <f t="shared" si="2"/>
        <v>219800345</v>
      </c>
      <c r="Y25" s="73">
        <f t="shared" si="2"/>
        <v>-180030015</v>
      </c>
      <c r="Z25" s="170">
        <f>+IF(X25&lt;&gt;0,+(Y25/X25)*100,0)</f>
        <v>-81.90615669870765</v>
      </c>
      <c r="AA25" s="74">
        <f>+AA12+AA24</f>
        <v>439600687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61000</v>
      </c>
      <c r="D31" s="155"/>
      <c r="E31" s="59"/>
      <c r="F31" s="60"/>
      <c r="G31" s="60"/>
      <c r="H31" s="60"/>
      <c r="I31" s="60"/>
      <c r="J31" s="60"/>
      <c r="K31" s="60">
        <v>1099302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20784947</v>
      </c>
      <c r="D32" s="155"/>
      <c r="E32" s="59">
        <v>29883319</v>
      </c>
      <c r="F32" s="60">
        <v>29883319</v>
      </c>
      <c r="G32" s="60">
        <v>7849632</v>
      </c>
      <c r="H32" s="60">
        <v>1127300</v>
      </c>
      <c r="I32" s="60">
        <v>1071781</v>
      </c>
      <c r="J32" s="60">
        <v>1071781</v>
      </c>
      <c r="K32" s="60">
        <v>-696164</v>
      </c>
      <c r="L32" s="60">
        <v>4321479</v>
      </c>
      <c r="M32" s="60">
        <v>14714186</v>
      </c>
      <c r="N32" s="60">
        <v>14714186</v>
      </c>
      <c r="O32" s="60"/>
      <c r="P32" s="60"/>
      <c r="Q32" s="60"/>
      <c r="R32" s="60"/>
      <c r="S32" s="60"/>
      <c r="T32" s="60"/>
      <c r="U32" s="60"/>
      <c r="V32" s="60"/>
      <c r="W32" s="60">
        <v>14714186</v>
      </c>
      <c r="X32" s="60">
        <v>14941660</v>
      </c>
      <c r="Y32" s="60">
        <v>-227474</v>
      </c>
      <c r="Z32" s="140">
        <v>-1.52</v>
      </c>
      <c r="AA32" s="62">
        <v>29883319</v>
      </c>
    </row>
    <row r="33" spans="1:27" ht="12.75">
      <c r="A33" s="249" t="s">
        <v>165</v>
      </c>
      <c r="B33" s="182"/>
      <c r="C33" s="155">
        <v>10762373</v>
      </c>
      <c r="D33" s="155"/>
      <c r="E33" s="59"/>
      <c r="F33" s="60"/>
      <c r="G33" s="60">
        <v>6349769</v>
      </c>
      <c r="H33" s="60">
        <v>46636</v>
      </c>
      <c r="I33" s="60">
        <v>35593</v>
      </c>
      <c r="J33" s="60">
        <v>35593</v>
      </c>
      <c r="K33" s="60">
        <v>26768</v>
      </c>
      <c r="L33" s="60">
        <v>11393</v>
      </c>
      <c r="M33" s="60">
        <v>2815</v>
      </c>
      <c r="N33" s="60">
        <v>2815</v>
      </c>
      <c r="O33" s="60"/>
      <c r="P33" s="60"/>
      <c r="Q33" s="60"/>
      <c r="R33" s="60"/>
      <c r="S33" s="60"/>
      <c r="T33" s="60"/>
      <c r="U33" s="60"/>
      <c r="V33" s="60"/>
      <c r="W33" s="60">
        <v>2815</v>
      </c>
      <c r="X33" s="60"/>
      <c r="Y33" s="60">
        <v>2815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31608320</v>
      </c>
      <c r="D34" s="168">
        <f>SUM(D29:D33)</f>
        <v>0</v>
      </c>
      <c r="E34" s="72">
        <f t="shared" si="3"/>
        <v>29883319</v>
      </c>
      <c r="F34" s="73">
        <f t="shared" si="3"/>
        <v>29883319</v>
      </c>
      <c r="G34" s="73">
        <f t="shared" si="3"/>
        <v>14199401</v>
      </c>
      <c r="H34" s="73">
        <f t="shared" si="3"/>
        <v>1173936</v>
      </c>
      <c r="I34" s="73">
        <f t="shared" si="3"/>
        <v>1107374</v>
      </c>
      <c r="J34" s="73">
        <f t="shared" si="3"/>
        <v>1107374</v>
      </c>
      <c r="K34" s="73">
        <f t="shared" si="3"/>
        <v>429906</v>
      </c>
      <c r="L34" s="73">
        <f t="shared" si="3"/>
        <v>4332872</v>
      </c>
      <c r="M34" s="73">
        <f t="shared" si="3"/>
        <v>14717001</v>
      </c>
      <c r="N34" s="73">
        <f t="shared" si="3"/>
        <v>14717001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14717001</v>
      </c>
      <c r="X34" s="73">
        <f t="shared" si="3"/>
        <v>14941660</v>
      </c>
      <c r="Y34" s="73">
        <f t="shared" si="3"/>
        <v>-224659</v>
      </c>
      <c r="Z34" s="170">
        <f>+IF(X34&lt;&gt;0,+(Y34/X34)*100,0)</f>
        <v>-1.5035745693584246</v>
      </c>
      <c r="AA34" s="74">
        <f>SUM(AA29:AA33)</f>
        <v>29883319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9265637</v>
      </c>
      <c r="F37" s="60">
        <v>9265637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4632819</v>
      </c>
      <c r="Y37" s="60">
        <v>-4632819</v>
      </c>
      <c r="Z37" s="140">
        <v>-100</v>
      </c>
      <c r="AA37" s="62">
        <v>9265637</v>
      </c>
    </row>
    <row r="38" spans="1:27" ht="12.75">
      <c r="A38" s="249" t="s">
        <v>165</v>
      </c>
      <c r="B38" s="182"/>
      <c r="C38" s="155">
        <v>8723776</v>
      </c>
      <c r="D38" s="155"/>
      <c r="E38" s="59"/>
      <c r="F38" s="60"/>
      <c r="G38" s="60"/>
      <c r="H38" s="60">
        <v>317548</v>
      </c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8723776</v>
      </c>
      <c r="D39" s="168">
        <f>SUM(D37:D38)</f>
        <v>0</v>
      </c>
      <c r="E39" s="76">
        <f t="shared" si="4"/>
        <v>9265637</v>
      </c>
      <c r="F39" s="77">
        <f t="shared" si="4"/>
        <v>9265637</v>
      </c>
      <c r="G39" s="77">
        <f t="shared" si="4"/>
        <v>0</v>
      </c>
      <c r="H39" s="77">
        <f t="shared" si="4"/>
        <v>317548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4632819</v>
      </c>
      <c r="Y39" s="77">
        <f t="shared" si="4"/>
        <v>-4632819</v>
      </c>
      <c r="Z39" s="212">
        <f>+IF(X39&lt;&gt;0,+(Y39/X39)*100,0)</f>
        <v>-100</v>
      </c>
      <c r="AA39" s="79">
        <f>SUM(AA37:AA38)</f>
        <v>9265637</v>
      </c>
    </row>
    <row r="40" spans="1:27" ht="12.75">
      <c r="A40" s="250" t="s">
        <v>167</v>
      </c>
      <c r="B40" s="251"/>
      <c r="C40" s="168">
        <f aca="true" t="shared" si="5" ref="C40:Y40">+C34+C39</f>
        <v>40332096</v>
      </c>
      <c r="D40" s="168">
        <f>+D34+D39</f>
        <v>0</v>
      </c>
      <c r="E40" s="72">
        <f t="shared" si="5"/>
        <v>39148956</v>
      </c>
      <c r="F40" s="73">
        <f t="shared" si="5"/>
        <v>39148956</v>
      </c>
      <c r="G40" s="73">
        <f t="shared" si="5"/>
        <v>14199401</v>
      </c>
      <c r="H40" s="73">
        <f t="shared" si="5"/>
        <v>1491484</v>
      </c>
      <c r="I40" s="73">
        <f t="shared" si="5"/>
        <v>1107374</v>
      </c>
      <c r="J40" s="73">
        <f t="shared" si="5"/>
        <v>1107374</v>
      </c>
      <c r="K40" s="73">
        <f t="shared" si="5"/>
        <v>429906</v>
      </c>
      <c r="L40" s="73">
        <f t="shared" si="5"/>
        <v>4332872</v>
      </c>
      <c r="M40" s="73">
        <f t="shared" si="5"/>
        <v>14717001</v>
      </c>
      <c r="N40" s="73">
        <f t="shared" si="5"/>
        <v>14717001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14717001</v>
      </c>
      <c r="X40" s="73">
        <f t="shared" si="5"/>
        <v>19574479</v>
      </c>
      <c r="Y40" s="73">
        <f t="shared" si="5"/>
        <v>-4857478</v>
      </c>
      <c r="Z40" s="170">
        <f>+IF(X40&lt;&gt;0,+(Y40/X40)*100,0)</f>
        <v>-24.815362901868294</v>
      </c>
      <c r="AA40" s="74">
        <f>+AA34+AA39</f>
        <v>39148956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379509504</v>
      </c>
      <c r="D42" s="257">
        <f>+D25-D40</f>
        <v>0</v>
      </c>
      <c r="E42" s="258">
        <f t="shared" si="6"/>
        <v>400451731</v>
      </c>
      <c r="F42" s="259">
        <f t="shared" si="6"/>
        <v>400451731</v>
      </c>
      <c r="G42" s="259">
        <f t="shared" si="6"/>
        <v>51218518</v>
      </c>
      <c r="H42" s="259">
        <f t="shared" si="6"/>
        <v>8490662</v>
      </c>
      <c r="I42" s="259">
        <f t="shared" si="6"/>
        <v>13983332</v>
      </c>
      <c r="J42" s="259">
        <f t="shared" si="6"/>
        <v>13983332</v>
      </c>
      <c r="K42" s="259">
        <f t="shared" si="6"/>
        <v>8468141</v>
      </c>
      <c r="L42" s="259">
        <f t="shared" si="6"/>
        <v>14570757</v>
      </c>
      <c r="M42" s="259">
        <f t="shared" si="6"/>
        <v>25053329</v>
      </c>
      <c r="N42" s="259">
        <f t="shared" si="6"/>
        <v>25053329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25053329</v>
      </c>
      <c r="X42" s="259">
        <f t="shared" si="6"/>
        <v>200225866</v>
      </c>
      <c r="Y42" s="259">
        <f t="shared" si="6"/>
        <v>-175172537</v>
      </c>
      <c r="Z42" s="260">
        <f>+IF(X42&lt;&gt;0,+(Y42/X42)*100,0)</f>
        <v>-87.48746627970634</v>
      </c>
      <c r="AA42" s="261">
        <f>+AA25-AA40</f>
        <v>400451731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379509504</v>
      </c>
      <c r="D45" s="155"/>
      <c r="E45" s="59">
        <v>400451731</v>
      </c>
      <c r="F45" s="60">
        <v>400451731</v>
      </c>
      <c r="G45" s="60">
        <v>51218518</v>
      </c>
      <c r="H45" s="60">
        <v>8490662</v>
      </c>
      <c r="I45" s="60">
        <v>13983332</v>
      </c>
      <c r="J45" s="60">
        <v>13983332</v>
      </c>
      <c r="K45" s="60">
        <v>8468141</v>
      </c>
      <c r="L45" s="60">
        <v>14570757</v>
      </c>
      <c r="M45" s="60">
        <v>25053329</v>
      </c>
      <c r="N45" s="60">
        <v>25053329</v>
      </c>
      <c r="O45" s="60"/>
      <c r="P45" s="60"/>
      <c r="Q45" s="60"/>
      <c r="R45" s="60"/>
      <c r="S45" s="60"/>
      <c r="T45" s="60"/>
      <c r="U45" s="60"/>
      <c r="V45" s="60"/>
      <c r="W45" s="60">
        <v>25053329</v>
      </c>
      <c r="X45" s="60">
        <v>200225866</v>
      </c>
      <c r="Y45" s="60">
        <v>-175172537</v>
      </c>
      <c r="Z45" s="139">
        <v>-87.49</v>
      </c>
      <c r="AA45" s="62">
        <v>400451731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379509504</v>
      </c>
      <c r="D48" s="217">
        <f>SUM(D45:D47)</f>
        <v>0</v>
      </c>
      <c r="E48" s="264">
        <f t="shared" si="7"/>
        <v>400451731</v>
      </c>
      <c r="F48" s="219">
        <f t="shared" si="7"/>
        <v>400451731</v>
      </c>
      <c r="G48" s="219">
        <f t="shared" si="7"/>
        <v>51218518</v>
      </c>
      <c r="H48" s="219">
        <f t="shared" si="7"/>
        <v>8490662</v>
      </c>
      <c r="I48" s="219">
        <f t="shared" si="7"/>
        <v>13983332</v>
      </c>
      <c r="J48" s="219">
        <f t="shared" si="7"/>
        <v>13983332</v>
      </c>
      <c r="K48" s="219">
        <f t="shared" si="7"/>
        <v>8468141</v>
      </c>
      <c r="L48" s="219">
        <f t="shared" si="7"/>
        <v>14570757</v>
      </c>
      <c r="M48" s="219">
        <f t="shared" si="7"/>
        <v>25053329</v>
      </c>
      <c r="N48" s="219">
        <f t="shared" si="7"/>
        <v>25053329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25053329</v>
      </c>
      <c r="X48" s="219">
        <f t="shared" si="7"/>
        <v>200225866</v>
      </c>
      <c r="Y48" s="219">
        <f t="shared" si="7"/>
        <v>-175172537</v>
      </c>
      <c r="Z48" s="265">
        <f>+IF(X48&lt;&gt;0,+(Y48/X48)*100,0)</f>
        <v>-87.48746627970634</v>
      </c>
      <c r="AA48" s="232">
        <f>SUM(AA45:AA47)</f>
        <v>400451731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5112527</v>
      </c>
      <c r="D6" s="155"/>
      <c r="E6" s="59">
        <v>12390552</v>
      </c>
      <c r="F6" s="60">
        <v>12390552</v>
      </c>
      <c r="G6" s="60">
        <v>68400</v>
      </c>
      <c r="H6" s="60">
        <v>159649</v>
      </c>
      <c r="I6" s="60">
        <v>197804</v>
      </c>
      <c r="J6" s="60">
        <v>425853</v>
      </c>
      <c r="K6" s="60">
        <v>530458</v>
      </c>
      <c r="L6" s="60">
        <v>4571986</v>
      </c>
      <c r="M6" s="60">
        <v>147794</v>
      </c>
      <c r="N6" s="60">
        <v>5250238</v>
      </c>
      <c r="O6" s="60"/>
      <c r="P6" s="60"/>
      <c r="Q6" s="60"/>
      <c r="R6" s="60"/>
      <c r="S6" s="60"/>
      <c r="T6" s="60"/>
      <c r="U6" s="60"/>
      <c r="V6" s="60"/>
      <c r="W6" s="60">
        <v>5676091</v>
      </c>
      <c r="X6" s="60">
        <v>6195276</v>
      </c>
      <c r="Y6" s="60">
        <v>-519185</v>
      </c>
      <c r="Z6" s="140">
        <v>-8.38</v>
      </c>
      <c r="AA6" s="62">
        <v>12390552</v>
      </c>
    </row>
    <row r="7" spans="1:27" ht="12.75">
      <c r="A7" s="249" t="s">
        <v>32</v>
      </c>
      <c r="B7" s="182"/>
      <c r="C7" s="155">
        <v>260231</v>
      </c>
      <c r="D7" s="155"/>
      <c r="E7" s="59">
        <v>2000004</v>
      </c>
      <c r="F7" s="60">
        <v>2000004</v>
      </c>
      <c r="G7" s="60">
        <v>26037</v>
      </c>
      <c r="H7" s="60">
        <v>49272</v>
      </c>
      <c r="I7" s="60">
        <v>23540</v>
      </c>
      <c r="J7" s="60">
        <v>98849</v>
      </c>
      <c r="K7" s="60">
        <v>50710</v>
      </c>
      <c r="L7" s="60">
        <v>66572</v>
      </c>
      <c r="M7" s="60">
        <v>23264</v>
      </c>
      <c r="N7" s="60">
        <v>140546</v>
      </c>
      <c r="O7" s="60"/>
      <c r="P7" s="60"/>
      <c r="Q7" s="60"/>
      <c r="R7" s="60"/>
      <c r="S7" s="60"/>
      <c r="T7" s="60"/>
      <c r="U7" s="60"/>
      <c r="V7" s="60"/>
      <c r="W7" s="60">
        <v>239395</v>
      </c>
      <c r="X7" s="60">
        <v>1000002</v>
      </c>
      <c r="Y7" s="60">
        <v>-760607</v>
      </c>
      <c r="Z7" s="140">
        <v>-76.06</v>
      </c>
      <c r="AA7" s="62">
        <v>2000004</v>
      </c>
    </row>
    <row r="8" spans="1:27" ht="12.75">
      <c r="A8" s="249" t="s">
        <v>178</v>
      </c>
      <c r="B8" s="182"/>
      <c r="C8" s="155">
        <v>23367011</v>
      </c>
      <c r="D8" s="155"/>
      <c r="E8" s="59">
        <v>21000000</v>
      </c>
      <c r="F8" s="60">
        <v>21000000</v>
      </c>
      <c r="G8" s="60">
        <v>33714</v>
      </c>
      <c r="H8" s="60">
        <v>38286</v>
      </c>
      <c r="I8" s="60">
        <v>12224</v>
      </c>
      <c r="J8" s="60">
        <v>84224</v>
      </c>
      <c r="K8" s="60">
        <v>39887</v>
      </c>
      <c r="L8" s="60">
        <v>91610</v>
      </c>
      <c r="M8" s="60">
        <v>78412</v>
      </c>
      <c r="N8" s="60">
        <v>209909</v>
      </c>
      <c r="O8" s="60"/>
      <c r="P8" s="60"/>
      <c r="Q8" s="60"/>
      <c r="R8" s="60"/>
      <c r="S8" s="60"/>
      <c r="T8" s="60"/>
      <c r="U8" s="60"/>
      <c r="V8" s="60"/>
      <c r="W8" s="60">
        <v>294133</v>
      </c>
      <c r="X8" s="60">
        <v>10500000</v>
      </c>
      <c r="Y8" s="60">
        <v>-10205867</v>
      </c>
      <c r="Z8" s="140">
        <v>-97.2</v>
      </c>
      <c r="AA8" s="62">
        <v>21000000</v>
      </c>
    </row>
    <row r="9" spans="1:27" ht="12.75">
      <c r="A9" s="249" t="s">
        <v>179</v>
      </c>
      <c r="B9" s="182"/>
      <c r="C9" s="155">
        <v>149933340</v>
      </c>
      <c r="D9" s="155"/>
      <c r="E9" s="59">
        <v>141315396</v>
      </c>
      <c r="F9" s="60">
        <v>141315396</v>
      </c>
      <c r="G9" s="60">
        <v>51025000</v>
      </c>
      <c r="H9" s="60"/>
      <c r="I9" s="60"/>
      <c r="J9" s="60">
        <v>51025000</v>
      </c>
      <c r="K9" s="60"/>
      <c r="L9" s="60"/>
      <c r="M9" s="60">
        <v>38801000</v>
      </c>
      <c r="N9" s="60">
        <v>38801000</v>
      </c>
      <c r="O9" s="60"/>
      <c r="P9" s="60"/>
      <c r="Q9" s="60"/>
      <c r="R9" s="60"/>
      <c r="S9" s="60"/>
      <c r="T9" s="60"/>
      <c r="U9" s="60"/>
      <c r="V9" s="60"/>
      <c r="W9" s="60">
        <v>89826000</v>
      </c>
      <c r="X9" s="60">
        <v>70657698</v>
      </c>
      <c r="Y9" s="60">
        <v>19168302</v>
      </c>
      <c r="Z9" s="140">
        <v>27.13</v>
      </c>
      <c r="AA9" s="62">
        <v>141315396</v>
      </c>
    </row>
    <row r="10" spans="1:27" ht="12.75">
      <c r="A10" s="249" t="s">
        <v>180</v>
      </c>
      <c r="B10" s="182"/>
      <c r="C10" s="155"/>
      <c r="D10" s="155"/>
      <c r="E10" s="59">
        <v>53781000</v>
      </c>
      <c r="F10" s="60">
        <v>53781000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26890500</v>
      </c>
      <c r="Y10" s="60">
        <v>-26890500</v>
      </c>
      <c r="Z10" s="140">
        <v>-100</v>
      </c>
      <c r="AA10" s="62">
        <v>53781000</v>
      </c>
    </row>
    <row r="11" spans="1:27" ht="12.75">
      <c r="A11" s="249" t="s">
        <v>181</v>
      </c>
      <c r="B11" s="182"/>
      <c r="C11" s="155">
        <v>1783606</v>
      </c>
      <c r="D11" s="155"/>
      <c r="E11" s="59"/>
      <c r="F11" s="60"/>
      <c r="G11" s="60">
        <v>25</v>
      </c>
      <c r="H11" s="60">
        <v>222</v>
      </c>
      <c r="I11" s="60">
        <v>111</v>
      </c>
      <c r="J11" s="60">
        <v>358</v>
      </c>
      <c r="K11" s="60">
        <v>46</v>
      </c>
      <c r="L11" s="60">
        <v>31</v>
      </c>
      <c r="M11" s="60">
        <v>14</v>
      </c>
      <c r="N11" s="60">
        <v>91</v>
      </c>
      <c r="O11" s="60"/>
      <c r="P11" s="60"/>
      <c r="Q11" s="60"/>
      <c r="R11" s="60"/>
      <c r="S11" s="60"/>
      <c r="T11" s="60"/>
      <c r="U11" s="60"/>
      <c r="V11" s="60"/>
      <c r="W11" s="60">
        <v>449</v>
      </c>
      <c r="X11" s="60"/>
      <c r="Y11" s="60">
        <v>449</v>
      </c>
      <c r="Z11" s="140"/>
      <c r="AA11" s="62"/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101136571</v>
      </c>
      <c r="D14" s="155"/>
      <c r="E14" s="59">
        <v>-210433608</v>
      </c>
      <c r="F14" s="60">
        <v>-210433608</v>
      </c>
      <c r="G14" s="60">
        <v>-5627350</v>
      </c>
      <c r="H14" s="60">
        <v>-11712329</v>
      </c>
      <c r="I14" s="60">
        <v>-13204919</v>
      </c>
      <c r="J14" s="60">
        <v>-30544598</v>
      </c>
      <c r="K14" s="60">
        <v>-8045990</v>
      </c>
      <c r="L14" s="60">
        <v>-15877021</v>
      </c>
      <c r="M14" s="60">
        <v>-16348509</v>
      </c>
      <c r="N14" s="60">
        <v>-40271520</v>
      </c>
      <c r="O14" s="60"/>
      <c r="P14" s="60"/>
      <c r="Q14" s="60"/>
      <c r="R14" s="60"/>
      <c r="S14" s="60"/>
      <c r="T14" s="60"/>
      <c r="U14" s="60"/>
      <c r="V14" s="60"/>
      <c r="W14" s="60">
        <v>-70816118</v>
      </c>
      <c r="X14" s="60">
        <v>-105216804</v>
      </c>
      <c r="Y14" s="60">
        <v>34400686</v>
      </c>
      <c r="Z14" s="140">
        <v>-32.7</v>
      </c>
      <c r="AA14" s="62">
        <v>-210433608</v>
      </c>
    </row>
    <row r="15" spans="1:27" ht="12.75">
      <c r="A15" s="249" t="s">
        <v>40</v>
      </c>
      <c r="B15" s="182"/>
      <c r="C15" s="155">
        <v>15186357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>
        <v>6889665</v>
      </c>
      <c r="D16" s="155"/>
      <c r="E16" s="59">
        <v>-6999996</v>
      </c>
      <c r="F16" s="60">
        <v>-6999996</v>
      </c>
      <c r="G16" s="60">
        <v>-3030000</v>
      </c>
      <c r="H16" s="60">
        <v>-75359</v>
      </c>
      <c r="I16" s="60">
        <v>-712383</v>
      </c>
      <c r="J16" s="60">
        <v>-3817742</v>
      </c>
      <c r="K16" s="60">
        <v>-121389</v>
      </c>
      <c r="L16" s="60">
        <v>-8140</v>
      </c>
      <c r="M16" s="60">
        <v>-7000</v>
      </c>
      <c r="N16" s="60">
        <v>-136529</v>
      </c>
      <c r="O16" s="60"/>
      <c r="P16" s="60"/>
      <c r="Q16" s="60"/>
      <c r="R16" s="60"/>
      <c r="S16" s="60"/>
      <c r="T16" s="60"/>
      <c r="U16" s="60"/>
      <c r="V16" s="60"/>
      <c r="W16" s="60">
        <v>-3954271</v>
      </c>
      <c r="X16" s="60">
        <v>-3499998</v>
      </c>
      <c r="Y16" s="60">
        <v>-454273</v>
      </c>
      <c r="Z16" s="140">
        <v>12.98</v>
      </c>
      <c r="AA16" s="62">
        <v>-6999996</v>
      </c>
    </row>
    <row r="17" spans="1:27" ht="12.75">
      <c r="A17" s="250" t="s">
        <v>185</v>
      </c>
      <c r="B17" s="251"/>
      <c r="C17" s="168">
        <f aca="true" t="shared" si="0" ref="C17:Y17">SUM(C6:C16)</f>
        <v>303669308</v>
      </c>
      <c r="D17" s="168">
        <f t="shared" si="0"/>
        <v>0</v>
      </c>
      <c r="E17" s="72">
        <f t="shared" si="0"/>
        <v>13053348</v>
      </c>
      <c r="F17" s="73">
        <f t="shared" si="0"/>
        <v>13053348</v>
      </c>
      <c r="G17" s="73">
        <f t="shared" si="0"/>
        <v>42495826</v>
      </c>
      <c r="H17" s="73">
        <f t="shared" si="0"/>
        <v>-11540259</v>
      </c>
      <c r="I17" s="73">
        <f t="shared" si="0"/>
        <v>-13683623</v>
      </c>
      <c r="J17" s="73">
        <f t="shared" si="0"/>
        <v>17271944</v>
      </c>
      <c r="K17" s="73">
        <f t="shared" si="0"/>
        <v>-7546278</v>
      </c>
      <c r="L17" s="73">
        <f t="shared" si="0"/>
        <v>-11154962</v>
      </c>
      <c r="M17" s="73">
        <f t="shared" si="0"/>
        <v>22694975</v>
      </c>
      <c r="N17" s="73">
        <f t="shared" si="0"/>
        <v>3993735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21265679</v>
      </c>
      <c r="X17" s="73">
        <f t="shared" si="0"/>
        <v>6526674</v>
      </c>
      <c r="Y17" s="73">
        <f t="shared" si="0"/>
        <v>14739005</v>
      </c>
      <c r="Z17" s="170">
        <f>+IF(X17&lt;&gt;0,+(Y17/X17)*100,0)</f>
        <v>225.82719774267872</v>
      </c>
      <c r="AA17" s="74">
        <f>SUM(AA6:AA16)</f>
        <v>13053348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>
        <v>672076</v>
      </c>
      <c r="H23" s="159">
        <v>-587061</v>
      </c>
      <c r="I23" s="159">
        <v>-492934</v>
      </c>
      <c r="J23" s="60">
        <v>-407919</v>
      </c>
      <c r="K23" s="159">
        <v>-164999</v>
      </c>
      <c r="L23" s="159">
        <v>-399407</v>
      </c>
      <c r="M23" s="60">
        <v>-1193375</v>
      </c>
      <c r="N23" s="159">
        <v>-1757781</v>
      </c>
      <c r="O23" s="159"/>
      <c r="P23" s="159"/>
      <c r="Q23" s="60"/>
      <c r="R23" s="159"/>
      <c r="S23" s="159"/>
      <c r="T23" s="60"/>
      <c r="U23" s="159"/>
      <c r="V23" s="159"/>
      <c r="W23" s="159">
        <v>-2165700</v>
      </c>
      <c r="X23" s="60"/>
      <c r="Y23" s="159">
        <v>-2165700</v>
      </c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-30661111</v>
      </c>
      <c r="H24" s="60">
        <v>5171502</v>
      </c>
      <c r="I24" s="60">
        <v>7845460</v>
      </c>
      <c r="J24" s="60">
        <v>-17644149</v>
      </c>
      <c r="K24" s="60">
        <v>7155802</v>
      </c>
      <c r="L24" s="60">
        <v>9570295</v>
      </c>
      <c r="M24" s="60">
        <v>-30310339</v>
      </c>
      <c r="N24" s="60">
        <v>-13584242</v>
      </c>
      <c r="O24" s="60"/>
      <c r="P24" s="60"/>
      <c r="Q24" s="60"/>
      <c r="R24" s="60"/>
      <c r="S24" s="60"/>
      <c r="T24" s="60"/>
      <c r="U24" s="60"/>
      <c r="V24" s="60"/>
      <c r="W24" s="60">
        <v>-31228391</v>
      </c>
      <c r="X24" s="60"/>
      <c r="Y24" s="60">
        <v>-31228391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20301017</v>
      </c>
      <c r="D26" s="155"/>
      <c r="E26" s="59">
        <v>-53781000</v>
      </c>
      <c r="F26" s="60">
        <v>-53781000</v>
      </c>
      <c r="G26" s="60">
        <v>-6349769</v>
      </c>
      <c r="H26" s="60"/>
      <c r="I26" s="60"/>
      <c r="J26" s="60">
        <v>-6349769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-6349769</v>
      </c>
      <c r="X26" s="60">
        <v>-26890500</v>
      </c>
      <c r="Y26" s="60">
        <v>20540731</v>
      </c>
      <c r="Z26" s="140">
        <v>-76.39</v>
      </c>
      <c r="AA26" s="62">
        <v>-53781000</v>
      </c>
    </row>
    <row r="27" spans="1:27" ht="12.75">
      <c r="A27" s="250" t="s">
        <v>192</v>
      </c>
      <c r="B27" s="251"/>
      <c r="C27" s="168">
        <f aca="true" t="shared" si="1" ref="C27:Y27">SUM(C21:C26)</f>
        <v>20301017</v>
      </c>
      <c r="D27" s="168">
        <f>SUM(D21:D26)</f>
        <v>0</v>
      </c>
      <c r="E27" s="72">
        <f t="shared" si="1"/>
        <v>-53781000</v>
      </c>
      <c r="F27" s="73">
        <f t="shared" si="1"/>
        <v>-53781000</v>
      </c>
      <c r="G27" s="73">
        <f t="shared" si="1"/>
        <v>-36338804</v>
      </c>
      <c r="H27" s="73">
        <f t="shared" si="1"/>
        <v>4584441</v>
      </c>
      <c r="I27" s="73">
        <f t="shared" si="1"/>
        <v>7352526</v>
      </c>
      <c r="J27" s="73">
        <f t="shared" si="1"/>
        <v>-24401837</v>
      </c>
      <c r="K27" s="73">
        <f t="shared" si="1"/>
        <v>6990803</v>
      </c>
      <c r="L27" s="73">
        <f t="shared" si="1"/>
        <v>9170888</v>
      </c>
      <c r="M27" s="73">
        <f t="shared" si="1"/>
        <v>-31503714</v>
      </c>
      <c r="N27" s="73">
        <f t="shared" si="1"/>
        <v>-15342023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-39743860</v>
      </c>
      <c r="X27" s="73">
        <f t="shared" si="1"/>
        <v>-26890500</v>
      </c>
      <c r="Y27" s="73">
        <f t="shared" si="1"/>
        <v>-12853360</v>
      </c>
      <c r="Z27" s="170">
        <f>+IF(X27&lt;&gt;0,+(Y27/X27)*100,0)</f>
        <v>47.79888808315204</v>
      </c>
      <c r="AA27" s="74">
        <f>SUM(AA21:AA26)</f>
        <v>-53781000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9048471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9048471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333018796</v>
      </c>
      <c r="D38" s="153">
        <f>+D17+D27+D36</f>
        <v>0</v>
      </c>
      <c r="E38" s="99">
        <f t="shared" si="3"/>
        <v>-40727652</v>
      </c>
      <c r="F38" s="100">
        <f t="shared" si="3"/>
        <v>-40727652</v>
      </c>
      <c r="G38" s="100">
        <f t="shared" si="3"/>
        <v>6157022</v>
      </c>
      <c r="H38" s="100">
        <f t="shared" si="3"/>
        <v>-6955818</v>
      </c>
      <c r="I38" s="100">
        <f t="shared" si="3"/>
        <v>-6331097</v>
      </c>
      <c r="J38" s="100">
        <f t="shared" si="3"/>
        <v>-7129893</v>
      </c>
      <c r="K38" s="100">
        <f t="shared" si="3"/>
        <v>-555475</v>
      </c>
      <c r="L38" s="100">
        <f t="shared" si="3"/>
        <v>-1984074</v>
      </c>
      <c r="M38" s="100">
        <f t="shared" si="3"/>
        <v>-8808739</v>
      </c>
      <c r="N38" s="100">
        <f t="shared" si="3"/>
        <v>-11348288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-18478181</v>
      </c>
      <c r="X38" s="100">
        <f t="shared" si="3"/>
        <v>-20363826</v>
      </c>
      <c r="Y38" s="100">
        <f t="shared" si="3"/>
        <v>1885645</v>
      </c>
      <c r="Z38" s="137">
        <f>+IF(X38&lt;&gt;0,+(Y38/X38)*100,0)</f>
        <v>-9.259777607606743</v>
      </c>
      <c r="AA38" s="102">
        <f>+AA17+AA27+AA36</f>
        <v>-40727652</v>
      </c>
    </row>
    <row r="39" spans="1:27" ht="12.75">
      <c r="A39" s="249" t="s">
        <v>200</v>
      </c>
      <c r="B39" s="182"/>
      <c r="C39" s="153">
        <v>8962994</v>
      </c>
      <c r="D39" s="153"/>
      <c r="E39" s="99"/>
      <c r="F39" s="100"/>
      <c r="G39" s="100">
        <v>2530144</v>
      </c>
      <c r="H39" s="100">
        <v>8687166</v>
      </c>
      <c r="I39" s="100">
        <v>1731348</v>
      </c>
      <c r="J39" s="100">
        <v>2530144</v>
      </c>
      <c r="K39" s="100">
        <v>-4599749</v>
      </c>
      <c r="L39" s="100">
        <v>-5155224</v>
      </c>
      <c r="M39" s="100">
        <v>-7139298</v>
      </c>
      <c r="N39" s="100">
        <v>-4599749</v>
      </c>
      <c r="O39" s="100"/>
      <c r="P39" s="100"/>
      <c r="Q39" s="100"/>
      <c r="R39" s="100"/>
      <c r="S39" s="100"/>
      <c r="T39" s="100"/>
      <c r="U39" s="100"/>
      <c r="V39" s="100"/>
      <c r="W39" s="100">
        <v>2530144</v>
      </c>
      <c r="X39" s="100"/>
      <c r="Y39" s="100">
        <v>2530144</v>
      </c>
      <c r="Z39" s="137"/>
      <c r="AA39" s="102"/>
    </row>
    <row r="40" spans="1:27" ht="12.75">
      <c r="A40" s="269" t="s">
        <v>201</v>
      </c>
      <c r="B40" s="256"/>
      <c r="C40" s="257">
        <v>341981790</v>
      </c>
      <c r="D40" s="257"/>
      <c r="E40" s="258">
        <v>-40727653</v>
      </c>
      <c r="F40" s="259">
        <v>-40727653</v>
      </c>
      <c r="G40" s="259">
        <v>8687166</v>
      </c>
      <c r="H40" s="259">
        <v>1731348</v>
      </c>
      <c r="I40" s="259">
        <v>-4599749</v>
      </c>
      <c r="J40" s="259">
        <v>-4599749</v>
      </c>
      <c r="K40" s="259">
        <v>-5155224</v>
      </c>
      <c r="L40" s="259">
        <v>-7139298</v>
      </c>
      <c r="M40" s="259">
        <v>-15948037</v>
      </c>
      <c r="N40" s="259">
        <v>-15948037</v>
      </c>
      <c r="O40" s="259"/>
      <c r="P40" s="259"/>
      <c r="Q40" s="259"/>
      <c r="R40" s="259"/>
      <c r="S40" s="259"/>
      <c r="T40" s="259"/>
      <c r="U40" s="259"/>
      <c r="V40" s="259"/>
      <c r="W40" s="259">
        <v>-15948037</v>
      </c>
      <c r="X40" s="259">
        <v>-20363827</v>
      </c>
      <c r="Y40" s="259">
        <v>4415790</v>
      </c>
      <c r="Z40" s="260">
        <v>-21.68</v>
      </c>
      <c r="AA40" s="261">
        <v>-40727653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31699884</v>
      </c>
      <c r="D5" s="200">
        <f t="shared" si="0"/>
        <v>0</v>
      </c>
      <c r="E5" s="106">
        <f t="shared" si="0"/>
        <v>79331600</v>
      </c>
      <c r="F5" s="106">
        <f t="shared" si="0"/>
        <v>79331600</v>
      </c>
      <c r="G5" s="106">
        <f t="shared" si="0"/>
        <v>121303</v>
      </c>
      <c r="H5" s="106">
        <f t="shared" si="0"/>
        <v>2498221</v>
      </c>
      <c r="I5" s="106">
        <f t="shared" si="0"/>
        <v>1782208</v>
      </c>
      <c r="J5" s="106">
        <f t="shared" si="0"/>
        <v>4401732</v>
      </c>
      <c r="K5" s="106">
        <f t="shared" si="0"/>
        <v>532196</v>
      </c>
      <c r="L5" s="106">
        <f t="shared" si="0"/>
        <v>100534</v>
      </c>
      <c r="M5" s="106">
        <f t="shared" si="0"/>
        <v>10184230</v>
      </c>
      <c r="N5" s="106">
        <f t="shared" si="0"/>
        <v>10816960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15218692</v>
      </c>
      <c r="X5" s="106">
        <f t="shared" si="0"/>
        <v>39665800</v>
      </c>
      <c r="Y5" s="106">
        <f t="shared" si="0"/>
        <v>-24447108</v>
      </c>
      <c r="Z5" s="201">
        <f>+IF(X5&lt;&gt;0,+(Y5/X5)*100,0)</f>
        <v>-61.63271130293603</v>
      </c>
      <c r="AA5" s="199">
        <f>SUM(AA11:AA18)</f>
        <v>79331600</v>
      </c>
    </row>
    <row r="6" spans="1:27" ht="12.75">
      <c r="A6" s="291" t="s">
        <v>205</v>
      </c>
      <c r="B6" s="142"/>
      <c r="C6" s="62">
        <v>29166118</v>
      </c>
      <c r="D6" s="156"/>
      <c r="E6" s="60">
        <v>73781000</v>
      </c>
      <c r="F6" s="60">
        <v>73781000</v>
      </c>
      <c r="G6" s="60">
        <v>121303</v>
      </c>
      <c r="H6" s="60">
        <v>2498221</v>
      </c>
      <c r="I6" s="60">
        <v>1782208</v>
      </c>
      <c r="J6" s="60">
        <v>4401732</v>
      </c>
      <c r="K6" s="60">
        <v>532196</v>
      </c>
      <c r="L6" s="60">
        <v>100534</v>
      </c>
      <c r="M6" s="60">
        <v>10184230</v>
      </c>
      <c r="N6" s="60">
        <v>10816960</v>
      </c>
      <c r="O6" s="60"/>
      <c r="P6" s="60"/>
      <c r="Q6" s="60"/>
      <c r="R6" s="60"/>
      <c r="S6" s="60"/>
      <c r="T6" s="60"/>
      <c r="U6" s="60"/>
      <c r="V6" s="60"/>
      <c r="W6" s="60">
        <v>15218692</v>
      </c>
      <c r="X6" s="60">
        <v>36890500</v>
      </c>
      <c r="Y6" s="60">
        <v>-21671808</v>
      </c>
      <c r="Z6" s="140">
        <v>-58.75</v>
      </c>
      <c r="AA6" s="155">
        <v>73781000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29166118</v>
      </c>
      <c r="D11" s="294">
        <f t="shared" si="1"/>
        <v>0</v>
      </c>
      <c r="E11" s="295">
        <f t="shared" si="1"/>
        <v>73781000</v>
      </c>
      <c r="F11" s="295">
        <f t="shared" si="1"/>
        <v>73781000</v>
      </c>
      <c r="G11" s="295">
        <f t="shared" si="1"/>
        <v>121303</v>
      </c>
      <c r="H11" s="295">
        <f t="shared" si="1"/>
        <v>2498221</v>
      </c>
      <c r="I11" s="295">
        <f t="shared" si="1"/>
        <v>1782208</v>
      </c>
      <c r="J11" s="295">
        <f t="shared" si="1"/>
        <v>4401732</v>
      </c>
      <c r="K11" s="295">
        <f t="shared" si="1"/>
        <v>532196</v>
      </c>
      <c r="L11" s="295">
        <f t="shared" si="1"/>
        <v>100534</v>
      </c>
      <c r="M11" s="295">
        <f t="shared" si="1"/>
        <v>10184230</v>
      </c>
      <c r="N11" s="295">
        <f t="shared" si="1"/>
        <v>10816960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15218692</v>
      </c>
      <c r="X11" s="295">
        <f t="shared" si="1"/>
        <v>36890500</v>
      </c>
      <c r="Y11" s="295">
        <f t="shared" si="1"/>
        <v>-21671808</v>
      </c>
      <c r="Z11" s="296">
        <f>+IF(X11&lt;&gt;0,+(Y11/X11)*100,0)</f>
        <v>-58.746311380978845</v>
      </c>
      <c r="AA11" s="297">
        <f>SUM(AA6:AA10)</f>
        <v>73781000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2533766</v>
      </c>
      <c r="D15" s="156"/>
      <c r="E15" s="60">
        <v>5550600</v>
      </c>
      <c r="F15" s="60">
        <v>5550600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2775300</v>
      </c>
      <c r="Y15" s="60">
        <v>-2775300</v>
      </c>
      <c r="Z15" s="140">
        <v>-100</v>
      </c>
      <c r="AA15" s="155">
        <v>5550600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29166118</v>
      </c>
      <c r="D36" s="156">
        <f t="shared" si="4"/>
        <v>0</v>
      </c>
      <c r="E36" s="60">
        <f t="shared" si="4"/>
        <v>73781000</v>
      </c>
      <c r="F36" s="60">
        <f t="shared" si="4"/>
        <v>73781000</v>
      </c>
      <c r="G36" s="60">
        <f t="shared" si="4"/>
        <v>121303</v>
      </c>
      <c r="H36" s="60">
        <f t="shared" si="4"/>
        <v>2498221</v>
      </c>
      <c r="I36" s="60">
        <f t="shared" si="4"/>
        <v>1782208</v>
      </c>
      <c r="J36" s="60">
        <f t="shared" si="4"/>
        <v>4401732</v>
      </c>
      <c r="K36" s="60">
        <f t="shared" si="4"/>
        <v>532196</v>
      </c>
      <c r="L36" s="60">
        <f t="shared" si="4"/>
        <v>100534</v>
      </c>
      <c r="M36" s="60">
        <f t="shared" si="4"/>
        <v>10184230</v>
      </c>
      <c r="N36" s="60">
        <f t="shared" si="4"/>
        <v>10816960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15218692</v>
      </c>
      <c r="X36" s="60">
        <f t="shared" si="4"/>
        <v>36890500</v>
      </c>
      <c r="Y36" s="60">
        <f t="shared" si="4"/>
        <v>-21671808</v>
      </c>
      <c r="Z36" s="140">
        <f aca="true" t="shared" si="5" ref="Z36:Z49">+IF(X36&lt;&gt;0,+(Y36/X36)*100,0)</f>
        <v>-58.746311380978845</v>
      </c>
      <c r="AA36" s="155">
        <f>AA6+AA21</f>
        <v>73781000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29166118</v>
      </c>
      <c r="D41" s="294">
        <f t="shared" si="6"/>
        <v>0</v>
      </c>
      <c r="E41" s="295">
        <f t="shared" si="6"/>
        <v>73781000</v>
      </c>
      <c r="F41" s="295">
        <f t="shared" si="6"/>
        <v>73781000</v>
      </c>
      <c r="G41" s="295">
        <f t="shared" si="6"/>
        <v>121303</v>
      </c>
      <c r="H41" s="295">
        <f t="shared" si="6"/>
        <v>2498221</v>
      </c>
      <c r="I41" s="295">
        <f t="shared" si="6"/>
        <v>1782208</v>
      </c>
      <c r="J41" s="295">
        <f t="shared" si="6"/>
        <v>4401732</v>
      </c>
      <c r="K41" s="295">
        <f t="shared" si="6"/>
        <v>532196</v>
      </c>
      <c r="L41" s="295">
        <f t="shared" si="6"/>
        <v>100534</v>
      </c>
      <c r="M41" s="295">
        <f t="shared" si="6"/>
        <v>10184230</v>
      </c>
      <c r="N41" s="295">
        <f t="shared" si="6"/>
        <v>10816960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15218692</v>
      </c>
      <c r="X41" s="295">
        <f t="shared" si="6"/>
        <v>36890500</v>
      </c>
      <c r="Y41" s="295">
        <f t="shared" si="6"/>
        <v>-21671808</v>
      </c>
      <c r="Z41" s="296">
        <f t="shared" si="5"/>
        <v>-58.746311380978845</v>
      </c>
      <c r="AA41" s="297">
        <f>SUM(AA36:AA40)</f>
        <v>73781000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2533766</v>
      </c>
      <c r="D45" s="129">
        <f t="shared" si="7"/>
        <v>0</v>
      </c>
      <c r="E45" s="54">
        <f t="shared" si="7"/>
        <v>5550600</v>
      </c>
      <c r="F45" s="54">
        <f t="shared" si="7"/>
        <v>5550600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2775300</v>
      </c>
      <c r="Y45" s="54">
        <f t="shared" si="7"/>
        <v>-2775300</v>
      </c>
      <c r="Z45" s="184">
        <f t="shared" si="5"/>
        <v>-100</v>
      </c>
      <c r="AA45" s="130">
        <f t="shared" si="8"/>
        <v>5550600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31699884</v>
      </c>
      <c r="D49" s="218">
        <f t="shared" si="9"/>
        <v>0</v>
      </c>
      <c r="E49" s="220">
        <f t="shared" si="9"/>
        <v>79331600</v>
      </c>
      <c r="F49" s="220">
        <f t="shared" si="9"/>
        <v>79331600</v>
      </c>
      <c r="G49" s="220">
        <f t="shared" si="9"/>
        <v>121303</v>
      </c>
      <c r="H49" s="220">
        <f t="shared" si="9"/>
        <v>2498221</v>
      </c>
      <c r="I49" s="220">
        <f t="shared" si="9"/>
        <v>1782208</v>
      </c>
      <c r="J49" s="220">
        <f t="shared" si="9"/>
        <v>4401732</v>
      </c>
      <c r="K49" s="220">
        <f t="shared" si="9"/>
        <v>532196</v>
      </c>
      <c r="L49" s="220">
        <f t="shared" si="9"/>
        <v>100534</v>
      </c>
      <c r="M49" s="220">
        <f t="shared" si="9"/>
        <v>10184230</v>
      </c>
      <c r="N49" s="220">
        <f t="shared" si="9"/>
        <v>10816960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15218692</v>
      </c>
      <c r="X49" s="220">
        <f t="shared" si="9"/>
        <v>39665800</v>
      </c>
      <c r="Y49" s="220">
        <f t="shared" si="9"/>
        <v>-24447108</v>
      </c>
      <c r="Z49" s="221">
        <f t="shared" si="5"/>
        <v>-61.63271130293603</v>
      </c>
      <c r="AA49" s="222">
        <f>SUM(AA41:AA48)</f>
        <v>79331600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2153294</v>
      </c>
      <c r="D51" s="129">
        <f t="shared" si="10"/>
        <v>0</v>
      </c>
      <c r="E51" s="54">
        <f t="shared" si="10"/>
        <v>23638080</v>
      </c>
      <c r="F51" s="54">
        <f t="shared" si="10"/>
        <v>23638080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11819040</v>
      </c>
      <c r="Y51" s="54">
        <f t="shared" si="10"/>
        <v>-11819040</v>
      </c>
      <c r="Z51" s="184">
        <f>+IF(X51&lt;&gt;0,+(Y51/X51)*100,0)</f>
        <v>-100</v>
      </c>
      <c r="AA51" s="130">
        <f>SUM(AA57:AA61)</f>
        <v>23638080</v>
      </c>
    </row>
    <row r="52" spans="1:27" ht="12.75">
      <c r="A52" s="310" t="s">
        <v>205</v>
      </c>
      <c r="B52" s="142"/>
      <c r="C52" s="62"/>
      <c r="D52" s="156"/>
      <c r="E52" s="60">
        <v>22180630</v>
      </c>
      <c r="F52" s="60">
        <v>22180630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11090315</v>
      </c>
      <c r="Y52" s="60">
        <v>-11090315</v>
      </c>
      <c r="Z52" s="140">
        <v>-100</v>
      </c>
      <c r="AA52" s="155">
        <v>22180630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22180630</v>
      </c>
      <c r="F57" s="295">
        <f t="shared" si="11"/>
        <v>22180630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11090315</v>
      </c>
      <c r="Y57" s="295">
        <f t="shared" si="11"/>
        <v>-11090315</v>
      </c>
      <c r="Z57" s="296">
        <f>+IF(X57&lt;&gt;0,+(Y57/X57)*100,0)</f>
        <v>-100</v>
      </c>
      <c r="AA57" s="297">
        <f>SUM(AA52:AA56)</f>
        <v>22180630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2153294</v>
      </c>
      <c r="D61" s="156"/>
      <c r="E61" s="60">
        <v>1457450</v>
      </c>
      <c r="F61" s="60">
        <v>1457450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728725</v>
      </c>
      <c r="Y61" s="60">
        <v>-728725</v>
      </c>
      <c r="Z61" s="140">
        <v>-100</v>
      </c>
      <c r="AA61" s="155">
        <v>1457450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193067</v>
      </c>
      <c r="H68" s="60">
        <v>341067</v>
      </c>
      <c r="I68" s="60">
        <v>191466</v>
      </c>
      <c r="J68" s="60">
        <v>725600</v>
      </c>
      <c r="K68" s="60">
        <v>100339</v>
      </c>
      <c r="L68" s="60">
        <v>333624</v>
      </c>
      <c r="M68" s="60">
        <v>67911</v>
      </c>
      <c r="N68" s="60">
        <v>501874</v>
      </c>
      <c r="O68" s="60"/>
      <c r="P68" s="60"/>
      <c r="Q68" s="60"/>
      <c r="R68" s="60"/>
      <c r="S68" s="60"/>
      <c r="T68" s="60"/>
      <c r="U68" s="60"/>
      <c r="V68" s="60"/>
      <c r="W68" s="60">
        <v>1227474</v>
      </c>
      <c r="X68" s="60"/>
      <c r="Y68" s="60">
        <v>1227474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193067</v>
      </c>
      <c r="H69" s="220">
        <f t="shared" si="12"/>
        <v>341067</v>
      </c>
      <c r="I69" s="220">
        <f t="shared" si="12"/>
        <v>191466</v>
      </c>
      <c r="J69" s="220">
        <f t="shared" si="12"/>
        <v>725600</v>
      </c>
      <c r="K69" s="220">
        <f t="shared" si="12"/>
        <v>100339</v>
      </c>
      <c r="L69" s="220">
        <f t="shared" si="12"/>
        <v>333624</v>
      </c>
      <c r="M69" s="220">
        <f t="shared" si="12"/>
        <v>67911</v>
      </c>
      <c r="N69" s="220">
        <f t="shared" si="12"/>
        <v>501874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1227474</v>
      </c>
      <c r="X69" s="220">
        <f t="shared" si="12"/>
        <v>0</v>
      </c>
      <c r="Y69" s="220">
        <f t="shared" si="12"/>
        <v>1227474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29166118</v>
      </c>
      <c r="D5" s="357">
        <f t="shared" si="0"/>
        <v>0</v>
      </c>
      <c r="E5" s="356">
        <f t="shared" si="0"/>
        <v>73781000</v>
      </c>
      <c r="F5" s="358">
        <f t="shared" si="0"/>
        <v>73781000</v>
      </c>
      <c r="G5" s="358">
        <f t="shared" si="0"/>
        <v>121303</v>
      </c>
      <c r="H5" s="356">
        <f t="shared" si="0"/>
        <v>2498221</v>
      </c>
      <c r="I5" s="356">
        <f t="shared" si="0"/>
        <v>1782208</v>
      </c>
      <c r="J5" s="358">
        <f t="shared" si="0"/>
        <v>4401732</v>
      </c>
      <c r="K5" s="358">
        <f t="shared" si="0"/>
        <v>532196</v>
      </c>
      <c r="L5" s="356">
        <f t="shared" si="0"/>
        <v>100534</v>
      </c>
      <c r="M5" s="356">
        <f t="shared" si="0"/>
        <v>10184230</v>
      </c>
      <c r="N5" s="358">
        <f t="shared" si="0"/>
        <v>10816960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15218692</v>
      </c>
      <c r="X5" s="356">
        <f t="shared" si="0"/>
        <v>36890500</v>
      </c>
      <c r="Y5" s="358">
        <f t="shared" si="0"/>
        <v>-21671808</v>
      </c>
      <c r="Z5" s="359">
        <f>+IF(X5&lt;&gt;0,+(Y5/X5)*100,0)</f>
        <v>-58.746311380978845</v>
      </c>
      <c r="AA5" s="360">
        <f>+AA6+AA8+AA11+AA13+AA15</f>
        <v>73781000</v>
      </c>
    </row>
    <row r="6" spans="1:27" ht="12.75">
      <c r="A6" s="361" t="s">
        <v>205</v>
      </c>
      <c r="B6" s="142"/>
      <c r="C6" s="60">
        <f>+C7</f>
        <v>29166118</v>
      </c>
      <c r="D6" s="340">
        <f aca="true" t="shared" si="1" ref="D6:AA6">+D7</f>
        <v>0</v>
      </c>
      <c r="E6" s="60">
        <f t="shared" si="1"/>
        <v>73781000</v>
      </c>
      <c r="F6" s="59">
        <f t="shared" si="1"/>
        <v>73781000</v>
      </c>
      <c r="G6" s="59">
        <f t="shared" si="1"/>
        <v>121303</v>
      </c>
      <c r="H6" s="60">
        <f t="shared" si="1"/>
        <v>2498221</v>
      </c>
      <c r="I6" s="60">
        <f t="shared" si="1"/>
        <v>1782208</v>
      </c>
      <c r="J6" s="59">
        <f t="shared" si="1"/>
        <v>4401732</v>
      </c>
      <c r="K6" s="59">
        <f t="shared" si="1"/>
        <v>532196</v>
      </c>
      <c r="L6" s="60">
        <f t="shared" si="1"/>
        <v>100534</v>
      </c>
      <c r="M6" s="60">
        <f t="shared" si="1"/>
        <v>10184230</v>
      </c>
      <c r="N6" s="59">
        <f t="shared" si="1"/>
        <v>10816960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15218692</v>
      </c>
      <c r="X6" s="60">
        <f t="shared" si="1"/>
        <v>36890500</v>
      </c>
      <c r="Y6" s="59">
        <f t="shared" si="1"/>
        <v>-21671808</v>
      </c>
      <c r="Z6" s="61">
        <f>+IF(X6&lt;&gt;0,+(Y6/X6)*100,0)</f>
        <v>-58.746311380978845</v>
      </c>
      <c r="AA6" s="62">
        <f t="shared" si="1"/>
        <v>73781000</v>
      </c>
    </row>
    <row r="7" spans="1:27" ht="12.75">
      <c r="A7" s="291" t="s">
        <v>229</v>
      </c>
      <c r="B7" s="142"/>
      <c r="C7" s="60">
        <v>29166118</v>
      </c>
      <c r="D7" s="340"/>
      <c r="E7" s="60">
        <v>73781000</v>
      </c>
      <c r="F7" s="59">
        <v>73781000</v>
      </c>
      <c r="G7" s="59">
        <v>121303</v>
      </c>
      <c r="H7" s="60">
        <v>2498221</v>
      </c>
      <c r="I7" s="60">
        <v>1782208</v>
      </c>
      <c r="J7" s="59">
        <v>4401732</v>
      </c>
      <c r="K7" s="59">
        <v>532196</v>
      </c>
      <c r="L7" s="60">
        <v>100534</v>
      </c>
      <c r="M7" s="60">
        <v>10184230</v>
      </c>
      <c r="N7" s="59">
        <v>10816960</v>
      </c>
      <c r="O7" s="59"/>
      <c r="P7" s="60"/>
      <c r="Q7" s="60"/>
      <c r="R7" s="59"/>
      <c r="S7" s="59"/>
      <c r="T7" s="60"/>
      <c r="U7" s="60"/>
      <c r="V7" s="59"/>
      <c r="W7" s="59">
        <v>15218692</v>
      </c>
      <c r="X7" s="60">
        <v>36890500</v>
      </c>
      <c r="Y7" s="59">
        <v>-21671808</v>
      </c>
      <c r="Z7" s="61">
        <v>-58.75</v>
      </c>
      <c r="AA7" s="62">
        <v>73781000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2533766</v>
      </c>
      <c r="D40" s="344">
        <f t="shared" si="9"/>
        <v>0</v>
      </c>
      <c r="E40" s="343">
        <f t="shared" si="9"/>
        <v>5550600</v>
      </c>
      <c r="F40" s="345">
        <f t="shared" si="9"/>
        <v>5550600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2775300</v>
      </c>
      <c r="Y40" s="345">
        <f t="shared" si="9"/>
        <v>-2775300</v>
      </c>
      <c r="Z40" s="336">
        <f>+IF(X40&lt;&gt;0,+(Y40/X40)*100,0)</f>
        <v>-100</v>
      </c>
      <c r="AA40" s="350">
        <f>SUM(AA41:AA49)</f>
        <v>5550600</v>
      </c>
    </row>
    <row r="41" spans="1:27" ht="12.75">
      <c r="A41" s="361" t="s">
        <v>248</v>
      </c>
      <c r="B41" s="142"/>
      <c r="C41" s="362">
        <v>1197534</v>
      </c>
      <c r="D41" s="363"/>
      <c r="E41" s="362">
        <v>5450600</v>
      </c>
      <c r="F41" s="364">
        <v>5450600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2725300</v>
      </c>
      <c r="Y41" s="364">
        <v>-2725300</v>
      </c>
      <c r="Z41" s="365">
        <v>-100</v>
      </c>
      <c r="AA41" s="366">
        <v>5450600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239931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523027</v>
      </c>
      <c r="D44" s="368"/>
      <c r="E44" s="54">
        <v>100000</v>
      </c>
      <c r="F44" s="53">
        <v>100000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50000</v>
      </c>
      <c r="Y44" s="53">
        <v>-50000</v>
      </c>
      <c r="Z44" s="94">
        <v>-100</v>
      </c>
      <c r="AA44" s="95">
        <v>100000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573274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31699884</v>
      </c>
      <c r="D60" s="346">
        <f t="shared" si="14"/>
        <v>0</v>
      </c>
      <c r="E60" s="219">
        <f t="shared" si="14"/>
        <v>79331600</v>
      </c>
      <c r="F60" s="264">
        <f t="shared" si="14"/>
        <v>79331600</v>
      </c>
      <c r="G60" s="264">
        <f t="shared" si="14"/>
        <v>121303</v>
      </c>
      <c r="H60" s="219">
        <f t="shared" si="14"/>
        <v>2498221</v>
      </c>
      <c r="I60" s="219">
        <f t="shared" si="14"/>
        <v>1782208</v>
      </c>
      <c r="J60" s="264">
        <f t="shared" si="14"/>
        <v>4401732</v>
      </c>
      <c r="K60" s="264">
        <f t="shared" si="14"/>
        <v>532196</v>
      </c>
      <c r="L60" s="219">
        <f t="shared" si="14"/>
        <v>100534</v>
      </c>
      <c r="M60" s="219">
        <f t="shared" si="14"/>
        <v>10184230</v>
      </c>
      <c r="N60" s="264">
        <f t="shared" si="14"/>
        <v>10816960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15218692</v>
      </c>
      <c r="X60" s="219">
        <f t="shared" si="14"/>
        <v>39665800</v>
      </c>
      <c r="Y60" s="264">
        <f t="shared" si="14"/>
        <v>-24447108</v>
      </c>
      <c r="Z60" s="337">
        <f>+IF(X60&lt;&gt;0,+(Y60/X60)*100,0)</f>
        <v>-61.63271130293603</v>
      </c>
      <c r="AA60" s="232">
        <f>+AA57+AA54+AA51+AA40+AA37+AA34+AA22+AA5</f>
        <v>79331600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2017-02-01T08:46:40Z</dcterms:created>
  <dcterms:modified xsi:type="dcterms:W3CDTF">2017-02-01T08:46:43Z</dcterms:modified>
  <cp:category/>
  <cp:version/>
  <cp:contentType/>
  <cp:contentStatus/>
</cp:coreProperties>
</file>