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<sst xmlns="http://schemas.openxmlformats.org/spreadsheetml/2006/main" count="857" uniqueCount="303">
  <si>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Matatiele(EC441)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</si>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</sst>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24193575</v>
      </c>
      <c r="C5" s="19">
        <v>0</v>
      </c>
      <c r="D5" s="59">
        <v>36427412</v>
      </c>
      <c r="E5" s="60">
        <v>36427412</v>
      </c>
      <c r="F5" s="60">
        <v>15793534</v>
      </c>
      <c r="G5" s="60">
        <v>1827904</v>
      </c>
      <c r="H5" s="60">
        <v>1827482</v>
      </c>
      <c r="I5" s="60">
        <v>19448920</v>
      </c>
      <c r="J5" s="60">
        <v>1826299</v>
      </c>
      <c r="K5" s="60">
        <v>1754740</v>
      </c>
      <c r="L5" s="60">
        <v>1829124</v>
      </c>
      <c r="M5" s="60">
        <v>5410163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24859083</v>
      </c>
      <c r="W5" s="60">
        <v>18385536</v>
      </c>
      <c r="X5" s="60">
        <v>6473547</v>
      </c>
      <c r="Y5" s="61">
        <v>35.21</v>
      </c>
      <c r="Z5" s="62">
        <v>36427412</v>
      </c>
    </row>
    <row r="6" spans="1:26" ht="12.75">
      <c r="A6" s="58" t="s">
        <v>32</v>
      </c>
      <c r="B6" s="19">
        <v>54644655</v>
      </c>
      <c r="C6" s="19">
        <v>0</v>
      </c>
      <c r="D6" s="59">
        <v>57614450</v>
      </c>
      <c r="E6" s="60">
        <v>57614450</v>
      </c>
      <c r="F6" s="60">
        <v>10644789</v>
      </c>
      <c r="G6" s="60">
        <v>-3070005</v>
      </c>
      <c r="H6" s="60">
        <v>6018076</v>
      </c>
      <c r="I6" s="60">
        <v>13592860</v>
      </c>
      <c r="J6" s="60">
        <v>4904085</v>
      </c>
      <c r="K6" s="60">
        <v>3494362</v>
      </c>
      <c r="L6" s="60">
        <v>5496107</v>
      </c>
      <c r="M6" s="60">
        <v>13894554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27487414</v>
      </c>
      <c r="W6" s="60">
        <v>28807230</v>
      </c>
      <c r="X6" s="60">
        <v>-1319816</v>
      </c>
      <c r="Y6" s="61">
        <v>-4.58</v>
      </c>
      <c r="Z6" s="62">
        <v>57614450</v>
      </c>
    </row>
    <row r="7" spans="1:26" ht="12.75">
      <c r="A7" s="58" t="s">
        <v>33</v>
      </c>
      <c r="B7" s="19">
        <v>4279192</v>
      </c>
      <c r="C7" s="19">
        <v>0</v>
      </c>
      <c r="D7" s="59">
        <v>5987310</v>
      </c>
      <c r="E7" s="60">
        <v>5987310</v>
      </c>
      <c r="F7" s="60">
        <v>12542</v>
      </c>
      <c r="G7" s="60">
        <v>686385</v>
      </c>
      <c r="H7" s="60">
        <v>396493</v>
      </c>
      <c r="I7" s="60">
        <v>1095420</v>
      </c>
      <c r="J7" s="60">
        <v>508234</v>
      </c>
      <c r="K7" s="60">
        <v>1119455</v>
      </c>
      <c r="L7" s="60">
        <v>1195088</v>
      </c>
      <c r="M7" s="60">
        <v>2822777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3918197</v>
      </c>
      <c r="W7" s="60">
        <v>2800002</v>
      </c>
      <c r="X7" s="60">
        <v>1118195</v>
      </c>
      <c r="Y7" s="61">
        <v>39.94</v>
      </c>
      <c r="Z7" s="62">
        <v>5987310</v>
      </c>
    </row>
    <row r="8" spans="1:26" ht="12.75">
      <c r="A8" s="58" t="s">
        <v>34</v>
      </c>
      <c r="B8" s="19">
        <v>182560339</v>
      </c>
      <c r="C8" s="19">
        <v>0</v>
      </c>
      <c r="D8" s="59">
        <v>177381600</v>
      </c>
      <c r="E8" s="60">
        <v>177381600</v>
      </c>
      <c r="F8" s="60">
        <v>70944000</v>
      </c>
      <c r="G8" s="60">
        <v>54492</v>
      </c>
      <c r="H8" s="60">
        <v>2225598</v>
      </c>
      <c r="I8" s="60">
        <v>73224090</v>
      </c>
      <c r="J8" s="60">
        <v>338923</v>
      </c>
      <c r="K8" s="60">
        <v>79888</v>
      </c>
      <c r="L8" s="60">
        <v>50342037</v>
      </c>
      <c r="M8" s="60">
        <v>50760848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123984938</v>
      </c>
      <c r="W8" s="60">
        <v>87265500</v>
      </c>
      <c r="X8" s="60">
        <v>36719438</v>
      </c>
      <c r="Y8" s="61">
        <v>42.08</v>
      </c>
      <c r="Z8" s="62">
        <v>177381600</v>
      </c>
    </row>
    <row r="9" spans="1:26" ht="12.75">
      <c r="A9" s="58" t="s">
        <v>35</v>
      </c>
      <c r="B9" s="19">
        <v>12695053</v>
      </c>
      <c r="C9" s="19">
        <v>0</v>
      </c>
      <c r="D9" s="59">
        <v>11946295</v>
      </c>
      <c r="E9" s="60">
        <v>11946295</v>
      </c>
      <c r="F9" s="60">
        <v>911255</v>
      </c>
      <c r="G9" s="60">
        <v>1012790</v>
      </c>
      <c r="H9" s="60">
        <v>1192815</v>
      </c>
      <c r="I9" s="60">
        <v>3116860</v>
      </c>
      <c r="J9" s="60">
        <v>1288423</v>
      </c>
      <c r="K9" s="60">
        <v>479734</v>
      </c>
      <c r="L9" s="60">
        <v>795798</v>
      </c>
      <c r="M9" s="60">
        <v>2563955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5680815</v>
      </c>
      <c r="W9" s="60">
        <v>5973300</v>
      </c>
      <c r="X9" s="60">
        <v>-292485</v>
      </c>
      <c r="Y9" s="61">
        <v>-4.9</v>
      </c>
      <c r="Z9" s="62">
        <v>11946295</v>
      </c>
    </row>
    <row r="10" spans="1:26" ht="22.5">
      <c r="A10" s="63" t="s">
        <v>278</v>
      </c>
      <c r="B10" s="64">
        <f>SUM(B5:B9)</f>
        <v>278372814</v>
      </c>
      <c r="C10" s="64">
        <f>SUM(C5:C9)</f>
        <v>0</v>
      </c>
      <c r="D10" s="65">
        <f aca="true" t="shared" si="0" ref="D10:Z10">SUM(D5:D9)</f>
        <v>289357067</v>
      </c>
      <c r="E10" s="66">
        <f t="shared" si="0"/>
        <v>289357067</v>
      </c>
      <c r="F10" s="66">
        <f t="shared" si="0"/>
        <v>98306120</v>
      </c>
      <c r="G10" s="66">
        <f t="shared" si="0"/>
        <v>511566</v>
      </c>
      <c r="H10" s="66">
        <f t="shared" si="0"/>
        <v>11660464</v>
      </c>
      <c r="I10" s="66">
        <f t="shared" si="0"/>
        <v>110478150</v>
      </c>
      <c r="J10" s="66">
        <f t="shared" si="0"/>
        <v>8865964</v>
      </c>
      <c r="K10" s="66">
        <f t="shared" si="0"/>
        <v>6928179</v>
      </c>
      <c r="L10" s="66">
        <f t="shared" si="0"/>
        <v>59658154</v>
      </c>
      <c r="M10" s="66">
        <f t="shared" si="0"/>
        <v>75452297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185930447</v>
      </c>
      <c r="W10" s="66">
        <f t="shared" si="0"/>
        <v>143231568</v>
      </c>
      <c r="X10" s="66">
        <f t="shared" si="0"/>
        <v>42698879</v>
      </c>
      <c r="Y10" s="67">
        <f>+IF(W10&lt;&gt;0,(X10/W10)*100,0)</f>
        <v>29.811081171714882</v>
      </c>
      <c r="Z10" s="68">
        <f t="shared" si="0"/>
        <v>289357067</v>
      </c>
    </row>
    <row r="11" spans="1:26" ht="12.75">
      <c r="A11" s="58" t="s">
        <v>37</v>
      </c>
      <c r="B11" s="19">
        <v>80676156</v>
      </c>
      <c r="C11" s="19">
        <v>0</v>
      </c>
      <c r="D11" s="59">
        <v>95663331</v>
      </c>
      <c r="E11" s="60">
        <v>95663331</v>
      </c>
      <c r="F11" s="60">
        <v>6271268</v>
      </c>
      <c r="G11" s="60">
        <v>6924281</v>
      </c>
      <c r="H11" s="60">
        <v>6551095</v>
      </c>
      <c r="I11" s="60">
        <v>19746644</v>
      </c>
      <c r="J11" s="60">
        <v>6680631</v>
      </c>
      <c r="K11" s="60">
        <v>9557967</v>
      </c>
      <c r="L11" s="60">
        <v>7075624</v>
      </c>
      <c r="M11" s="60">
        <v>23314222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43060866</v>
      </c>
      <c r="W11" s="60">
        <v>50463396</v>
      </c>
      <c r="X11" s="60">
        <v>-7402530</v>
      </c>
      <c r="Y11" s="61">
        <v>-14.67</v>
      </c>
      <c r="Z11" s="62">
        <v>95663331</v>
      </c>
    </row>
    <row r="12" spans="1:26" ht="12.75">
      <c r="A12" s="58" t="s">
        <v>38</v>
      </c>
      <c r="B12" s="19">
        <v>16874929</v>
      </c>
      <c r="C12" s="19">
        <v>0</v>
      </c>
      <c r="D12" s="59">
        <v>18681667</v>
      </c>
      <c r="E12" s="60">
        <v>18681667</v>
      </c>
      <c r="F12" s="60">
        <v>1283450</v>
      </c>
      <c r="G12" s="60">
        <v>1244319</v>
      </c>
      <c r="H12" s="60">
        <v>1565174</v>
      </c>
      <c r="I12" s="60">
        <v>4092943</v>
      </c>
      <c r="J12" s="60">
        <v>1419238</v>
      </c>
      <c r="K12" s="60">
        <v>1384975</v>
      </c>
      <c r="L12" s="60">
        <v>1384976</v>
      </c>
      <c r="M12" s="60">
        <v>4189189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8282132</v>
      </c>
      <c r="W12" s="60">
        <v>9340836</v>
      </c>
      <c r="X12" s="60">
        <v>-1058704</v>
      </c>
      <c r="Y12" s="61">
        <v>-11.33</v>
      </c>
      <c r="Z12" s="62">
        <v>18681667</v>
      </c>
    </row>
    <row r="13" spans="1:26" ht="12.75">
      <c r="A13" s="58" t="s">
        <v>279</v>
      </c>
      <c r="B13" s="19">
        <v>22849681</v>
      </c>
      <c r="C13" s="19">
        <v>0</v>
      </c>
      <c r="D13" s="59">
        <v>14320000</v>
      </c>
      <c r="E13" s="60">
        <v>14320000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7399998</v>
      </c>
      <c r="X13" s="60">
        <v>-7399998</v>
      </c>
      <c r="Y13" s="61">
        <v>-100</v>
      </c>
      <c r="Z13" s="62">
        <v>14320000</v>
      </c>
    </row>
    <row r="14" spans="1:26" ht="12.75">
      <c r="A14" s="58" t="s">
        <v>40</v>
      </c>
      <c r="B14" s="19">
        <v>5439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87</v>
      </c>
      <c r="K14" s="60">
        <v>0</v>
      </c>
      <c r="L14" s="60">
        <v>0</v>
      </c>
      <c r="M14" s="60">
        <v>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87</v>
      </c>
      <c r="W14" s="60"/>
      <c r="X14" s="60">
        <v>87</v>
      </c>
      <c r="Y14" s="61">
        <v>0</v>
      </c>
      <c r="Z14" s="62">
        <v>0</v>
      </c>
    </row>
    <row r="15" spans="1:26" ht="12.75">
      <c r="A15" s="58" t="s">
        <v>41</v>
      </c>
      <c r="B15" s="19">
        <v>34110668</v>
      </c>
      <c r="C15" s="19">
        <v>0</v>
      </c>
      <c r="D15" s="59">
        <v>50342080</v>
      </c>
      <c r="E15" s="60">
        <v>50342080</v>
      </c>
      <c r="F15" s="60">
        <v>4443860</v>
      </c>
      <c r="G15" s="60">
        <v>4764288</v>
      </c>
      <c r="H15" s="60">
        <v>3680628</v>
      </c>
      <c r="I15" s="60">
        <v>12888776</v>
      </c>
      <c r="J15" s="60">
        <v>2553602</v>
      </c>
      <c r="K15" s="60">
        <v>2753204</v>
      </c>
      <c r="L15" s="60">
        <v>3240817</v>
      </c>
      <c r="M15" s="60">
        <v>8547623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21436399</v>
      </c>
      <c r="W15" s="60">
        <v>19549998</v>
      </c>
      <c r="X15" s="60">
        <v>1886401</v>
      </c>
      <c r="Y15" s="61">
        <v>9.65</v>
      </c>
      <c r="Z15" s="62">
        <v>50342080</v>
      </c>
    </row>
    <row r="16" spans="1:26" ht="12.75">
      <c r="A16" s="69" t="s">
        <v>42</v>
      </c>
      <c r="B16" s="19">
        <v>18516710</v>
      </c>
      <c r="C16" s="19">
        <v>0</v>
      </c>
      <c r="D16" s="59">
        <v>19115600</v>
      </c>
      <c r="E16" s="60">
        <v>19115600</v>
      </c>
      <c r="F16" s="60">
        <v>722031</v>
      </c>
      <c r="G16" s="60">
        <v>1555103</v>
      </c>
      <c r="H16" s="60">
        <v>3453894</v>
      </c>
      <c r="I16" s="60">
        <v>5731028</v>
      </c>
      <c r="J16" s="60">
        <v>1411207</v>
      </c>
      <c r="K16" s="60">
        <v>1346498</v>
      </c>
      <c r="L16" s="60">
        <v>2618204</v>
      </c>
      <c r="M16" s="60">
        <v>5375909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11106937</v>
      </c>
      <c r="W16" s="60">
        <v>8957802</v>
      </c>
      <c r="X16" s="60">
        <v>2149135</v>
      </c>
      <c r="Y16" s="61">
        <v>23.99</v>
      </c>
      <c r="Z16" s="62">
        <v>19115600</v>
      </c>
    </row>
    <row r="17" spans="1:26" ht="12.75">
      <c r="A17" s="58" t="s">
        <v>43</v>
      </c>
      <c r="B17" s="19">
        <v>87797010</v>
      </c>
      <c r="C17" s="19">
        <v>0</v>
      </c>
      <c r="D17" s="59">
        <v>91227355</v>
      </c>
      <c r="E17" s="60">
        <v>91227355</v>
      </c>
      <c r="F17" s="60">
        <v>3075655</v>
      </c>
      <c r="G17" s="60">
        <v>6351137</v>
      </c>
      <c r="H17" s="60">
        <v>9617216</v>
      </c>
      <c r="I17" s="60">
        <v>19044008</v>
      </c>
      <c r="J17" s="60">
        <v>8526311</v>
      </c>
      <c r="K17" s="60">
        <v>7270764</v>
      </c>
      <c r="L17" s="60">
        <v>8342424</v>
      </c>
      <c r="M17" s="60">
        <v>24139499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43183507</v>
      </c>
      <c r="W17" s="60">
        <v>48607752</v>
      </c>
      <c r="X17" s="60">
        <v>-5424245</v>
      </c>
      <c r="Y17" s="61">
        <v>-11.16</v>
      </c>
      <c r="Z17" s="62">
        <v>91227355</v>
      </c>
    </row>
    <row r="18" spans="1:26" ht="12.75">
      <c r="A18" s="70" t="s">
        <v>44</v>
      </c>
      <c r="B18" s="71">
        <f>SUM(B11:B17)</f>
        <v>260830593</v>
      </c>
      <c r="C18" s="71">
        <f>SUM(C11:C17)</f>
        <v>0</v>
      </c>
      <c r="D18" s="72">
        <f aca="true" t="shared" si="1" ref="D18:Z18">SUM(D11:D17)</f>
        <v>289350033</v>
      </c>
      <c r="E18" s="73">
        <f t="shared" si="1"/>
        <v>289350033</v>
      </c>
      <c r="F18" s="73">
        <f t="shared" si="1"/>
        <v>15796264</v>
      </c>
      <c r="G18" s="73">
        <f t="shared" si="1"/>
        <v>20839128</v>
      </c>
      <c r="H18" s="73">
        <f t="shared" si="1"/>
        <v>24868007</v>
      </c>
      <c r="I18" s="73">
        <f t="shared" si="1"/>
        <v>61503399</v>
      </c>
      <c r="J18" s="73">
        <f t="shared" si="1"/>
        <v>20591076</v>
      </c>
      <c r="K18" s="73">
        <f t="shared" si="1"/>
        <v>22313408</v>
      </c>
      <c r="L18" s="73">
        <f t="shared" si="1"/>
        <v>22662045</v>
      </c>
      <c r="M18" s="73">
        <f t="shared" si="1"/>
        <v>65566529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127069928</v>
      </c>
      <c r="W18" s="73">
        <f t="shared" si="1"/>
        <v>144319782</v>
      </c>
      <c r="X18" s="73">
        <f t="shared" si="1"/>
        <v>-17249854</v>
      </c>
      <c r="Y18" s="67">
        <f>+IF(W18&lt;&gt;0,(X18/W18)*100,0)</f>
        <v>-11.952522212097023</v>
      </c>
      <c r="Z18" s="74">
        <f t="shared" si="1"/>
        <v>289350033</v>
      </c>
    </row>
    <row r="19" spans="1:26" ht="12.75">
      <c r="A19" s="70" t="s">
        <v>45</v>
      </c>
      <c r="B19" s="75">
        <f>+B10-B18</f>
        <v>17542221</v>
      </c>
      <c r="C19" s="75">
        <f>+C10-C18</f>
        <v>0</v>
      </c>
      <c r="D19" s="76">
        <f aca="true" t="shared" si="2" ref="D19:Z19">+D10-D18</f>
        <v>7034</v>
      </c>
      <c r="E19" s="77">
        <f t="shared" si="2"/>
        <v>7034</v>
      </c>
      <c r="F19" s="77">
        <f t="shared" si="2"/>
        <v>82509856</v>
      </c>
      <c r="G19" s="77">
        <f t="shared" si="2"/>
        <v>-20327562</v>
      </c>
      <c r="H19" s="77">
        <f t="shared" si="2"/>
        <v>-13207543</v>
      </c>
      <c r="I19" s="77">
        <f t="shared" si="2"/>
        <v>48974751</v>
      </c>
      <c r="J19" s="77">
        <f t="shared" si="2"/>
        <v>-11725112</v>
      </c>
      <c r="K19" s="77">
        <f t="shared" si="2"/>
        <v>-15385229</v>
      </c>
      <c r="L19" s="77">
        <f t="shared" si="2"/>
        <v>36996109</v>
      </c>
      <c r="M19" s="77">
        <f t="shared" si="2"/>
        <v>9885768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58860519</v>
      </c>
      <c r="W19" s="77">
        <f>IF(E10=E18,0,W10-W18)</f>
        <v>-1088214</v>
      </c>
      <c r="X19" s="77">
        <f t="shared" si="2"/>
        <v>59948733</v>
      </c>
      <c r="Y19" s="78">
        <f>+IF(W19&lt;&gt;0,(X19/W19)*100,0)</f>
        <v>-5508.910287866173</v>
      </c>
      <c r="Z19" s="79">
        <f t="shared" si="2"/>
        <v>7034</v>
      </c>
    </row>
    <row r="20" spans="1:26" ht="12.75">
      <c r="A20" s="58" t="s">
        <v>46</v>
      </c>
      <c r="B20" s="19">
        <v>82226305</v>
      </c>
      <c r="C20" s="19">
        <v>0</v>
      </c>
      <c r="D20" s="59">
        <v>124661400</v>
      </c>
      <c r="E20" s="60">
        <v>124661400</v>
      </c>
      <c r="F20" s="60">
        <v>0</v>
      </c>
      <c r="G20" s="60">
        <v>123494</v>
      </c>
      <c r="H20" s="60">
        <v>144030</v>
      </c>
      <c r="I20" s="60">
        <v>267524</v>
      </c>
      <c r="J20" s="60">
        <v>14974095</v>
      </c>
      <c r="K20" s="60">
        <v>4225670</v>
      </c>
      <c r="L20" s="60">
        <v>8081143</v>
      </c>
      <c r="M20" s="60">
        <v>27280908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27548432</v>
      </c>
      <c r="W20" s="60">
        <v>63505998</v>
      </c>
      <c r="X20" s="60">
        <v>-35957566</v>
      </c>
      <c r="Y20" s="61">
        <v>-56.62</v>
      </c>
      <c r="Z20" s="62">
        <v>124661400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99768526</v>
      </c>
      <c r="C22" s="86">
        <f>SUM(C19:C21)</f>
        <v>0</v>
      </c>
      <c r="D22" s="87">
        <f aca="true" t="shared" si="3" ref="D22:Z22">SUM(D19:D21)</f>
        <v>124668434</v>
      </c>
      <c r="E22" s="88">
        <f t="shared" si="3"/>
        <v>124668434</v>
      </c>
      <c r="F22" s="88">
        <f t="shared" si="3"/>
        <v>82509856</v>
      </c>
      <c r="G22" s="88">
        <f t="shared" si="3"/>
        <v>-20204068</v>
      </c>
      <c r="H22" s="88">
        <f t="shared" si="3"/>
        <v>-13063513</v>
      </c>
      <c r="I22" s="88">
        <f t="shared" si="3"/>
        <v>49242275</v>
      </c>
      <c r="J22" s="88">
        <f t="shared" si="3"/>
        <v>3248983</v>
      </c>
      <c r="K22" s="88">
        <f t="shared" si="3"/>
        <v>-11159559</v>
      </c>
      <c r="L22" s="88">
        <f t="shared" si="3"/>
        <v>45077252</v>
      </c>
      <c r="M22" s="88">
        <f t="shared" si="3"/>
        <v>37166676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86408951</v>
      </c>
      <c r="W22" s="88">
        <f t="shared" si="3"/>
        <v>62417784</v>
      </c>
      <c r="X22" s="88">
        <f t="shared" si="3"/>
        <v>23991167</v>
      </c>
      <c r="Y22" s="89">
        <f>+IF(W22&lt;&gt;0,(X22/W22)*100,0)</f>
        <v>38.43642863066077</v>
      </c>
      <c r="Z22" s="90">
        <f t="shared" si="3"/>
        <v>124668434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99768526</v>
      </c>
      <c r="C24" s="75">
        <f>SUM(C22:C23)</f>
        <v>0</v>
      </c>
      <c r="D24" s="76">
        <f aca="true" t="shared" si="4" ref="D24:Z24">SUM(D22:D23)</f>
        <v>124668434</v>
      </c>
      <c r="E24" s="77">
        <f t="shared" si="4"/>
        <v>124668434</v>
      </c>
      <c r="F24" s="77">
        <f t="shared" si="4"/>
        <v>82509856</v>
      </c>
      <c r="G24" s="77">
        <f t="shared" si="4"/>
        <v>-20204068</v>
      </c>
      <c r="H24" s="77">
        <f t="shared" si="4"/>
        <v>-13063513</v>
      </c>
      <c r="I24" s="77">
        <f t="shared" si="4"/>
        <v>49242275</v>
      </c>
      <c r="J24" s="77">
        <f t="shared" si="4"/>
        <v>3248983</v>
      </c>
      <c r="K24" s="77">
        <f t="shared" si="4"/>
        <v>-11159559</v>
      </c>
      <c r="L24" s="77">
        <f t="shared" si="4"/>
        <v>45077252</v>
      </c>
      <c r="M24" s="77">
        <f t="shared" si="4"/>
        <v>37166676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86408951</v>
      </c>
      <c r="W24" s="77">
        <f t="shared" si="4"/>
        <v>62417784</v>
      </c>
      <c r="X24" s="77">
        <f t="shared" si="4"/>
        <v>23991167</v>
      </c>
      <c r="Y24" s="78">
        <f>+IF(W24&lt;&gt;0,(X24/W24)*100,0)</f>
        <v>38.43642863066077</v>
      </c>
      <c r="Z24" s="79">
        <f t="shared" si="4"/>
        <v>124668434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101503395</v>
      </c>
      <c r="C27" s="22">
        <v>0</v>
      </c>
      <c r="D27" s="99">
        <v>154046400</v>
      </c>
      <c r="E27" s="100">
        <v>154046400</v>
      </c>
      <c r="F27" s="100">
        <v>1178142</v>
      </c>
      <c r="G27" s="100">
        <v>8017344</v>
      </c>
      <c r="H27" s="100">
        <v>8139316</v>
      </c>
      <c r="I27" s="100">
        <v>17334802</v>
      </c>
      <c r="J27" s="100">
        <v>3892238</v>
      </c>
      <c r="K27" s="100">
        <v>7647522</v>
      </c>
      <c r="L27" s="100">
        <v>13436900</v>
      </c>
      <c r="M27" s="100">
        <v>24976660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42311462</v>
      </c>
      <c r="W27" s="100">
        <v>77023200</v>
      </c>
      <c r="X27" s="100">
        <v>-34711738</v>
      </c>
      <c r="Y27" s="101">
        <v>-45.07</v>
      </c>
      <c r="Z27" s="102">
        <v>154046400</v>
      </c>
    </row>
    <row r="28" spans="1:26" ht="12.75">
      <c r="A28" s="103" t="s">
        <v>46</v>
      </c>
      <c r="B28" s="19">
        <v>101503391</v>
      </c>
      <c r="C28" s="19">
        <v>0</v>
      </c>
      <c r="D28" s="59">
        <v>124661400</v>
      </c>
      <c r="E28" s="60">
        <v>124661400</v>
      </c>
      <c r="F28" s="60">
        <v>43567</v>
      </c>
      <c r="G28" s="60">
        <v>2681793</v>
      </c>
      <c r="H28" s="60">
        <v>1642147</v>
      </c>
      <c r="I28" s="60">
        <v>4367507</v>
      </c>
      <c r="J28" s="60">
        <v>227696</v>
      </c>
      <c r="K28" s="60">
        <v>7624568</v>
      </c>
      <c r="L28" s="60">
        <v>9302028</v>
      </c>
      <c r="M28" s="60">
        <v>17154292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21521799</v>
      </c>
      <c r="W28" s="60">
        <v>62330700</v>
      </c>
      <c r="X28" s="60">
        <v>-40808901</v>
      </c>
      <c r="Y28" s="61">
        <v>-65.47</v>
      </c>
      <c r="Z28" s="62">
        <v>124661400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29385000</v>
      </c>
      <c r="E31" s="60">
        <v>29385000</v>
      </c>
      <c r="F31" s="60">
        <v>1134575</v>
      </c>
      <c r="G31" s="60">
        <v>5335551</v>
      </c>
      <c r="H31" s="60">
        <v>6497169</v>
      </c>
      <c r="I31" s="60">
        <v>12967295</v>
      </c>
      <c r="J31" s="60">
        <v>3664542</v>
      </c>
      <c r="K31" s="60">
        <v>22954</v>
      </c>
      <c r="L31" s="60">
        <v>4134872</v>
      </c>
      <c r="M31" s="60">
        <v>7822368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20789663</v>
      </c>
      <c r="W31" s="60">
        <v>14692500</v>
      </c>
      <c r="X31" s="60">
        <v>6097163</v>
      </c>
      <c r="Y31" s="61">
        <v>41.5</v>
      </c>
      <c r="Z31" s="62">
        <v>29385000</v>
      </c>
    </row>
    <row r="32" spans="1:26" ht="12.75">
      <c r="A32" s="70" t="s">
        <v>54</v>
      </c>
      <c r="B32" s="22">
        <f>SUM(B28:B31)</f>
        <v>101503391</v>
      </c>
      <c r="C32" s="22">
        <f>SUM(C28:C31)</f>
        <v>0</v>
      </c>
      <c r="D32" s="99">
        <f aca="true" t="shared" si="5" ref="D32:Z32">SUM(D28:D31)</f>
        <v>154046400</v>
      </c>
      <c r="E32" s="100">
        <f t="shared" si="5"/>
        <v>154046400</v>
      </c>
      <c r="F32" s="100">
        <f t="shared" si="5"/>
        <v>1178142</v>
      </c>
      <c r="G32" s="100">
        <f t="shared" si="5"/>
        <v>8017344</v>
      </c>
      <c r="H32" s="100">
        <f t="shared" si="5"/>
        <v>8139316</v>
      </c>
      <c r="I32" s="100">
        <f t="shared" si="5"/>
        <v>17334802</v>
      </c>
      <c r="J32" s="100">
        <f t="shared" si="5"/>
        <v>3892238</v>
      </c>
      <c r="K32" s="100">
        <f t="shared" si="5"/>
        <v>7647522</v>
      </c>
      <c r="L32" s="100">
        <f t="shared" si="5"/>
        <v>13436900</v>
      </c>
      <c r="M32" s="100">
        <f t="shared" si="5"/>
        <v>24976660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42311462</v>
      </c>
      <c r="W32" s="100">
        <f t="shared" si="5"/>
        <v>77023200</v>
      </c>
      <c r="X32" s="100">
        <f t="shared" si="5"/>
        <v>-34711738</v>
      </c>
      <c r="Y32" s="101">
        <f>+IF(W32&lt;&gt;0,(X32/W32)*100,0)</f>
        <v>-45.066600712512596</v>
      </c>
      <c r="Z32" s="102">
        <f t="shared" si="5"/>
        <v>154046400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92611679</v>
      </c>
      <c r="C35" s="19">
        <v>0</v>
      </c>
      <c r="D35" s="59">
        <v>62087059</v>
      </c>
      <c r="E35" s="60">
        <v>62087059</v>
      </c>
      <c r="F35" s="60">
        <v>182734826</v>
      </c>
      <c r="G35" s="60">
        <v>155113668</v>
      </c>
      <c r="H35" s="60">
        <v>151133544</v>
      </c>
      <c r="I35" s="60">
        <v>151133544</v>
      </c>
      <c r="J35" s="60">
        <v>158240898</v>
      </c>
      <c r="K35" s="60">
        <v>151921716</v>
      </c>
      <c r="L35" s="60">
        <v>209687920</v>
      </c>
      <c r="M35" s="60">
        <v>209687920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209687920</v>
      </c>
      <c r="W35" s="60">
        <v>31043530</v>
      </c>
      <c r="X35" s="60">
        <v>178644390</v>
      </c>
      <c r="Y35" s="61">
        <v>575.46</v>
      </c>
      <c r="Z35" s="62">
        <v>62087059</v>
      </c>
    </row>
    <row r="36" spans="1:26" ht="12.75">
      <c r="A36" s="58" t="s">
        <v>57</v>
      </c>
      <c r="B36" s="19">
        <v>704314784</v>
      </c>
      <c r="C36" s="19">
        <v>0</v>
      </c>
      <c r="D36" s="59">
        <v>868620573</v>
      </c>
      <c r="E36" s="60">
        <v>868620573</v>
      </c>
      <c r="F36" s="60">
        <v>627452701</v>
      </c>
      <c r="G36" s="60">
        <v>635470045</v>
      </c>
      <c r="H36" s="60">
        <v>639776306</v>
      </c>
      <c r="I36" s="60">
        <v>639776306</v>
      </c>
      <c r="J36" s="60">
        <v>640799445</v>
      </c>
      <c r="K36" s="60">
        <v>704314781</v>
      </c>
      <c r="L36" s="60">
        <v>704314781</v>
      </c>
      <c r="M36" s="60">
        <v>704314781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704314781</v>
      </c>
      <c r="W36" s="60">
        <v>434310287</v>
      </c>
      <c r="X36" s="60">
        <v>270004494</v>
      </c>
      <c r="Y36" s="61">
        <v>62.17</v>
      </c>
      <c r="Z36" s="62">
        <v>868620573</v>
      </c>
    </row>
    <row r="37" spans="1:26" ht="12.75">
      <c r="A37" s="58" t="s">
        <v>58</v>
      </c>
      <c r="B37" s="19">
        <v>35273086</v>
      </c>
      <c r="C37" s="19">
        <v>0</v>
      </c>
      <c r="D37" s="59">
        <v>32766761</v>
      </c>
      <c r="E37" s="60">
        <v>32766761</v>
      </c>
      <c r="F37" s="60">
        <v>29637560</v>
      </c>
      <c r="G37" s="60">
        <v>30084954</v>
      </c>
      <c r="H37" s="60">
        <v>47315371</v>
      </c>
      <c r="I37" s="60">
        <v>47315371</v>
      </c>
      <c r="J37" s="60">
        <v>53722704</v>
      </c>
      <c r="K37" s="60">
        <v>135103361</v>
      </c>
      <c r="L37" s="60">
        <v>110686805</v>
      </c>
      <c r="M37" s="60">
        <v>110686805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110686805</v>
      </c>
      <c r="W37" s="60">
        <v>16383381</v>
      </c>
      <c r="X37" s="60">
        <v>94303424</v>
      </c>
      <c r="Y37" s="61">
        <v>575.6</v>
      </c>
      <c r="Z37" s="62">
        <v>32766761</v>
      </c>
    </row>
    <row r="38" spans="1:26" ht="12.75">
      <c r="A38" s="58" t="s">
        <v>59</v>
      </c>
      <c r="B38" s="19">
        <v>24442184</v>
      </c>
      <c r="C38" s="19">
        <v>0</v>
      </c>
      <c r="D38" s="59">
        <v>23952740</v>
      </c>
      <c r="E38" s="60">
        <v>23952740</v>
      </c>
      <c r="F38" s="60">
        <v>21303402</v>
      </c>
      <c r="G38" s="60">
        <v>21291911</v>
      </c>
      <c r="H38" s="60">
        <v>21280492</v>
      </c>
      <c r="I38" s="60">
        <v>21280492</v>
      </c>
      <c r="J38" s="60">
        <v>21277618</v>
      </c>
      <c r="K38" s="60">
        <v>24343522</v>
      </c>
      <c r="L38" s="60">
        <v>22708795</v>
      </c>
      <c r="M38" s="60">
        <v>22708795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22708795</v>
      </c>
      <c r="W38" s="60">
        <v>11976370</v>
      </c>
      <c r="X38" s="60">
        <v>10732425</v>
      </c>
      <c r="Y38" s="61">
        <v>89.61</v>
      </c>
      <c r="Z38" s="62">
        <v>23952740</v>
      </c>
    </row>
    <row r="39" spans="1:26" ht="12.75">
      <c r="A39" s="58" t="s">
        <v>60</v>
      </c>
      <c r="B39" s="19">
        <v>737211193</v>
      </c>
      <c r="C39" s="19">
        <v>0</v>
      </c>
      <c r="D39" s="59">
        <v>873988131</v>
      </c>
      <c r="E39" s="60">
        <v>873988131</v>
      </c>
      <c r="F39" s="60">
        <v>759246565</v>
      </c>
      <c r="G39" s="60">
        <v>739206848</v>
      </c>
      <c r="H39" s="60">
        <v>722313987</v>
      </c>
      <c r="I39" s="60">
        <v>722313987</v>
      </c>
      <c r="J39" s="60">
        <v>724040021</v>
      </c>
      <c r="K39" s="60">
        <v>696789614</v>
      </c>
      <c r="L39" s="60">
        <v>780607101</v>
      </c>
      <c r="M39" s="60">
        <v>780607101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780607101</v>
      </c>
      <c r="W39" s="60">
        <v>436994066</v>
      </c>
      <c r="X39" s="60">
        <v>343613035</v>
      </c>
      <c r="Y39" s="61">
        <v>78.63</v>
      </c>
      <c r="Z39" s="62">
        <v>873988131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119092406</v>
      </c>
      <c r="C42" s="19">
        <v>0</v>
      </c>
      <c r="D42" s="59">
        <v>197154636</v>
      </c>
      <c r="E42" s="60">
        <v>197154636</v>
      </c>
      <c r="F42" s="60">
        <v>69083897</v>
      </c>
      <c r="G42" s="60">
        <v>-15458453</v>
      </c>
      <c r="H42" s="60">
        <v>3383659</v>
      </c>
      <c r="I42" s="60">
        <v>57009103</v>
      </c>
      <c r="J42" s="60">
        <v>8915306</v>
      </c>
      <c r="K42" s="60">
        <v>588443</v>
      </c>
      <c r="L42" s="60">
        <v>61986216</v>
      </c>
      <c r="M42" s="60">
        <v>71489965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128499068</v>
      </c>
      <c r="W42" s="60">
        <v>98577318</v>
      </c>
      <c r="X42" s="60">
        <v>29921750</v>
      </c>
      <c r="Y42" s="61">
        <v>30.35</v>
      </c>
      <c r="Z42" s="62">
        <v>197154636</v>
      </c>
    </row>
    <row r="43" spans="1:26" ht="12.75">
      <c r="A43" s="58" t="s">
        <v>63</v>
      </c>
      <c r="B43" s="19">
        <v>-101168508</v>
      </c>
      <c r="C43" s="19">
        <v>0</v>
      </c>
      <c r="D43" s="59">
        <v>-154031400</v>
      </c>
      <c r="E43" s="60">
        <v>-154031400</v>
      </c>
      <c r="F43" s="60">
        <v>-1178142</v>
      </c>
      <c r="G43" s="60">
        <v>-8017344</v>
      </c>
      <c r="H43" s="60">
        <v>-4306261</v>
      </c>
      <c r="I43" s="60">
        <v>-13501747</v>
      </c>
      <c r="J43" s="60">
        <v>-1023139</v>
      </c>
      <c r="K43" s="60">
        <v>-1774387</v>
      </c>
      <c r="L43" s="60">
        <v>1304503</v>
      </c>
      <c r="M43" s="60">
        <v>-1493023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-14994770</v>
      </c>
      <c r="W43" s="60">
        <v>-77015700</v>
      </c>
      <c r="X43" s="60">
        <v>62020930</v>
      </c>
      <c r="Y43" s="61">
        <v>-80.53</v>
      </c>
      <c r="Z43" s="62">
        <v>-154031400</v>
      </c>
    </row>
    <row r="44" spans="1:26" ht="12.75">
      <c r="A44" s="58" t="s">
        <v>64</v>
      </c>
      <c r="B44" s="19">
        <v>0</v>
      </c>
      <c r="C44" s="19">
        <v>0</v>
      </c>
      <c r="D44" s="59">
        <v>48540</v>
      </c>
      <c r="E44" s="60">
        <v>48540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24270</v>
      </c>
      <c r="X44" s="60">
        <v>-24270</v>
      </c>
      <c r="Y44" s="61">
        <v>-100</v>
      </c>
      <c r="Z44" s="62">
        <v>48540</v>
      </c>
    </row>
    <row r="45" spans="1:26" ht="12.75">
      <c r="A45" s="70" t="s">
        <v>65</v>
      </c>
      <c r="B45" s="22">
        <v>48410558</v>
      </c>
      <c r="C45" s="22">
        <v>0</v>
      </c>
      <c r="D45" s="99">
        <v>30461166</v>
      </c>
      <c r="E45" s="100">
        <v>30461166</v>
      </c>
      <c r="F45" s="100">
        <v>116316309</v>
      </c>
      <c r="G45" s="100">
        <v>92840512</v>
      </c>
      <c r="H45" s="100">
        <v>91917910</v>
      </c>
      <c r="I45" s="100">
        <v>91917910</v>
      </c>
      <c r="J45" s="100">
        <v>99810077</v>
      </c>
      <c r="K45" s="100">
        <v>98624133</v>
      </c>
      <c r="L45" s="100">
        <v>161914852</v>
      </c>
      <c r="M45" s="100">
        <v>161914852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161914852</v>
      </c>
      <c r="W45" s="100">
        <v>8875278</v>
      </c>
      <c r="X45" s="100">
        <v>153039574</v>
      </c>
      <c r="Y45" s="101">
        <v>1724.34</v>
      </c>
      <c r="Z45" s="102">
        <v>30461166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5133368</v>
      </c>
      <c r="C49" s="52">
        <v>0</v>
      </c>
      <c r="D49" s="129">
        <v>1025602</v>
      </c>
      <c r="E49" s="54">
        <v>1079634</v>
      </c>
      <c r="F49" s="54">
        <v>0</v>
      </c>
      <c r="G49" s="54">
        <v>0</v>
      </c>
      <c r="H49" s="54">
        <v>0</v>
      </c>
      <c r="I49" s="54">
        <v>826114</v>
      </c>
      <c r="J49" s="54">
        <v>0</v>
      </c>
      <c r="K49" s="54">
        <v>0</v>
      </c>
      <c r="L49" s="54">
        <v>0</v>
      </c>
      <c r="M49" s="54">
        <v>717310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10958759</v>
      </c>
      <c r="W49" s="54">
        <v>52354797</v>
      </c>
      <c r="X49" s="54">
        <v>12495301</v>
      </c>
      <c r="Y49" s="54">
        <v>84590885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18426023</v>
      </c>
      <c r="C51" s="52">
        <v>0</v>
      </c>
      <c r="D51" s="129">
        <v>6183559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24609582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93.5975954517765</v>
      </c>
      <c r="C58" s="5">
        <f>IF(C67=0,0,+(C76/C67)*100)</f>
        <v>0</v>
      </c>
      <c r="D58" s="6">
        <f aca="true" t="shared" si="6" ref="D58:Z58">IF(D67=0,0,+(D76/D67)*100)</f>
        <v>70.66803423054023</v>
      </c>
      <c r="E58" s="7">
        <f t="shared" si="6"/>
        <v>70.66803423054023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122.79250812805695</v>
      </c>
      <c r="L58" s="7">
        <f t="shared" si="6"/>
        <v>116.31820211540087</v>
      </c>
      <c r="M58" s="7">
        <f t="shared" si="6"/>
        <v>112.03508940366793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104.40982465689119</v>
      </c>
      <c r="W58" s="7">
        <f t="shared" si="6"/>
        <v>70.42187928354082</v>
      </c>
      <c r="X58" s="7">
        <f t="shared" si="6"/>
        <v>0</v>
      </c>
      <c r="Y58" s="7">
        <f t="shared" si="6"/>
        <v>0</v>
      </c>
      <c r="Z58" s="8">
        <f t="shared" si="6"/>
        <v>70.66803423054023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69.3340279018449</v>
      </c>
      <c r="E59" s="10">
        <f t="shared" si="7"/>
        <v>69.3340279018449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104.39113486898344</v>
      </c>
      <c r="L59" s="10">
        <f t="shared" si="7"/>
        <v>100</v>
      </c>
      <c r="M59" s="10">
        <f t="shared" si="7"/>
        <v>101.42422695952045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100.30995914048802</v>
      </c>
      <c r="W59" s="10">
        <f t="shared" si="7"/>
        <v>68.68603667578688</v>
      </c>
      <c r="X59" s="10">
        <f t="shared" si="7"/>
        <v>0</v>
      </c>
      <c r="Y59" s="10">
        <f t="shared" si="7"/>
        <v>0</v>
      </c>
      <c r="Z59" s="11">
        <f t="shared" si="7"/>
        <v>69.3340279018449</v>
      </c>
    </row>
    <row r="60" spans="1:26" ht="12.75">
      <c r="A60" s="38" t="s">
        <v>32</v>
      </c>
      <c r="B60" s="12">
        <f t="shared" si="7"/>
        <v>99.99999816999485</v>
      </c>
      <c r="C60" s="12">
        <f t="shared" si="7"/>
        <v>0</v>
      </c>
      <c r="D60" s="3">
        <f t="shared" si="7"/>
        <v>69.33402297513905</v>
      </c>
      <c r="E60" s="13">
        <f t="shared" si="7"/>
        <v>69.33402297513905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99.9971096297407</v>
      </c>
      <c r="L60" s="13">
        <f t="shared" si="7"/>
        <v>100.00469423175349</v>
      </c>
      <c r="M60" s="13">
        <f t="shared" si="7"/>
        <v>100.0011299391114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100.00057117050008</v>
      </c>
      <c r="W60" s="13">
        <f t="shared" si="7"/>
        <v>69.33401094100336</v>
      </c>
      <c r="X60" s="13">
        <f t="shared" si="7"/>
        <v>0</v>
      </c>
      <c r="Y60" s="13">
        <f t="shared" si="7"/>
        <v>0</v>
      </c>
      <c r="Z60" s="14">
        <f t="shared" si="7"/>
        <v>69.33402297513905</v>
      </c>
    </row>
    <row r="61" spans="1:26" ht="12.75">
      <c r="A61" s="39" t="s">
        <v>103</v>
      </c>
      <c r="B61" s="12">
        <f t="shared" si="7"/>
        <v>99.99999787348322</v>
      </c>
      <c r="C61" s="12">
        <f t="shared" si="7"/>
        <v>0</v>
      </c>
      <c r="D61" s="3">
        <f t="shared" si="7"/>
        <v>69.3340180874406</v>
      </c>
      <c r="E61" s="13">
        <f t="shared" si="7"/>
        <v>69.3340180874406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126.68039923042538</v>
      </c>
      <c r="L61" s="13">
        <f t="shared" si="7"/>
        <v>115.33207729365205</v>
      </c>
      <c r="M61" s="13">
        <f t="shared" si="7"/>
        <v>112.47518289655542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106.32851987958499</v>
      </c>
      <c r="W61" s="13">
        <f t="shared" si="7"/>
        <v>69.33400968943094</v>
      </c>
      <c r="X61" s="13">
        <f t="shared" si="7"/>
        <v>0</v>
      </c>
      <c r="Y61" s="13">
        <f t="shared" si="7"/>
        <v>0</v>
      </c>
      <c r="Z61" s="14">
        <f t="shared" si="7"/>
        <v>69.3340180874406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69.33401861551214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99.99992985749147</v>
      </c>
      <c r="E66" s="16">
        <f t="shared" si="7"/>
        <v>99.99992985749147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507.19874033479647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222.44237447019216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99.99992985749147</v>
      </c>
    </row>
    <row r="67" spans="1:26" ht="12.75" hidden="1">
      <c r="A67" s="41" t="s">
        <v>286</v>
      </c>
      <c r="B67" s="24">
        <v>84231041</v>
      </c>
      <c r="C67" s="24"/>
      <c r="D67" s="25">
        <v>98318869</v>
      </c>
      <c r="E67" s="26">
        <v>98318869</v>
      </c>
      <c r="F67" s="26">
        <v>26852298</v>
      </c>
      <c r="G67" s="26">
        <v>-789569</v>
      </c>
      <c r="H67" s="26">
        <v>8300954</v>
      </c>
      <c r="I67" s="26">
        <v>34363683</v>
      </c>
      <c r="J67" s="26">
        <v>7298789</v>
      </c>
      <c r="K67" s="26">
        <v>5249102</v>
      </c>
      <c r="L67" s="26">
        <v>7325231</v>
      </c>
      <c r="M67" s="26">
        <v>19873122</v>
      </c>
      <c r="N67" s="26"/>
      <c r="O67" s="26"/>
      <c r="P67" s="26"/>
      <c r="Q67" s="26"/>
      <c r="R67" s="26"/>
      <c r="S67" s="26"/>
      <c r="T67" s="26"/>
      <c r="U67" s="26"/>
      <c r="V67" s="26">
        <v>54236805</v>
      </c>
      <c r="W67" s="26">
        <v>49331268</v>
      </c>
      <c r="X67" s="26"/>
      <c r="Y67" s="25"/>
      <c r="Z67" s="27">
        <v>98318869</v>
      </c>
    </row>
    <row r="68" spans="1:26" ht="12.75" hidden="1">
      <c r="A68" s="37" t="s">
        <v>31</v>
      </c>
      <c r="B68" s="19">
        <v>24193575</v>
      </c>
      <c r="C68" s="19"/>
      <c r="D68" s="20">
        <v>36427412</v>
      </c>
      <c r="E68" s="21">
        <v>36427412</v>
      </c>
      <c r="F68" s="21">
        <v>15793534</v>
      </c>
      <c r="G68" s="21">
        <v>1827904</v>
      </c>
      <c r="H68" s="21">
        <v>1827482</v>
      </c>
      <c r="I68" s="21">
        <v>19448920</v>
      </c>
      <c r="J68" s="21">
        <v>1826299</v>
      </c>
      <c r="K68" s="21">
        <v>1754740</v>
      </c>
      <c r="L68" s="21">
        <v>1829124</v>
      </c>
      <c r="M68" s="21">
        <v>5410163</v>
      </c>
      <c r="N68" s="21"/>
      <c r="O68" s="21"/>
      <c r="P68" s="21"/>
      <c r="Q68" s="21"/>
      <c r="R68" s="21"/>
      <c r="S68" s="21"/>
      <c r="T68" s="21"/>
      <c r="U68" s="21"/>
      <c r="V68" s="21">
        <v>24859083</v>
      </c>
      <c r="W68" s="21">
        <v>18385536</v>
      </c>
      <c r="X68" s="21"/>
      <c r="Y68" s="20"/>
      <c r="Z68" s="23">
        <v>36427412</v>
      </c>
    </row>
    <row r="69" spans="1:26" ht="12.75" hidden="1">
      <c r="A69" s="38" t="s">
        <v>32</v>
      </c>
      <c r="B69" s="19">
        <v>54644655</v>
      </c>
      <c r="C69" s="19"/>
      <c r="D69" s="20">
        <v>57614450</v>
      </c>
      <c r="E69" s="21">
        <v>57614450</v>
      </c>
      <c r="F69" s="21">
        <v>10644789</v>
      </c>
      <c r="G69" s="21">
        <v>-3070005</v>
      </c>
      <c r="H69" s="21">
        <v>6018076</v>
      </c>
      <c r="I69" s="21">
        <v>13592860</v>
      </c>
      <c r="J69" s="21">
        <v>4904085</v>
      </c>
      <c r="K69" s="21">
        <v>3494362</v>
      </c>
      <c r="L69" s="21">
        <v>5496107</v>
      </c>
      <c r="M69" s="21">
        <v>13894554</v>
      </c>
      <c r="N69" s="21"/>
      <c r="O69" s="21"/>
      <c r="P69" s="21"/>
      <c r="Q69" s="21"/>
      <c r="R69" s="21"/>
      <c r="S69" s="21"/>
      <c r="T69" s="21"/>
      <c r="U69" s="21"/>
      <c r="V69" s="21">
        <v>27487414</v>
      </c>
      <c r="W69" s="21">
        <v>28807230</v>
      </c>
      <c r="X69" s="21"/>
      <c r="Y69" s="20"/>
      <c r="Z69" s="23">
        <v>57614450</v>
      </c>
    </row>
    <row r="70" spans="1:26" ht="12.75" hidden="1">
      <c r="A70" s="39" t="s">
        <v>103</v>
      </c>
      <c r="B70" s="19">
        <v>47025258</v>
      </c>
      <c r="C70" s="19"/>
      <c r="D70" s="20">
        <v>49536030</v>
      </c>
      <c r="E70" s="21">
        <v>49536030</v>
      </c>
      <c r="F70" s="21">
        <v>9916449</v>
      </c>
      <c r="G70" s="21">
        <v>-3785549</v>
      </c>
      <c r="H70" s="21">
        <v>5287773</v>
      </c>
      <c r="I70" s="21">
        <v>11418673</v>
      </c>
      <c r="J70" s="21">
        <v>4232329</v>
      </c>
      <c r="K70" s="21">
        <v>2758407</v>
      </c>
      <c r="L70" s="21">
        <v>4765773</v>
      </c>
      <c r="M70" s="21">
        <v>11756509</v>
      </c>
      <c r="N70" s="21"/>
      <c r="O70" s="21"/>
      <c r="P70" s="21"/>
      <c r="Q70" s="21"/>
      <c r="R70" s="21"/>
      <c r="S70" s="21"/>
      <c r="T70" s="21"/>
      <c r="U70" s="21"/>
      <c r="V70" s="21">
        <v>23175182</v>
      </c>
      <c r="W70" s="21">
        <v>24768018</v>
      </c>
      <c r="X70" s="21"/>
      <c r="Y70" s="20"/>
      <c r="Z70" s="23">
        <v>49536030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4039212</v>
      </c>
      <c r="X73" s="21"/>
      <c r="Y73" s="20"/>
      <c r="Z73" s="23"/>
    </row>
    <row r="74" spans="1:26" ht="12.75" hidden="1">
      <c r="A74" s="39" t="s">
        <v>107</v>
      </c>
      <c r="B74" s="19">
        <v>7619397</v>
      </c>
      <c r="C74" s="19"/>
      <c r="D74" s="20">
        <v>8078420</v>
      </c>
      <c r="E74" s="21">
        <v>8078420</v>
      </c>
      <c r="F74" s="21">
        <v>728340</v>
      </c>
      <c r="G74" s="21">
        <v>715544</v>
      </c>
      <c r="H74" s="21">
        <v>730303</v>
      </c>
      <c r="I74" s="21">
        <v>2174187</v>
      </c>
      <c r="J74" s="21">
        <v>671756</v>
      </c>
      <c r="K74" s="21">
        <v>735955</v>
      </c>
      <c r="L74" s="21">
        <v>730334</v>
      </c>
      <c r="M74" s="21">
        <v>2138045</v>
      </c>
      <c r="N74" s="21"/>
      <c r="O74" s="21"/>
      <c r="P74" s="21"/>
      <c r="Q74" s="21"/>
      <c r="R74" s="21"/>
      <c r="S74" s="21"/>
      <c r="T74" s="21"/>
      <c r="U74" s="21"/>
      <c r="V74" s="21">
        <v>4312232</v>
      </c>
      <c r="W74" s="21"/>
      <c r="X74" s="21"/>
      <c r="Y74" s="20"/>
      <c r="Z74" s="23">
        <v>8078420</v>
      </c>
    </row>
    <row r="75" spans="1:26" ht="12.75" hidden="1">
      <c r="A75" s="40" t="s">
        <v>110</v>
      </c>
      <c r="B75" s="28">
        <v>5392811</v>
      </c>
      <c r="C75" s="28"/>
      <c r="D75" s="29">
        <v>4277007</v>
      </c>
      <c r="E75" s="30">
        <v>4277007</v>
      </c>
      <c r="F75" s="30">
        <v>413975</v>
      </c>
      <c r="G75" s="30">
        <v>452532</v>
      </c>
      <c r="H75" s="30">
        <v>455396</v>
      </c>
      <c r="I75" s="30">
        <v>1321903</v>
      </c>
      <c r="J75" s="30">
        <v>568405</v>
      </c>
      <c r="K75" s="30"/>
      <c r="L75" s="30"/>
      <c r="M75" s="30">
        <v>568405</v>
      </c>
      <c r="N75" s="30"/>
      <c r="O75" s="30"/>
      <c r="P75" s="30"/>
      <c r="Q75" s="30"/>
      <c r="R75" s="30"/>
      <c r="S75" s="30"/>
      <c r="T75" s="30"/>
      <c r="U75" s="30"/>
      <c r="V75" s="30">
        <v>1890308</v>
      </c>
      <c r="W75" s="30">
        <v>2138502</v>
      </c>
      <c r="X75" s="30"/>
      <c r="Y75" s="29"/>
      <c r="Z75" s="31">
        <v>4277007</v>
      </c>
    </row>
    <row r="76" spans="1:26" ht="12.75" hidden="1">
      <c r="A76" s="42" t="s">
        <v>287</v>
      </c>
      <c r="B76" s="32">
        <v>78838229</v>
      </c>
      <c r="C76" s="32"/>
      <c r="D76" s="33">
        <v>69480012</v>
      </c>
      <c r="E76" s="34">
        <v>69480012</v>
      </c>
      <c r="F76" s="34">
        <v>26852298</v>
      </c>
      <c r="G76" s="34">
        <v>-789569</v>
      </c>
      <c r="H76" s="34">
        <v>8300954</v>
      </c>
      <c r="I76" s="34">
        <v>34363683</v>
      </c>
      <c r="J76" s="34">
        <v>7298789</v>
      </c>
      <c r="K76" s="34">
        <v>6445504</v>
      </c>
      <c r="L76" s="34">
        <v>8520577</v>
      </c>
      <c r="M76" s="34">
        <v>22264870</v>
      </c>
      <c r="N76" s="34"/>
      <c r="O76" s="34"/>
      <c r="P76" s="34"/>
      <c r="Q76" s="34"/>
      <c r="R76" s="34"/>
      <c r="S76" s="34"/>
      <c r="T76" s="34"/>
      <c r="U76" s="34"/>
      <c r="V76" s="34">
        <v>56628553</v>
      </c>
      <c r="W76" s="34">
        <v>34740006</v>
      </c>
      <c r="X76" s="34"/>
      <c r="Y76" s="33"/>
      <c r="Z76" s="35">
        <v>69480012</v>
      </c>
    </row>
    <row r="77" spans="1:26" ht="12.75" hidden="1">
      <c r="A77" s="37" t="s">
        <v>31</v>
      </c>
      <c r="B77" s="19">
        <v>24193575</v>
      </c>
      <c r="C77" s="19"/>
      <c r="D77" s="20">
        <v>25256592</v>
      </c>
      <c r="E77" s="21">
        <v>25256592</v>
      </c>
      <c r="F77" s="21">
        <v>15793534</v>
      </c>
      <c r="G77" s="21">
        <v>1827904</v>
      </c>
      <c r="H77" s="21">
        <v>1827482</v>
      </c>
      <c r="I77" s="21">
        <v>19448920</v>
      </c>
      <c r="J77" s="21">
        <v>1826299</v>
      </c>
      <c r="K77" s="21">
        <v>1831793</v>
      </c>
      <c r="L77" s="21">
        <v>1829124</v>
      </c>
      <c r="M77" s="21">
        <v>5487216</v>
      </c>
      <c r="N77" s="21"/>
      <c r="O77" s="21"/>
      <c r="P77" s="21"/>
      <c r="Q77" s="21"/>
      <c r="R77" s="21"/>
      <c r="S77" s="21"/>
      <c r="T77" s="21"/>
      <c r="U77" s="21"/>
      <c r="V77" s="21">
        <v>24936136</v>
      </c>
      <c r="W77" s="21">
        <v>12628296</v>
      </c>
      <c r="X77" s="21"/>
      <c r="Y77" s="20"/>
      <c r="Z77" s="23">
        <v>25256592</v>
      </c>
    </row>
    <row r="78" spans="1:26" ht="12.75" hidden="1">
      <c r="A78" s="38" t="s">
        <v>32</v>
      </c>
      <c r="B78" s="19">
        <v>54644654</v>
      </c>
      <c r="C78" s="19"/>
      <c r="D78" s="20">
        <v>39946416</v>
      </c>
      <c r="E78" s="21">
        <v>39946416</v>
      </c>
      <c r="F78" s="21">
        <v>10644789</v>
      </c>
      <c r="G78" s="21">
        <v>-3070005</v>
      </c>
      <c r="H78" s="21">
        <v>6018076</v>
      </c>
      <c r="I78" s="21">
        <v>13592860</v>
      </c>
      <c r="J78" s="21">
        <v>4904085</v>
      </c>
      <c r="K78" s="21">
        <v>3494261</v>
      </c>
      <c r="L78" s="21">
        <v>5496365</v>
      </c>
      <c r="M78" s="21">
        <v>13894711</v>
      </c>
      <c r="N78" s="21"/>
      <c r="O78" s="21"/>
      <c r="P78" s="21"/>
      <c r="Q78" s="21"/>
      <c r="R78" s="21"/>
      <c r="S78" s="21"/>
      <c r="T78" s="21"/>
      <c r="U78" s="21"/>
      <c r="V78" s="21">
        <v>27487571</v>
      </c>
      <c r="W78" s="21">
        <v>19973208</v>
      </c>
      <c r="X78" s="21"/>
      <c r="Y78" s="20"/>
      <c r="Z78" s="23">
        <v>39946416</v>
      </c>
    </row>
    <row r="79" spans="1:26" ht="12.75" hidden="1">
      <c r="A79" s="39" t="s">
        <v>103</v>
      </c>
      <c r="B79" s="19">
        <v>47025257</v>
      </c>
      <c r="C79" s="19"/>
      <c r="D79" s="20">
        <v>34345320</v>
      </c>
      <c r="E79" s="21">
        <v>34345320</v>
      </c>
      <c r="F79" s="21">
        <v>9916449</v>
      </c>
      <c r="G79" s="21">
        <v>-3785549</v>
      </c>
      <c r="H79" s="21">
        <v>5287773</v>
      </c>
      <c r="I79" s="21">
        <v>11418673</v>
      </c>
      <c r="J79" s="21">
        <v>4232329</v>
      </c>
      <c r="K79" s="21">
        <v>3494361</v>
      </c>
      <c r="L79" s="21">
        <v>5496465</v>
      </c>
      <c r="M79" s="21">
        <v>13223155</v>
      </c>
      <c r="N79" s="21"/>
      <c r="O79" s="21"/>
      <c r="P79" s="21"/>
      <c r="Q79" s="21"/>
      <c r="R79" s="21"/>
      <c r="S79" s="21"/>
      <c r="T79" s="21"/>
      <c r="U79" s="21"/>
      <c r="V79" s="21">
        <v>24641828</v>
      </c>
      <c r="W79" s="21">
        <v>17172660</v>
      </c>
      <c r="X79" s="21"/>
      <c r="Y79" s="20"/>
      <c r="Z79" s="23">
        <v>34345320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7619397</v>
      </c>
      <c r="C82" s="19"/>
      <c r="D82" s="20">
        <v>5601096</v>
      </c>
      <c r="E82" s="21">
        <v>5601096</v>
      </c>
      <c r="F82" s="21">
        <v>728340</v>
      </c>
      <c r="G82" s="21">
        <v>715544</v>
      </c>
      <c r="H82" s="21">
        <v>730303</v>
      </c>
      <c r="I82" s="21">
        <v>2174187</v>
      </c>
      <c r="J82" s="21">
        <v>671756</v>
      </c>
      <c r="K82" s="21">
        <v>-100</v>
      </c>
      <c r="L82" s="21">
        <v>-100</v>
      </c>
      <c r="M82" s="21">
        <v>671556</v>
      </c>
      <c r="N82" s="21"/>
      <c r="O82" s="21"/>
      <c r="P82" s="21"/>
      <c r="Q82" s="21"/>
      <c r="R82" s="21"/>
      <c r="S82" s="21"/>
      <c r="T82" s="21"/>
      <c r="U82" s="21"/>
      <c r="V82" s="21">
        <v>2845743</v>
      </c>
      <c r="W82" s="21">
        <v>2800548</v>
      </c>
      <c r="X82" s="21"/>
      <c r="Y82" s="20"/>
      <c r="Z82" s="23">
        <v>5601096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4277004</v>
      </c>
      <c r="E84" s="30">
        <v>4277004</v>
      </c>
      <c r="F84" s="30">
        <v>413975</v>
      </c>
      <c r="G84" s="30">
        <v>452532</v>
      </c>
      <c r="H84" s="30">
        <v>455396</v>
      </c>
      <c r="I84" s="30">
        <v>1321903</v>
      </c>
      <c r="J84" s="30">
        <v>568405</v>
      </c>
      <c r="K84" s="30">
        <v>1119450</v>
      </c>
      <c r="L84" s="30">
        <v>1195088</v>
      </c>
      <c r="M84" s="30">
        <v>2882943</v>
      </c>
      <c r="N84" s="30"/>
      <c r="O84" s="30"/>
      <c r="P84" s="30"/>
      <c r="Q84" s="30"/>
      <c r="R84" s="30"/>
      <c r="S84" s="30"/>
      <c r="T84" s="30"/>
      <c r="U84" s="30"/>
      <c r="V84" s="30">
        <v>4204846</v>
      </c>
      <c r="W84" s="30">
        <v>2138502</v>
      </c>
      <c r="X84" s="30"/>
      <c r="Y84" s="29"/>
      <c r="Z84" s="31">
        <v>4277004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3770000</v>
      </c>
      <c r="F5" s="358">
        <f t="shared" si="0"/>
        <v>3770000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1885000</v>
      </c>
      <c r="Y5" s="358">
        <f t="shared" si="0"/>
        <v>-1885000</v>
      </c>
      <c r="Z5" s="359">
        <f>+IF(X5&lt;&gt;0,+(Y5/X5)*100,0)</f>
        <v>-100</v>
      </c>
      <c r="AA5" s="360">
        <f>+AA6+AA8+AA11+AA13+AA15</f>
        <v>3770000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2870000</v>
      </c>
      <c r="F6" s="59">
        <f t="shared" si="1"/>
        <v>2870000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1435000</v>
      </c>
      <c r="Y6" s="59">
        <f t="shared" si="1"/>
        <v>-1435000</v>
      </c>
      <c r="Z6" s="61">
        <f>+IF(X6&lt;&gt;0,+(Y6/X6)*100,0)</f>
        <v>-100</v>
      </c>
      <c r="AA6" s="62">
        <f t="shared" si="1"/>
        <v>2870000</v>
      </c>
    </row>
    <row r="7" spans="1:27" ht="12.75">
      <c r="A7" s="291" t="s">
        <v>229</v>
      </c>
      <c r="B7" s="142"/>
      <c r="C7" s="60"/>
      <c r="D7" s="340"/>
      <c r="E7" s="60">
        <v>2870000</v>
      </c>
      <c r="F7" s="59">
        <v>2870000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1435000</v>
      </c>
      <c r="Y7" s="59">
        <v>-1435000</v>
      </c>
      <c r="Z7" s="61">
        <v>-100</v>
      </c>
      <c r="AA7" s="62">
        <v>2870000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</v>
      </c>
      <c r="F8" s="59">
        <f t="shared" si="2"/>
        <v>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</v>
      </c>
      <c r="Y8" s="59">
        <f t="shared" si="2"/>
        <v>-100000</v>
      </c>
      <c r="Z8" s="61">
        <f>+IF(X8&lt;&gt;0,+(Y8/X8)*100,0)</f>
        <v>-100</v>
      </c>
      <c r="AA8" s="62">
        <f>SUM(AA9:AA10)</f>
        <v>200000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100000</v>
      </c>
      <c r="Y10" s="59">
        <v>-100000</v>
      </c>
      <c r="Z10" s="61">
        <v>-100</v>
      </c>
      <c r="AA10" s="62">
        <v>200000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700000</v>
      </c>
      <c r="F11" s="364">
        <f t="shared" si="3"/>
        <v>700000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350000</v>
      </c>
      <c r="Y11" s="364">
        <f t="shared" si="3"/>
        <v>-350000</v>
      </c>
      <c r="Z11" s="365">
        <f>+IF(X11&lt;&gt;0,+(Y11/X11)*100,0)</f>
        <v>-100</v>
      </c>
      <c r="AA11" s="366">
        <f t="shared" si="3"/>
        <v>700000</v>
      </c>
    </row>
    <row r="12" spans="1:27" ht="12.75">
      <c r="A12" s="291" t="s">
        <v>232</v>
      </c>
      <c r="B12" s="136"/>
      <c r="C12" s="60"/>
      <c r="D12" s="340"/>
      <c r="E12" s="60">
        <v>700000</v>
      </c>
      <c r="F12" s="59">
        <v>700000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350000</v>
      </c>
      <c r="Y12" s="59">
        <v>-350000</v>
      </c>
      <c r="Z12" s="61">
        <v>-100</v>
      </c>
      <c r="AA12" s="62">
        <v>700000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</v>
      </c>
      <c r="Y22" s="345">
        <f t="shared" si="6"/>
        <v>-50000</v>
      </c>
      <c r="Z22" s="336">
        <f>+IF(X22&lt;&gt;0,+(Y22/X22)*100,0)</f>
        <v>-100</v>
      </c>
      <c r="AA22" s="350">
        <f>SUM(AA23:AA32)</f>
        <v>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7362080</v>
      </c>
      <c r="F40" s="345">
        <f t="shared" si="9"/>
        <v>7362080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3681040</v>
      </c>
      <c r="Y40" s="345">
        <f t="shared" si="9"/>
        <v>-3681040</v>
      </c>
      <c r="Z40" s="336">
        <f>+IF(X40&lt;&gt;0,+(Y40/X40)*100,0)</f>
        <v>-100</v>
      </c>
      <c r="AA40" s="350">
        <f>SUM(AA41:AA49)</f>
        <v>7362080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7362080</v>
      </c>
      <c r="F49" s="53">
        <v>7362080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3681040</v>
      </c>
      <c r="Y49" s="53">
        <v>-3681040</v>
      </c>
      <c r="Z49" s="94">
        <v>-100</v>
      </c>
      <c r="AA49" s="95">
        <v>7362080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11232080</v>
      </c>
      <c r="F60" s="264">
        <f t="shared" si="14"/>
        <v>11232080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5616040</v>
      </c>
      <c r="Y60" s="264">
        <f t="shared" si="14"/>
        <v>-5616040</v>
      </c>
      <c r="Z60" s="337">
        <f>+IF(X60&lt;&gt;0,+(Y60/X60)*100,0)</f>
        <v>-100</v>
      </c>
      <c r="AA60" s="232">
        <f>+AA57+AA54+AA51+AA40+AA37+AA34+AA22+AA5</f>
        <v>11232080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200754944</v>
      </c>
      <c r="D5" s="153">
        <f>SUM(D6:D8)</f>
        <v>0</v>
      </c>
      <c r="E5" s="154">
        <f t="shared" si="0"/>
        <v>207936798</v>
      </c>
      <c r="F5" s="100">
        <f t="shared" si="0"/>
        <v>207936798</v>
      </c>
      <c r="G5" s="100">
        <f t="shared" si="0"/>
        <v>87232746</v>
      </c>
      <c r="H5" s="100">
        <f t="shared" si="0"/>
        <v>3084247</v>
      </c>
      <c r="I5" s="100">
        <f t="shared" si="0"/>
        <v>5041749</v>
      </c>
      <c r="J5" s="100">
        <f t="shared" si="0"/>
        <v>95358742</v>
      </c>
      <c r="K5" s="100">
        <f t="shared" si="0"/>
        <v>3445483</v>
      </c>
      <c r="L5" s="100">
        <f t="shared" si="0"/>
        <v>3169123</v>
      </c>
      <c r="M5" s="100">
        <f t="shared" si="0"/>
        <v>53136918</v>
      </c>
      <c r="N5" s="100">
        <f t="shared" si="0"/>
        <v>59751524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155110266</v>
      </c>
      <c r="X5" s="100">
        <f t="shared" si="0"/>
        <v>103609506</v>
      </c>
      <c r="Y5" s="100">
        <f t="shared" si="0"/>
        <v>51500760</v>
      </c>
      <c r="Z5" s="137">
        <f>+IF(X5&lt;&gt;0,+(Y5/X5)*100,0)</f>
        <v>49.70659738499284</v>
      </c>
      <c r="AA5" s="153">
        <f>SUM(AA6:AA8)</f>
        <v>207936798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2128837</v>
      </c>
      <c r="J6" s="60">
        <v>2128837</v>
      </c>
      <c r="K6" s="60"/>
      <c r="L6" s="60"/>
      <c r="M6" s="60">
        <v>35000</v>
      </c>
      <c r="N6" s="60">
        <v>35000</v>
      </c>
      <c r="O6" s="60"/>
      <c r="P6" s="60"/>
      <c r="Q6" s="60"/>
      <c r="R6" s="60"/>
      <c r="S6" s="60"/>
      <c r="T6" s="60"/>
      <c r="U6" s="60"/>
      <c r="V6" s="60"/>
      <c r="W6" s="60">
        <v>2163837</v>
      </c>
      <c r="X6" s="60"/>
      <c r="Y6" s="60">
        <v>2163837</v>
      </c>
      <c r="Z6" s="140">
        <v>0</v>
      </c>
      <c r="AA6" s="155"/>
    </row>
    <row r="7" spans="1:27" ht="12.75">
      <c r="A7" s="138" t="s">
        <v>76</v>
      </c>
      <c r="B7" s="136"/>
      <c r="C7" s="157">
        <v>200584162</v>
      </c>
      <c r="D7" s="157"/>
      <c r="E7" s="158">
        <v>206962672</v>
      </c>
      <c r="F7" s="159">
        <v>206962672</v>
      </c>
      <c r="G7" s="159">
        <v>87232746</v>
      </c>
      <c r="H7" s="159">
        <v>3084247</v>
      </c>
      <c r="I7" s="159">
        <v>2866931</v>
      </c>
      <c r="J7" s="159">
        <v>93183924</v>
      </c>
      <c r="K7" s="159">
        <v>3215772</v>
      </c>
      <c r="L7" s="159">
        <v>3129182</v>
      </c>
      <c r="M7" s="159">
        <v>53061303</v>
      </c>
      <c r="N7" s="159">
        <v>59406257</v>
      </c>
      <c r="O7" s="159"/>
      <c r="P7" s="159"/>
      <c r="Q7" s="159"/>
      <c r="R7" s="159"/>
      <c r="S7" s="159"/>
      <c r="T7" s="159"/>
      <c r="U7" s="159"/>
      <c r="V7" s="159"/>
      <c r="W7" s="159">
        <v>152590181</v>
      </c>
      <c r="X7" s="159">
        <v>103459506</v>
      </c>
      <c r="Y7" s="159">
        <v>49130675</v>
      </c>
      <c r="Z7" s="141">
        <v>47.49</v>
      </c>
      <c r="AA7" s="157">
        <v>206962672</v>
      </c>
    </row>
    <row r="8" spans="1:27" ht="12.75">
      <c r="A8" s="138" t="s">
        <v>77</v>
      </c>
      <c r="B8" s="136"/>
      <c r="C8" s="155">
        <v>170782</v>
      </c>
      <c r="D8" s="155"/>
      <c r="E8" s="156">
        <v>974126</v>
      </c>
      <c r="F8" s="60">
        <v>974126</v>
      </c>
      <c r="G8" s="60"/>
      <c r="H8" s="60"/>
      <c r="I8" s="60">
        <v>45981</v>
      </c>
      <c r="J8" s="60">
        <v>45981</v>
      </c>
      <c r="K8" s="60">
        <v>229711</v>
      </c>
      <c r="L8" s="60">
        <v>39941</v>
      </c>
      <c r="M8" s="60">
        <v>40615</v>
      </c>
      <c r="N8" s="60">
        <v>310267</v>
      </c>
      <c r="O8" s="60"/>
      <c r="P8" s="60"/>
      <c r="Q8" s="60"/>
      <c r="R8" s="60"/>
      <c r="S8" s="60"/>
      <c r="T8" s="60"/>
      <c r="U8" s="60"/>
      <c r="V8" s="60"/>
      <c r="W8" s="60">
        <v>356248</v>
      </c>
      <c r="X8" s="60">
        <v>150000</v>
      </c>
      <c r="Y8" s="60">
        <v>206248</v>
      </c>
      <c r="Z8" s="140">
        <v>137.5</v>
      </c>
      <c r="AA8" s="155">
        <v>974126</v>
      </c>
    </row>
    <row r="9" spans="1:27" ht="12.75">
      <c r="A9" s="135" t="s">
        <v>78</v>
      </c>
      <c r="B9" s="136"/>
      <c r="C9" s="153">
        <f aca="true" t="shared" si="1" ref="C9:Y9">SUM(C10:C14)</f>
        <v>21082953</v>
      </c>
      <c r="D9" s="153">
        <f>SUM(D10:D14)</f>
        <v>0</v>
      </c>
      <c r="E9" s="154">
        <f t="shared" si="1"/>
        <v>17350670</v>
      </c>
      <c r="F9" s="100">
        <f t="shared" si="1"/>
        <v>17350670</v>
      </c>
      <c r="G9" s="100">
        <f t="shared" si="1"/>
        <v>1132288</v>
      </c>
      <c r="H9" s="100">
        <f t="shared" si="1"/>
        <v>1155092</v>
      </c>
      <c r="I9" s="100">
        <f t="shared" si="1"/>
        <v>1291014</v>
      </c>
      <c r="J9" s="100">
        <f t="shared" si="1"/>
        <v>3578394</v>
      </c>
      <c r="K9" s="100">
        <f t="shared" si="1"/>
        <v>1160668</v>
      </c>
      <c r="L9" s="100">
        <f t="shared" si="1"/>
        <v>1432308</v>
      </c>
      <c r="M9" s="100">
        <f t="shared" si="1"/>
        <v>1007298</v>
      </c>
      <c r="N9" s="100">
        <f t="shared" si="1"/>
        <v>3600274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7178668</v>
      </c>
      <c r="X9" s="100">
        <f t="shared" si="1"/>
        <v>8849304</v>
      </c>
      <c r="Y9" s="100">
        <f t="shared" si="1"/>
        <v>-1670636</v>
      </c>
      <c r="Z9" s="137">
        <f>+IF(X9&lt;&gt;0,+(Y9/X9)*100,0)</f>
        <v>-18.878727637789368</v>
      </c>
      <c r="AA9" s="153">
        <f>SUM(AA10:AA14)</f>
        <v>17350670</v>
      </c>
    </row>
    <row r="10" spans="1:27" ht="12.75">
      <c r="A10" s="138" t="s">
        <v>79</v>
      </c>
      <c r="B10" s="136"/>
      <c r="C10" s="155">
        <v>14702037</v>
      </c>
      <c r="D10" s="155"/>
      <c r="E10" s="156">
        <v>12573170</v>
      </c>
      <c r="F10" s="60">
        <v>12573170</v>
      </c>
      <c r="G10" s="60">
        <v>745117</v>
      </c>
      <c r="H10" s="60">
        <v>741709</v>
      </c>
      <c r="I10" s="60">
        <v>757676</v>
      </c>
      <c r="J10" s="60">
        <v>2244502</v>
      </c>
      <c r="K10" s="60">
        <v>958041</v>
      </c>
      <c r="L10" s="60">
        <v>1432308</v>
      </c>
      <c r="M10" s="60">
        <v>1007298</v>
      </c>
      <c r="N10" s="60">
        <v>3397647</v>
      </c>
      <c r="O10" s="60"/>
      <c r="P10" s="60"/>
      <c r="Q10" s="60"/>
      <c r="R10" s="60"/>
      <c r="S10" s="60"/>
      <c r="T10" s="60"/>
      <c r="U10" s="60"/>
      <c r="V10" s="60"/>
      <c r="W10" s="60">
        <v>5642149</v>
      </c>
      <c r="X10" s="60">
        <v>6073338</v>
      </c>
      <c r="Y10" s="60">
        <v>-431189</v>
      </c>
      <c r="Z10" s="140">
        <v>-7.1</v>
      </c>
      <c r="AA10" s="155">
        <v>12573170</v>
      </c>
    </row>
    <row r="11" spans="1:27" ht="12.75">
      <c r="A11" s="138" t="s">
        <v>80</v>
      </c>
      <c r="B11" s="136"/>
      <c r="C11" s="155">
        <v>586188</v>
      </c>
      <c r="D11" s="155"/>
      <c r="E11" s="156"/>
      <c r="F11" s="60"/>
      <c r="G11" s="60">
        <v>36402</v>
      </c>
      <c r="H11" s="60">
        <v>49087</v>
      </c>
      <c r="I11" s="60">
        <v>49479</v>
      </c>
      <c r="J11" s="60">
        <v>134968</v>
      </c>
      <c r="K11" s="60">
        <v>-134968</v>
      </c>
      <c r="L11" s="60"/>
      <c r="M11" s="60"/>
      <c r="N11" s="60">
        <v>-134968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337218</v>
      </c>
      <c r="Y11" s="60">
        <v>-337218</v>
      </c>
      <c r="Z11" s="140">
        <v>-100</v>
      </c>
      <c r="AA11" s="155"/>
    </row>
    <row r="12" spans="1:27" ht="12.75">
      <c r="A12" s="138" t="s">
        <v>81</v>
      </c>
      <c r="B12" s="136"/>
      <c r="C12" s="155">
        <v>5130002</v>
      </c>
      <c r="D12" s="155"/>
      <c r="E12" s="156">
        <v>4777500</v>
      </c>
      <c r="F12" s="60">
        <v>4777500</v>
      </c>
      <c r="G12" s="60">
        <v>350769</v>
      </c>
      <c r="H12" s="60">
        <v>364296</v>
      </c>
      <c r="I12" s="60">
        <v>483859</v>
      </c>
      <c r="J12" s="60">
        <v>1198924</v>
      </c>
      <c r="K12" s="60">
        <v>337595</v>
      </c>
      <c r="L12" s="60"/>
      <c r="M12" s="60"/>
      <c r="N12" s="60">
        <v>337595</v>
      </c>
      <c r="O12" s="60"/>
      <c r="P12" s="60"/>
      <c r="Q12" s="60"/>
      <c r="R12" s="60"/>
      <c r="S12" s="60"/>
      <c r="T12" s="60"/>
      <c r="U12" s="60"/>
      <c r="V12" s="60"/>
      <c r="W12" s="60">
        <v>1536519</v>
      </c>
      <c r="X12" s="60">
        <v>2388750</v>
      </c>
      <c r="Y12" s="60">
        <v>-852231</v>
      </c>
      <c r="Z12" s="140">
        <v>-35.68</v>
      </c>
      <c r="AA12" s="155">
        <v>4777500</v>
      </c>
    </row>
    <row r="13" spans="1:27" ht="12.75">
      <c r="A13" s="138" t="s">
        <v>82</v>
      </c>
      <c r="B13" s="136"/>
      <c r="C13" s="155">
        <v>664726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49998</v>
      </c>
      <c r="Y13" s="60">
        <v>-49998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1413360</v>
      </c>
      <c r="D15" s="153">
        <f>SUM(D16:D18)</f>
        <v>0</v>
      </c>
      <c r="E15" s="154">
        <f t="shared" si="2"/>
        <v>1533030</v>
      </c>
      <c r="F15" s="100">
        <f t="shared" si="2"/>
        <v>1533030</v>
      </c>
      <c r="G15" s="100">
        <f t="shared" si="2"/>
        <v>8534</v>
      </c>
      <c r="H15" s="100">
        <f t="shared" si="2"/>
        <v>32721</v>
      </c>
      <c r="I15" s="100">
        <f t="shared" si="2"/>
        <v>23455</v>
      </c>
      <c r="J15" s="100">
        <f t="shared" si="2"/>
        <v>64710</v>
      </c>
      <c r="K15" s="100">
        <f t="shared" si="2"/>
        <v>8626</v>
      </c>
      <c r="L15" s="100">
        <f t="shared" si="2"/>
        <v>1820749</v>
      </c>
      <c r="M15" s="100">
        <f t="shared" si="2"/>
        <v>2860826</v>
      </c>
      <c r="N15" s="100">
        <f t="shared" si="2"/>
        <v>4690201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4754911</v>
      </c>
      <c r="X15" s="100">
        <f t="shared" si="2"/>
        <v>729768</v>
      </c>
      <c r="Y15" s="100">
        <f t="shared" si="2"/>
        <v>4025143</v>
      </c>
      <c r="Z15" s="137">
        <f>+IF(X15&lt;&gt;0,+(Y15/X15)*100,0)</f>
        <v>551.5647438638033</v>
      </c>
      <c r="AA15" s="153">
        <f>SUM(AA16:AA18)</f>
        <v>1533030</v>
      </c>
    </row>
    <row r="16" spans="1:27" ht="12.75">
      <c r="A16" s="138" t="s">
        <v>85</v>
      </c>
      <c r="B16" s="136"/>
      <c r="C16" s="155">
        <v>1413360</v>
      </c>
      <c r="D16" s="155"/>
      <c r="E16" s="156">
        <v>1533030</v>
      </c>
      <c r="F16" s="60">
        <v>1533030</v>
      </c>
      <c r="G16" s="60">
        <v>8534</v>
      </c>
      <c r="H16" s="60">
        <v>32721</v>
      </c>
      <c r="I16" s="60">
        <v>23455</v>
      </c>
      <c r="J16" s="60">
        <v>64710</v>
      </c>
      <c r="K16" s="60">
        <v>8626</v>
      </c>
      <c r="L16" s="60">
        <v>-445020</v>
      </c>
      <c r="M16" s="60">
        <v>749622</v>
      </c>
      <c r="N16" s="60">
        <v>313228</v>
      </c>
      <c r="O16" s="60"/>
      <c r="P16" s="60"/>
      <c r="Q16" s="60"/>
      <c r="R16" s="60"/>
      <c r="S16" s="60"/>
      <c r="T16" s="60"/>
      <c r="U16" s="60"/>
      <c r="V16" s="60"/>
      <c r="W16" s="60">
        <v>377938</v>
      </c>
      <c r="X16" s="60">
        <v>729768</v>
      </c>
      <c r="Y16" s="60">
        <v>-351830</v>
      </c>
      <c r="Z16" s="140">
        <v>-48.21</v>
      </c>
      <c r="AA16" s="155">
        <v>1533030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>
        <v>2265769</v>
      </c>
      <c r="M17" s="60">
        <v>2111204</v>
      </c>
      <c r="N17" s="60">
        <v>4376973</v>
      </c>
      <c r="O17" s="60"/>
      <c r="P17" s="60"/>
      <c r="Q17" s="60"/>
      <c r="R17" s="60"/>
      <c r="S17" s="60"/>
      <c r="T17" s="60"/>
      <c r="U17" s="60"/>
      <c r="V17" s="60"/>
      <c r="W17" s="60">
        <v>4376973</v>
      </c>
      <c r="X17" s="60"/>
      <c r="Y17" s="60">
        <v>4376973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137347862</v>
      </c>
      <c r="D19" s="153">
        <f>SUM(D20:D23)</f>
        <v>0</v>
      </c>
      <c r="E19" s="154">
        <f t="shared" si="3"/>
        <v>187197969</v>
      </c>
      <c r="F19" s="100">
        <f t="shared" si="3"/>
        <v>187197969</v>
      </c>
      <c r="G19" s="100">
        <f t="shared" si="3"/>
        <v>9932552</v>
      </c>
      <c r="H19" s="100">
        <f t="shared" si="3"/>
        <v>-3637000</v>
      </c>
      <c r="I19" s="100">
        <f t="shared" si="3"/>
        <v>5448276</v>
      </c>
      <c r="J19" s="100">
        <f t="shared" si="3"/>
        <v>11743828</v>
      </c>
      <c r="K19" s="100">
        <f t="shared" si="3"/>
        <v>19225282</v>
      </c>
      <c r="L19" s="100">
        <f t="shared" si="3"/>
        <v>4731669</v>
      </c>
      <c r="M19" s="100">
        <f t="shared" si="3"/>
        <v>10734255</v>
      </c>
      <c r="N19" s="100">
        <f t="shared" si="3"/>
        <v>34691206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46435034</v>
      </c>
      <c r="X19" s="100">
        <f t="shared" si="3"/>
        <v>93548982</v>
      </c>
      <c r="Y19" s="100">
        <f t="shared" si="3"/>
        <v>-47113948</v>
      </c>
      <c r="Z19" s="137">
        <f>+IF(X19&lt;&gt;0,+(Y19/X19)*100,0)</f>
        <v>-50.36286552001176</v>
      </c>
      <c r="AA19" s="153">
        <f>SUM(AA20:AA23)</f>
        <v>187197969</v>
      </c>
    </row>
    <row r="20" spans="1:27" ht="12.75">
      <c r="A20" s="138" t="s">
        <v>89</v>
      </c>
      <c r="B20" s="136"/>
      <c r="C20" s="155">
        <v>137347862</v>
      </c>
      <c r="D20" s="155"/>
      <c r="E20" s="156">
        <v>187197969</v>
      </c>
      <c r="F20" s="60">
        <v>187197969</v>
      </c>
      <c r="G20" s="60">
        <v>9932552</v>
      </c>
      <c r="H20" s="60">
        <v>-3637000</v>
      </c>
      <c r="I20" s="60">
        <v>5448276</v>
      </c>
      <c r="J20" s="60">
        <v>11743828</v>
      </c>
      <c r="K20" s="60">
        <v>19225282</v>
      </c>
      <c r="L20" s="60">
        <v>4731669</v>
      </c>
      <c r="M20" s="60">
        <v>10734255</v>
      </c>
      <c r="N20" s="60">
        <v>34691206</v>
      </c>
      <c r="O20" s="60"/>
      <c r="P20" s="60"/>
      <c r="Q20" s="60"/>
      <c r="R20" s="60"/>
      <c r="S20" s="60"/>
      <c r="T20" s="60"/>
      <c r="U20" s="60"/>
      <c r="V20" s="60"/>
      <c r="W20" s="60">
        <v>46435034</v>
      </c>
      <c r="X20" s="60">
        <v>93548982</v>
      </c>
      <c r="Y20" s="60">
        <v>-47113948</v>
      </c>
      <c r="Z20" s="140">
        <v>-50.36</v>
      </c>
      <c r="AA20" s="155">
        <v>187197969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360599119</v>
      </c>
      <c r="D25" s="168">
        <f>+D5+D9+D15+D19+D24</f>
        <v>0</v>
      </c>
      <c r="E25" s="169">
        <f t="shared" si="4"/>
        <v>414018467</v>
      </c>
      <c r="F25" s="73">
        <f t="shared" si="4"/>
        <v>414018467</v>
      </c>
      <c r="G25" s="73">
        <f t="shared" si="4"/>
        <v>98306120</v>
      </c>
      <c r="H25" s="73">
        <f t="shared" si="4"/>
        <v>635060</v>
      </c>
      <c r="I25" s="73">
        <f t="shared" si="4"/>
        <v>11804494</v>
      </c>
      <c r="J25" s="73">
        <f t="shared" si="4"/>
        <v>110745674</v>
      </c>
      <c r="K25" s="73">
        <f t="shared" si="4"/>
        <v>23840059</v>
      </c>
      <c r="L25" s="73">
        <f t="shared" si="4"/>
        <v>11153849</v>
      </c>
      <c r="M25" s="73">
        <f t="shared" si="4"/>
        <v>67739297</v>
      </c>
      <c r="N25" s="73">
        <f t="shared" si="4"/>
        <v>102733205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213478879</v>
      </c>
      <c r="X25" s="73">
        <f t="shared" si="4"/>
        <v>206737560</v>
      </c>
      <c r="Y25" s="73">
        <f t="shared" si="4"/>
        <v>6741319</v>
      </c>
      <c r="Z25" s="170">
        <f>+IF(X25&lt;&gt;0,+(Y25/X25)*100,0)</f>
        <v>3.2608099853746944</v>
      </c>
      <c r="AA25" s="168">
        <f>+AA5+AA9+AA15+AA19+AA24</f>
        <v>414018467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117387399</v>
      </c>
      <c r="D28" s="153">
        <f>SUM(D29:D31)</f>
        <v>0</v>
      </c>
      <c r="E28" s="154">
        <f t="shared" si="5"/>
        <v>148012263</v>
      </c>
      <c r="F28" s="100">
        <f t="shared" si="5"/>
        <v>148012263</v>
      </c>
      <c r="G28" s="100">
        <f t="shared" si="5"/>
        <v>6803780</v>
      </c>
      <c r="H28" s="100">
        <f t="shared" si="5"/>
        <v>10307075</v>
      </c>
      <c r="I28" s="100">
        <f t="shared" si="5"/>
        <v>13241106</v>
      </c>
      <c r="J28" s="100">
        <f t="shared" si="5"/>
        <v>30351961</v>
      </c>
      <c r="K28" s="100">
        <f t="shared" si="5"/>
        <v>11725974</v>
      </c>
      <c r="L28" s="100">
        <f t="shared" si="5"/>
        <v>12588287</v>
      </c>
      <c r="M28" s="100">
        <f t="shared" si="5"/>
        <v>12142541</v>
      </c>
      <c r="N28" s="100">
        <f t="shared" si="5"/>
        <v>36456802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66808763</v>
      </c>
      <c r="X28" s="100">
        <f t="shared" si="5"/>
        <v>68386890</v>
      </c>
      <c r="Y28" s="100">
        <f t="shared" si="5"/>
        <v>-1578127</v>
      </c>
      <c r="Z28" s="137">
        <f>+IF(X28&lt;&gt;0,+(Y28/X28)*100,0)</f>
        <v>-2.307645515097996</v>
      </c>
      <c r="AA28" s="153">
        <f>SUM(AA29:AA31)</f>
        <v>148012263</v>
      </c>
    </row>
    <row r="29" spans="1:27" ht="12.75">
      <c r="A29" s="138" t="s">
        <v>75</v>
      </c>
      <c r="B29" s="136"/>
      <c r="C29" s="155">
        <v>32668857</v>
      </c>
      <c r="D29" s="155"/>
      <c r="E29" s="156">
        <v>43969762</v>
      </c>
      <c r="F29" s="60">
        <v>43969762</v>
      </c>
      <c r="G29" s="60">
        <v>2305872</v>
      </c>
      <c r="H29" s="60">
        <v>3274366</v>
      </c>
      <c r="I29" s="60">
        <v>6000299</v>
      </c>
      <c r="J29" s="60">
        <v>11580537</v>
      </c>
      <c r="K29" s="60">
        <v>3682709</v>
      </c>
      <c r="L29" s="60">
        <v>5446416</v>
      </c>
      <c r="M29" s="60">
        <v>3342322</v>
      </c>
      <c r="N29" s="60">
        <v>12471447</v>
      </c>
      <c r="O29" s="60"/>
      <c r="P29" s="60"/>
      <c r="Q29" s="60"/>
      <c r="R29" s="60"/>
      <c r="S29" s="60"/>
      <c r="T29" s="60"/>
      <c r="U29" s="60"/>
      <c r="V29" s="60"/>
      <c r="W29" s="60">
        <v>24051984</v>
      </c>
      <c r="X29" s="60">
        <v>18085272</v>
      </c>
      <c r="Y29" s="60">
        <v>5966712</v>
      </c>
      <c r="Z29" s="140">
        <v>32.99</v>
      </c>
      <c r="AA29" s="155">
        <v>43969762</v>
      </c>
    </row>
    <row r="30" spans="1:27" ht="12.75">
      <c r="A30" s="138" t="s">
        <v>76</v>
      </c>
      <c r="B30" s="136"/>
      <c r="C30" s="157">
        <v>48200392</v>
      </c>
      <c r="D30" s="157"/>
      <c r="E30" s="158">
        <v>56345689</v>
      </c>
      <c r="F30" s="159">
        <v>56345689</v>
      </c>
      <c r="G30" s="159">
        <v>2127675</v>
      </c>
      <c r="H30" s="159">
        <v>4195964</v>
      </c>
      <c r="I30" s="159">
        <v>4327806</v>
      </c>
      <c r="J30" s="159">
        <v>10651445</v>
      </c>
      <c r="K30" s="159">
        <v>4741449</v>
      </c>
      <c r="L30" s="159">
        <v>4324418</v>
      </c>
      <c r="M30" s="159">
        <v>4721725</v>
      </c>
      <c r="N30" s="159">
        <v>13787592</v>
      </c>
      <c r="O30" s="159"/>
      <c r="P30" s="159"/>
      <c r="Q30" s="159"/>
      <c r="R30" s="159"/>
      <c r="S30" s="159"/>
      <c r="T30" s="159"/>
      <c r="U30" s="159"/>
      <c r="V30" s="159"/>
      <c r="W30" s="159">
        <v>24439037</v>
      </c>
      <c r="X30" s="159">
        <v>27996588</v>
      </c>
      <c r="Y30" s="159">
        <v>-3557551</v>
      </c>
      <c r="Z30" s="141">
        <v>-12.71</v>
      </c>
      <c r="AA30" s="157">
        <v>56345689</v>
      </c>
    </row>
    <row r="31" spans="1:27" ht="12.75">
      <c r="A31" s="138" t="s">
        <v>77</v>
      </c>
      <c r="B31" s="136"/>
      <c r="C31" s="155">
        <v>36518150</v>
      </c>
      <c r="D31" s="155"/>
      <c r="E31" s="156">
        <v>47696812</v>
      </c>
      <c r="F31" s="60">
        <v>47696812</v>
      </c>
      <c r="G31" s="60">
        <v>2370233</v>
      </c>
      <c r="H31" s="60">
        <v>2836745</v>
      </c>
      <c r="I31" s="60">
        <v>2913001</v>
      </c>
      <c r="J31" s="60">
        <v>8119979</v>
      </c>
      <c r="K31" s="60">
        <v>3301816</v>
      </c>
      <c r="L31" s="60">
        <v>2817453</v>
      </c>
      <c r="M31" s="60">
        <v>4078494</v>
      </c>
      <c r="N31" s="60">
        <v>10197763</v>
      </c>
      <c r="O31" s="60"/>
      <c r="P31" s="60"/>
      <c r="Q31" s="60"/>
      <c r="R31" s="60"/>
      <c r="S31" s="60"/>
      <c r="T31" s="60"/>
      <c r="U31" s="60"/>
      <c r="V31" s="60"/>
      <c r="W31" s="60">
        <v>18317742</v>
      </c>
      <c r="X31" s="60">
        <v>22305030</v>
      </c>
      <c r="Y31" s="60">
        <v>-3987288</v>
      </c>
      <c r="Z31" s="140">
        <v>-17.88</v>
      </c>
      <c r="AA31" s="155">
        <v>47696812</v>
      </c>
    </row>
    <row r="32" spans="1:27" ht="12.75">
      <c r="A32" s="135" t="s">
        <v>78</v>
      </c>
      <c r="B32" s="136"/>
      <c r="C32" s="153">
        <f aca="true" t="shared" si="6" ref="C32:Y32">SUM(C33:C37)</f>
        <v>46912577</v>
      </c>
      <c r="D32" s="153">
        <f>SUM(D33:D37)</f>
        <v>0</v>
      </c>
      <c r="E32" s="154">
        <f t="shared" si="6"/>
        <v>39866140</v>
      </c>
      <c r="F32" s="100">
        <f t="shared" si="6"/>
        <v>39866140</v>
      </c>
      <c r="G32" s="100">
        <f t="shared" si="6"/>
        <v>2404241</v>
      </c>
      <c r="H32" s="100">
        <f t="shared" si="6"/>
        <v>2172555</v>
      </c>
      <c r="I32" s="100">
        <f t="shared" si="6"/>
        <v>2608208</v>
      </c>
      <c r="J32" s="100">
        <f t="shared" si="6"/>
        <v>7185004</v>
      </c>
      <c r="K32" s="100">
        <f t="shared" si="6"/>
        <v>3081432</v>
      </c>
      <c r="L32" s="100">
        <f t="shared" si="6"/>
        <v>2512303</v>
      </c>
      <c r="M32" s="100">
        <f t="shared" si="6"/>
        <v>3777533</v>
      </c>
      <c r="N32" s="100">
        <f t="shared" si="6"/>
        <v>9371268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16556272</v>
      </c>
      <c r="X32" s="100">
        <f t="shared" si="6"/>
        <v>24970410</v>
      </c>
      <c r="Y32" s="100">
        <f t="shared" si="6"/>
        <v>-8414138</v>
      </c>
      <c r="Z32" s="137">
        <f>+IF(X32&lt;&gt;0,+(Y32/X32)*100,0)</f>
        <v>-33.696435100585056</v>
      </c>
      <c r="AA32" s="153">
        <f>SUM(AA33:AA37)</f>
        <v>39866140</v>
      </c>
    </row>
    <row r="33" spans="1:27" ht="12.75">
      <c r="A33" s="138" t="s">
        <v>79</v>
      </c>
      <c r="B33" s="136"/>
      <c r="C33" s="155">
        <v>22169287</v>
      </c>
      <c r="D33" s="155"/>
      <c r="E33" s="156">
        <v>22750669</v>
      </c>
      <c r="F33" s="60">
        <v>22750669</v>
      </c>
      <c r="G33" s="60">
        <v>1107511</v>
      </c>
      <c r="H33" s="60">
        <v>909485</v>
      </c>
      <c r="I33" s="60">
        <v>1015267</v>
      </c>
      <c r="J33" s="60">
        <v>3032263</v>
      </c>
      <c r="K33" s="60">
        <v>1752096</v>
      </c>
      <c r="L33" s="60">
        <v>2512303</v>
      </c>
      <c r="M33" s="60">
        <v>3777533</v>
      </c>
      <c r="N33" s="60">
        <v>8041932</v>
      </c>
      <c r="O33" s="60"/>
      <c r="P33" s="60"/>
      <c r="Q33" s="60"/>
      <c r="R33" s="60"/>
      <c r="S33" s="60"/>
      <c r="T33" s="60"/>
      <c r="U33" s="60"/>
      <c r="V33" s="60"/>
      <c r="W33" s="60">
        <v>11074195</v>
      </c>
      <c r="X33" s="60">
        <v>12142872</v>
      </c>
      <c r="Y33" s="60">
        <v>-1068677</v>
      </c>
      <c r="Z33" s="140">
        <v>-8.8</v>
      </c>
      <c r="AA33" s="155">
        <v>22750669</v>
      </c>
    </row>
    <row r="34" spans="1:27" ht="12.75">
      <c r="A34" s="138" t="s">
        <v>80</v>
      </c>
      <c r="B34" s="136"/>
      <c r="C34" s="155">
        <v>8473483</v>
      </c>
      <c r="D34" s="155"/>
      <c r="E34" s="156">
        <v>2041019</v>
      </c>
      <c r="F34" s="60">
        <v>2041019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3244524</v>
      </c>
      <c r="Y34" s="60">
        <v>-3244524</v>
      </c>
      <c r="Z34" s="140">
        <v>-100</v>
      </c>
      <c r="AA34" s="155">
        <v>2041019</v>
      </c>
    </row>
    <row r="35" spans="1:27" ht="12.75">
      <c r="A35" s="138" t="s">
        <v>81</v>
      </c>
      <c r="B35" s="136"/>
      <c r="C35" s="155">
        <v>13471769</v>
      </c>
      <c r="D35" s="155"/>
      <c r="E35" s="156">
        <v>15074452</v>
      </c>
      <c r="F35" s="60">
        <v>15074452</v>
      </c>
      <c r="G35" s="60">
        <v>1096215</v>
      </c>
      <c r="H35" s="60">
        <v>1024137</v>
      </c>
      <c r="I35" s="60">
        <v>1146543</v>
      </c>
      <c r="J35" s="60">
        <v>3266895</v>
      </c>
      <c r="K35" s="60">
        <v>1072407</v>
      </c>
      <c r="L35" s="60"/>
      <c r="M35" s="60"/>
      <c r="N35" s="60">
        <v>1072407</v>
      </c>
      <c r="O35" s="60"/>
      <c r="P35" s="60"/>
      <c r="Q35" s="60"/>
      <c r="R35" s="60"/>
      <c r="S35" s="60"/>
      <c r="T35" s="60"/>
      <c r="U35" s="60"/>
      <c r="V35" s="60"/>
      <c r="W35" s="60">
        <v>4339302</v>
      </c>
      <c r="X35" s="60">
        <v>7733958</v>
      </c>
      <c r="Y35" s="60">
        <v>-3394656</v>
      </c>
      <c r="Z35" s="140">
        <v>-43.89</v>
      </c>
      <c r="AA35" s="155">
        <v>15074452</v>
      </c>
    </row>
    <row r="36" spans="1:27" ht="12.75">
      <c r="A36" s="138" t="s">
        <v>82</v>
      </c>
      <c r="B36" s="136"/>
      <c r="C36" s="155">
        <v>2798038</v>
      </c>
      <c r="D36" s="155"/>
      <c r="E36" s="156"/>
      <c r="F36" s="60"/>
      <c r="G36" s="60">
        <v>200515</v>
      </c>
      <c r="H36" s="60">
        <v>238933</v>
      </c>
      <c r="I36" s="60">
        <v>446398</v>
      </c>
      <c r="J36" s="60">
        <v>885846</v>
      </c>
      <c r="K36" s="60">
        <v>256929</v>
      </c>
      <c r="L36" s="60"/>
      <c r="M36" s="60"/>
      <c r="N36" s="60">
        <v>256929</v>
      </c>
      <c r="O36" s="60"/>
      <c r="P36" s="60"/>
      <c r="Q36" s="60"/>
      <c r="R36" s="60"/>
      <c r="S36" s="60"/>
      <c r="T36" s="60"/>
      <c r="U36" s="60"/>
      <c r="V36" s="60"/>
      <c r="W36" s="60">
        <v>1142775</v>
      </c>
      <c r="X36" s="60">
        <v>1849056</v>
      </c>
      <c r="Y36" s="60">
        <v>-706281</v>
      </c>
      <c r="Z36" s="140">
        <v>-38.2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16204768</v>
      </c>
      <c r="D38" s="153">
        <f>SUM(D39:D41)</f>
        <v>0</v>
      </c>
      <c r="E38" s="154">
        <f t="shared" si="7"/>
        <v>14177598</v>
      </c>
      <c r="F38" s="100">
        <f t="shared" si="7"/>
        <v>14177598</v>
      </c>
      <c r="G38" s="100">
        <f t="shared" si="7"/>
        <v>387629</v>
      </c>
      <c r="H38" s="100">
        <f t="shared" si="7"/>
        <v>493513</v>
      </c>
      <c r="I38" s="100">
        <f t="shared" si="7"/>
        <v>1460240</v>
      </c>
      <c r="J38" s="100">
        <f t="shared" si="7"/>
        <v>2341382</v>
      </c>
      <c r="K38" s="100">
        <f t="shared" si="7"/>
        <v>402495</v>
      </c>
      <c r="L38" s="100">
        <f t="shared" si="7"/>
        <v>3437225</v>
      </c>
      <c r="M38" s="100">
        <f t="shared" si="7"/>
        <v>2731324</v>
      </c>
      <c r="N38" s="100">
        <f t="shared" si="7"/>
        <v>6571044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8912426</v>
      </c>
      <c r="X38" s="100">
        <f t="shared" si="7"/>
        <v>8924514</v>
      </c>
      <c r="Y38" s="100">
        <f t="shared" si="7"/>
        <v>-12088</v>
      </c>
      <c r="Z38" s="137">
        <f>+IF(X38&lt;&gt;0,+(Y38/X38)*100,0)</f>
        <v>-0.1354471515199595</v>
      </c>
      <c r="AA38" s="153">
        <f>SUM(AA39:AA41)</f>
        <v>14177598</v>
      </c>
    </row>
    <row r="39" spans="1:27" ht="12.75">
      <c r="A39" s="138" t="s">
        <v>85</v>
      </c>
      <c r="B39" s="136"/>
      <c r="C39" s="155">
        <v>16204768</v>
      </c>
      <c r="D39" s="155"/>
      <c r="E39" s="156">
        <v>14177598</v>
      </c>
      <c r="F39" s="60">
        <v>14177598</v>
      </c>
      <c r="G39" s="60">
        <v>387629</v>
      </c>
      <c r="H39" s="60">
        <v>493513</v>
      </c>
      <c r="I39" s="60">
        <v>1460240</v>
      </c>
      <c r="J39" s="60">
        <v>2341382</v>
      </c>
      <c r="K39" s="60">
        <v>402495</v>
      </c>
      <c r="L39" s="60">
        <v>2071475</v>
      </c>
      <c r="M39" s="60">
        <v>1123432</v>
      </c>
      <c r="N39" s="60">
        <v>3597402</v>
      </c>
      <c r="O39" s="60"/>
      <c r="P39" s="60"/>
      <c r="Q39" s="60"/>
      <c r="R39" s="60"/>
      <c r="S39" s="60"/>
      <c r="T39" s="60"/>
      <c r="U39" s="60"/>
      <c r="V39" s="60"/>
      <c r="W39" s="60">
        <v>5938784</v>
      </c>
      <c r="X39" s="60">
        <v>8924514</v>
      </c>
      <c r="Y39" s="60">
        <v>-2985730</v>
      </c>
      <c r="Z39" s="140">
        <v>-33.46</v>
      </c>
      <c r="AA39" s="155">
        <v>14177598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>
        <v>1365750</v>
      </c>
      <c r="M40" s="60">
        <v>1607892</v>
      </c>
      <c r="N40" s="60">
        <v>2973642</v>
      </c>
      <c r="O40" s="60"/>
      <c r="P40" s="60"/>
      <c r="Q40" s="60"/>
      <c r="R40" s="60"/>
      <c r="S40" s="60"/>
      <c r="T40" s="60"/>
      <c r="U40" s="60"/>
      <c r="V40" s="60"/>
      <c r="W40" s="60">
        <v>2973642</v>
      </c>
      <c r="X40" s="60"/>
      <c r="Y40" s="60">
        <v>2973642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80325849</v>
      </c>
      <c r="D42" s="153">
        <f>SUM(D43:D46)</f>
        <v>0</v>
      </c>
      <c r="E42" s="154">
        <f t="shared" si="8"/>
        <v>87294032</v>
      </c>
      <c r="F42" s="100">
        <f t="shared" si="8"/>
        <v>87294032</v>
      </c>
      <c r="G42" s="100">
        <f t="shared" si="8"/>
        <v>6200614</v>
      </c>
      <c r="H42" s="100">
        <f t="shared" si="8"/>
        <v>7865985</v>
      </c>
      <c r="I42" s="100">
        <f t="shared" si="8"/>
        <v>7558453</v>
      </c>
      <c r="J42" s="100">
        <f t="shared" si="8"/>
        <v>21625052</v>
      </c>
      <c r="K42" s="100">
        <f t="shared" si="8"/>
        <v>5381175</v>
      </c>
      <c r="L42" s="100">
        <f t="shared" si="8"/>
        <v>3775593</v>
      </c>
      <c r="M42" s="100">
        <f t="shared" si="8"/>
        <v>4010647</v>
      </c>
      <c r="N42" s="100">
        <f t="shared" si="8"/>
        <v>13167415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34792467</v>
      </c>
      <c r="X42" s="100">
        <f t="shared" si="8"/>
        <v>42037962</v>
      </c>
      <c r="Y42" s="100">
        <f t="shared" si="8"/>
        <v>-7245495</v>
      </c>
      <c r="Z42" s="137">
        <f>+IF(X42&lt;&gt;0,+(Y42/X42)*100,0)</f>
        <v>-17.235600051210856</v>
      </c>
      <c r="AA42" s="153">
        <f>SUM(AA43:AA46)</f>
        <v>87294032</v>
      </c>
    </row>
    <row r="43" spans="1:27" ht="12.75">
      <c r="A43" s="138" t="s">
        <v>89</v>
      </c>
      <c r="B43" s="136"/>
      <c r="C43" s="155">
        <v>80325849</v>
      </c>
      <c r="D43" s="155"/>
      <c r="E43" s="156">
        <v>87294032</v>
      </c>
      <c r="F43" s="60">
        <v>87294032</v>
      </c>
      <c r="G43" s="60">
        <v>6200614</v>
      </c>
      <c r="H43" s="60">
        <v>7865985</v>
      </c>
      <c r="I43" s="60">
        <v>7558453</v>
      </c>
      <c r="J43" s="60">
        <v>21625052</v>
      </c>
      <c r="K43" s="60">
        <v>5381175</v>
      </c>
      <c r="L43" s="60">
        <v>3775593</v>
      </c>
      <c r="M43" s="60">
        <v>4010647</v>
      </c>
      <c r="N43" s="60">
        <v>13167415</v>
      </c>
      <c r="O43" s="60"/>
      <c r="P43" s="60"/>
      <c r="Q43" s="60"/>
      <c r="R43" s="60"/>
      <c r="S43" s="60"/>
      <c r="T43" s="60"/>
      <c r="U43" s="60"/>
      <c r="V43" s="60"/>
      <c r="W43" s="60">
        <v>34792467</v>
      </c>
      <c r="X43" s="60">
        <v>42037962</v>
      </c>
      <c r="Y43" s="60">
        <v>-7245495</v>
      </c>
      <c r="Z43" s="140">
        <v>-17.24</v>
      </c>
      <c r="AA43" s="155">
        <v>87294032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260830593</v>
      </c>
      <c r="D48" s="168">
        <f>+D28+D32+D38+D42+D47</f>
        <v>0</v>
      </c>
      <c r="E48" s="169">
        <f t="shared" si="9"/>
        <v>289350033</v>
      </c>
      <c r="F48" s="73">
        <f t="shared" si="9"/>
        <v>289350033</v>
      </c>
      <c r="G48" s="73">
        <f t="shared" si="9"/>
        <v>15796264</v>
      </c>
      <c r="H48" s="73">
        <f t="shared" si="9"/>
        <v>20839128</v>
      </c>
      <c r="I48" s="73">
        <f t="shared" si="9"/>
        <v>24868007</v>
      </c>
      <c r="J48" s="73">
        <f t="shared" si="9"/>
        <v>61503399</v>
      </c>
      <c r="K48" s="73">
        <f t="shared" si="9"/>
        <v>20591076</v>
      </c>
      <c r="L48" s="73">
        <f t="shared" si="9"/>
        <v>22313408</v>
      </c>
      <c r="M48" s="73">
        <f t="shared" si="9"/>
        <v>22662045</v>
      </c>
      <c r="N48" s="73">
        <f t="shared" si="9"/>
        <v>65566529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127069928</v>
      </c>
      <c r="X48" s="73">
        <f t="shared" si="9"/>
        <v>144319776</v>
      </c>
      <c r="Y48" s="73">
        <f t="shared" si="9"/>
        <v>-17249848</v>
      </c>
      <c r="Z48" s="170">
        <f>+IF(X48&lt;&gt;0,+(Y48/X48)*100,0)</f>
        <v>-11.9525185515809</v>
      </c>
      <c r="AA48" s="168">
        <f>+AA28+AA32+AA38+AA42+AA47</f>
        <v>289350033</v>
      </c>
    </row>
    <row r="49" spans="1:27" ht="12.75">
      <c r="A49" s="148" t="s">
        <v>49</v>
      </c>
      <c r="B49" s="149"/>
      <c r="C49" s="171">
        <f aca="true" t="shared" si="10" ref="C49:Y49">+C25-C48</f>
        <v>99768526</v>
      </c>
      <c r="D49" s="171">
        <f>+D25-D48</f>
        <v>0</v>
      </c>
      <c r="E49" s="172">
        <f t="shared" si="10"/>
        <v>124668434</v>
      </c>
      <c r="F49" s="173">
        <f t="shared" si="10"/>
        <v>124668434</v>
      </c>
      <c r="G49" s="173">
        <f t="shared" si="10"/>
        <v>82509856</v>
      </c>
      <c r="H49" s="173">
        <f t="shared" si="10"/>
        <v>-20204068</v>
      </c>
      <c r="I49" s="173">
        <f t="shared" si="10"/>
        <v>-13063513</v>
      </c>
      <c r="J49" s="173">
        <f t="shared" si="10"/>
        <v>49242275</v>
      </c>
      <c r="K49" s="173">
        <f t="shared" si="10"/>
        <v>3248983</v>
      </c>
      <c r="L49" s="173">
        <f t="shared" si="10"/>
        <v>-11159559</v>
      </c>
      <c r="M49" s="173">
        <f t="shared" si="10"/>
        <v>45077252</v>
      </c>
      <c r="N49" s="173">
        <f t="shared" si="10"/>
        <v>37166676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86408951</v>
      </c>
      <c r="X49" s="173">
        <f>IF(F25=F48,0,X25-X48)</f>
        <v>62417784</v>
      </c>
      <c r="Y49" s="173">
        <f t="shared" si="10"/>
        <v>23991167</v>
      </c>
      <c r="Z49" s="174">
        <f>+IF(X49&lt;&gt;0,+(Y49/X49)*100,0)</f>
        <v>38.43642863066077</v>
      </c>
      <c r="AA49" s="171">
        <f>+AA25-AA48</f>
        <v>124668434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24193575</v>
      </c>
      <c r="D5" s="155">
        <v>0</v>
      </c>
      <c r="E5" s="156">
        <v>36427412</v>
      </c>
      <c r="F5" s="60">
        <v>36427412</v>
      </c>
      <c r="G5" s="60">
        <v>15793534</v>
      </c>
      <c r="H5" s="60">
        <v>1827904</v>
      </c>
      <c r="I5" s="60">
        <v>1827482</v>
      </c>
      <c r="J5" s="60">
        <v>19448920</v>
      </c>
      <c r="K5" s="60">
        <v>1826299</v>
      </c>
      <c r="L5" s="60">
        <v>1754740</v>
      </c>
      <c r="M5" s="60">
        <v>1829124</v>
      </c>
      <c r="N5" s="60">
        <v>5410163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24859083</v>
      </c>
      <c r="X5" s="60">
        <v>18385536</v>
      </c>
      <c r="Y5" s="60">
        <v>6473547</v>
      </c>
      <c r="Z5" s="140">
        <v>35.21</v>
      </c>
      <c r="AA5" s="155">
        <v>36427412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47025258</v>
      </c>
      <c r="D7" s="155">
        <v>0</v>
      </c>
      <c r="E7" s="156">
        <v>49536030</v>
      </c>
      <c r="F7" s="60">
        <v>49536030</v>
      </c>
      <c r="G7" s="60">
        <v>9916449</v>
      </c>
      <c r="H7" s="60">
        <v>-3785549</v>
      </c>
      <c r="I7" s="60">
        <v>5287773</v>
      </c>
      <c r="J7" s="60">
        <v>11418673</v>
      </c>
      <c r="K7" s="60">
        <v>4232329</v>
      </c>
      <c r="L7" s="60">
        <v>2758407</v>
      </c>
      <c r="M7" s="60">
        <v>4765773</v>
      </c>
      <c r="N7" s="60">
        <v>11756509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23175182</v>
      </c>
      <c r="X7" s="60">
        <v>24768018</v>
      </c>
      <c r="Y7" s="60">
        <v>-1592836</v>
      </c>
      <c r="Z7" s="140">
        <v>-6.43</v>
      </c>
      <c r="AA7" s="155">
        <v>49536030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4039212</v>
      </c>
      <c r="Y10" s="54">
        <v>-4039212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7619397</v>
      </c>
      <c r="D11" s="155">
        <v>0</v>
      </c>
      <c r="E11" s="156">
        <v>8078420</v>
      </c>
      <c r="F11" s="60">
        <v>8078420</v>
      </c>
      <c r="G11" s="60">
        <v>728340</v>
      </c>
      <c r="H11" s="60">
        <v>715544</v>
      </c>
      <c r="I11" s="60">
        <v>730303</v>
      </c>
      <c r="J11" s="60">
        <v>2174187</v>
      </c>
      <c r="K11" s="60">
        <v>671756</v>
      </c>
      <c r="L11" s="60">
        <v>735955</v>
      </c>
      <c r="M11" s="60">
        <v>730334</v>
      </c>
      <c r="N11" s="60">
        <v>2138045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4312232</v>
      </c>
      <c r="X11" s="60"/>
      <c r="Y11" s="60">
        <v>4312232</v>
      </c>
      <c r="Z11" s="140">
        <v>0</v>
      </c>
      <c r="AA11" s="155">
        <v>8078420</v>
      </c>
    </row>
    <row r="12" spans="1:27" ht="12.75">
      <c r="A12" s="183" t="s">
        <v>108</v>
      </c>
      <c r="B12" s="185"/>
      <c r="C12" s="155">
        <v>587860</v>
      </c>
      <c r="D12" s="155">
        <v>0</v>
      </c>
      <c r="E12" s="156">
        <v>773876</v>
      </c>
      <c r="F12" s="60">
        <v>773876</v>
      </c>
      <c r="G12" s="60">
        <v>44211</v>
      </c>
      <c r="H12" s="60">
        <v>56296</v>
      </c>
      <c r="I12" s="60">
        <v>57793</v>
      </c>
      <c r="J12" s="60">
        <v>158300</v>
      </c>
      <c r="K12" s="60">
        <v>59253</v>
      </c>
      <c r="L12" s="60">
        <v>48804</v>
      </c>
      <c r="M12" s="60">
        <v>46576</v>
      </c>
      <c r="N12" s="60">
        <v>154633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312933</v>
      </c>
      <c r="X12" s="60">
        <v>366870</v>
      </c>
      <c r="Y12" s="60">
        <v>-53937</v>
      </c>
      <c r="Z12" s="140">
        <v>-14.7</v>
      </c>
      <c r="AA12" s="155">
        <v>773876</v>
      </c>
    </row>
    <row r="13" spans="1:27" ht="12.75">
      <c r="A13" s="181" t="s">
        <v>109</v>
      </c>
      <c r="B13" s="185"/>
      <c r="C13" s="155">
        <v>4279192</v>
      </c>
      <c r="D13" s="155">
        <v>0</v>
      </c>
      <c r="E13" s="156">
        <v>5987310</v>
      </c>
      <c r="F13" s="60">
        <v>5987310</v>
      </c>
      <c r="G13" s="60">
        <v>12542</v>
      </c>
      <c r="H13" s="60">
        <v>686385</v>
      </c>
      <c r="I13" s="60">
        <v>396493</v>
      </c>
      <c r="J13" s="60">
        <v>1095420</v>
      </c>
      <c r="K13" s="60">
        <v>508234</v>
      </c>
      <c r="L13" s="60">
        <v>1119455</v>
      </c>
      <c r="M13" s="60">
        <v>1195088</v>
      </c>
      <c r="N13" s="60">
        <v>2822777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3918197</v>
      </c>
      <c r="X13" s="60">
        <v>2800002</v>
      </c>
      <c r="Y13" s="60">
        <v>1118195</v>
      </c>
      <c r="Z13" s="140">
        <v>39.94</v>
      </c>
      <c r="AA13" s="155">
        <v>5987310</v>
      </c>
    </row>
    <row r="14" spans="1:27" ht="12.75">
      <c r="A14" s="181" t="s">
        <v>110</v>
      </c>
      <c r="B14" s="185"/>
      <c r="C14" s="155">
        <v>5392811</v>
      </c>
      <c r="D14" s="155">
        <v>0</v>
      </c>
      <c r="E14" s="156">
        <v>4277007</v>
      </c>
      <c r="F14" s="60">
        <v>4277007</v>
      </c>
      <c r="G14" s="60">
        <v>413975</v>
      </c>
      <c r="H14" s="60">
        <v>452532</v>
      </c>
      <c r="I14" s="60">
        <v>455396</v>
      </c>
      <c r="J14" s="60">
        <v>1321903</v>
      </c>
      <c r="K14" s="60">
        <v>568405</v>
      </c>
      <c r="L14" s="60">
        <v>0</v>
      </c>
      <c r="M14" s="60">
        <v>0</v>
      </c>
      <c r="N14" s="60">
        <v>568405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1890308</v>
      </c>
      <c r="X14" s="60">
        <v>2138502</v>
      </c>
      <c r="Y14" s="60">
        <v>-248194</v>
      </c>
      <c r="Z14" s="140">
        <v>-11.61</v>
      </c>
      <c r="AA14" s="155">
        <v>4277007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2737103</v>
      </c>
      <c r="D16" s="155">
        <v>0</v>
      </c>
      <c r="E16" s="156">
        <v>2730000</v>
      </c>
      <c r="F16" s="60">
        <v>2730000</v>
      </c>
      <c r="G16" s="60">
        <v>156079</v>
      </c>
      <c r="H16" s="60">
        <v>146211</v>
      </c>
      <c r="I16" s="60">
        <v>279459</v>
      </c>
      <c r="J16" s="60">
        <v>581749</v>
      </c>
      <c r="K16" s="60">
        <v>143283</v>
      </c>
      <c r="L16" s="60">
        <v>2172</v>
      </c>
      <c r="M16" s="60">
        <v>5110</v>
      </c>
      <c r="N16" s="60">
        <v>150565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732314</v>
      </c>
      <c r="X16" s="60">
        <v>1365000</v>
      </c>
      <c r="Y16" s="60">
        <v>-632686</v>
      </c>
      <c r="Z16" s="140">
        <v>-46.35</v>
      </c>
      <c r="AA16" s="155">
        <v>2730000</v>
      </c>
    </row>
    <row r="17" spans="1:27" ht="12.75">
      <c r="A17" s="181" t="s">
        <v>113</v>
      </c>
      <c r="B17" s="185"/>
      <c r="C17" s="155">
        <v>2394906</v>
      </c>
      <c r="D17" s="155">
        <v>0</v>
      </c>
      <c r="E17" s="156">
        <v>388500</v>
      </c>
      <c r="F17" s="60">
        <v>388500</v>
      </c>
      <c r="G17" s="60">
        <v>194725</v>
      </c>
      <c r="H17" s="60">
        <v>218085</v>
      </c>
      <c r="I17" s="60">
        <v>204400</v>
      </c>
      <c r="J17" s="60">
        <v>617210</v>
      </c>
      <c r="K17" s="60">
        <v>194312</v>
      </c>
      <c r="L17" s="60">
        <v>317291</v>
      </c>
      <c r="M17" s="60">
        <v>260049</v>
      </c>
      <c r="N17" s="60">
        <v>771652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1388862</v>
      </c>
      <c r="X17" s="60">
        <v>1023750</v>
      </c>
      <c r="Y17" s="60">
        <v>365112</v>
      </c>
      <c r="Z17" s="140">
        <v>35.66</v>
      </c>
      <c r="AA17" s="155">
        <v>388500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1659000</v>
      </c>
      <c r="F18" s="60">
        <v>1659000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1659000</v>
      </c>
    </row>
    <row r="19" spans="1:27" ht="12.75">
      <c r="A19" s="181" t="s">
        <v>34</v>
      </c>
      <c r="B19" s="185"/>
      <c r="C19" s="155">
        <v>182560339</v>
      </c>
      <c r="D19" s="155">
        <v>0</v>
      </c>
      <c r="E19" s="156">
        <v>177381600</v>
      </c>
      <c r="F19" s="60">
        <v>177381600</v>
      </c>
      <c r="G19" s="60">
        <v>70944000</v>
      </c>
      <c r="H19" s="60">
        <v>54492</v>
      </c>
      <c r="I19" s="60">
        <v>2225598</v>
      </c>
      <c r="J19" s="60">
        <v>73224090</v>
      </c>
      <c r="K19" s="60">
        <v>338923</v>
      </c>
      <c r="L19" s="60">
        <v>79888</v>
      </c>
      <c r="M19" s="60">
        <v>50342037</v>
      </c>
      <c r="N19" s="60">
        <v>50760848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123984938</v>
      </c>
      <c r="X19" s="60">
        <v>87265500</v>
      </c>
      <c r="Y19" s="60">
        <v>36719438</v>
      </c>
      <c r="Z19" s="140">
        <v>42.08</v>
      </c>
      <c r="AA19" s="155">
        <v>177381600</v>
      </c>
    </row>
    <row r="20" spans="1:27" ht="12.75">
      <c r="A20" s="181" t="s">
        <v>35</v>
      </c>
      <c r="B20" s="185"/>
      <c r="C20" s="155">
        <v>1868080</v>
      </c>
      <c r="D20" s="155">
        <v>0</v>
      </c>
      <c r="E20" s="156">
        <v>2102912</v>
      </c>
      <c r="F20" s="54">
        <v>2102912</v>
      </c>
      <c r="G20" s="54">
        <v>68765</v>
      </c>
      <c r="H20" s="54">
        <v>121866</v>
      </c>
      <c r="I20" s="54">
        <v>192767</v>
      </c>
      <c r="J20" s="54">
        <v>383398</v>
      </c>
      <c r="K20" s="54">
        <v>136616</v>
      </c>
      <c r="L20" s="54">
        <v>111467</v>
      </c>
      <c r="M20" s="54">
        <v>484063</v>
      </c>
      <c r="N20" s="54">
        <v>732146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1115544</v>
      </c>
      <c r="X20" s="54">
        <v>1071678</v>
      </c>
      <c r="Y20" s="54">
        <v>43866</v>
      </c>
      <c r="Z20" s="184">
        <v>4.09</v>
      </c>
      <c r="AA20" s="130">
        <v>2102912</v>
      </c>
    </row>
    <row r="21" spans="1:27" ht="12.75">
      <c r="A21" s="181" t="s">
        <v>115</v>
      </c>
      <c r="B21" s="185"/>
      <c r="C21" s="155">
        <v>-285707</v>
      </c>
      <c r="D21" s="155">
        <v>0</v>
      </c>
      <c r="E21" s="156">
        <v>15000</v>
      </c>
      <c r="F21" s="60">
        <v>15000</v>
      </c>
      <c r="G21" s="60">
        <v>33500</v>
      </c>
      <c r="H21" s="60">
        <v>17800</v>
      </c>
      <c r="I21" s="82">
        <v>3000</v>
      </c>
      <c r="J21" s="60">
        <v>54300</v>
      </c>
      <c r="K21" s="60">
        <v>186554</v>
      </c>
      <c r="L21" s="60">
        <v>0</v>
      </c>
      <c r="M21" s="60">
        <v>0</v>
      </c>
      <c r="N21" s="60">
        <v>186554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240854</v>
      </c>
      <c r="X21" s="60">
        <v>7500</v>
      </c>
      <c r="Y21" s="60">
        <v>233354</v>
      </c>
      <c r="Z21" s="140">
        <v>3111.39</v>
      </c>
      <c r="AA21" s="155">
        <v>15000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278372814</v>
      </c>
      <c r="D22" s="188">
        <f>SUM(D5:D21)</f>
        <v>0</v>
      </c>
      <c r="E22" s="189">
        <f t="shared" si="0"/>
        <v>289357067</v>
      </c>
      <c r="F22" s="190">
        <f t="shared" si="0"/>
        <v>289357067</v>
      </c>
      <c r="G22" s="190">
        <f t="shared" si="0"/>
        <v>98306120</v>
      </c>
      <c r="H22" s="190">
        <f t="shared" si="0"/>
        <v>511566</v>
      </c>
      <c r="I22" s="190">
        <f t="shared" si="0"/>
        <v>11660464</v>
      </c>
      <c r="J22" s="190">
        <f t="shared" si="0"/>
        <v>110478150</v>
      </c>
      <c r="K22" s="190">
        <f t="shared" si="0"/>
        <v>8865964</v>
      </c>
      <c r="L22" s="190">
        <f t="shared" si="0"/>
        <v>6928179</v>
      </c>
      <c r="M22" s="190">
        <f t="shared" si="0"/>
        <v>59658154</v>
      </c>
      <c r="N22" s="190">
        <f t="shared" si="0"/>
        <v>75452297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185930447</v>
      </c>
      <c r="X22" s="190">
        <f t="shared" si="0"/>
        <v>143231568</v>
      </c>
      <c r="Y22" s="190">
        <f t="shared" si="0"/>
        <v>42698879</v>
      </c>
      <c r="Z22" s="191">
        <f>+IF(X22&lt;&gt;0,+(Y22/X22)*100,0)</f>
        <v>29.811081171714882</v>
      </c>
      <c r="AA22" s="188">
        <f>SUM(AA5:AA21)</f>
        <v>289357067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80676156</v>
      </c>
      <c r="D25" s="155">
        <v>0</v>
      </c>
      <c r="E25" s="156">
        <v>95663331</v>
      </c>
      <c r="F25" s="60">
        <v>95663331</v>
      </c>
      <c r="G25" s="60">
        <v>6271268</v>
      </c>
      <c r="H25" s="60">
        <v>6924281</v>
      </c>
      <c r="I25" s="60">
        <v>6551095</v>
      </c>
      <c r="J25" s="60">
        <v>19746644</v>
      </c>
      <c r="K25" s="60">
        <v>6680631</v>
      </c>
      <c r="L25" s="60">
        <v>9557967</v>
      </c>
      <c r="M25" s="60">
        <v>7075624</v>
      </c>
      <c r="N25" s="60">
        <v>23314222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43060866</v>
      </c>
      <c r="X25" s="60">
        <v>50463396</v>
      </c>
      <c r="Y25" s="60">
        <v>-7402530</v>
      </c>
      <c r="Z25" s="140">
        <v>-14.67</v>
      </c>
      <c r="AA25" s="155">
        <v>95663331</v>
      </c>
    </row>
    <row r="26" spans="1:27" ht="12.75">
      <c r="A26" s="183" t="s">
        <v>38</v>
      </c>
      <c r="B26" s="182"/>
      <c r="C26" s="155">
        <v>16874929</v>
      </c>
      <c r="D26" s="155">
        <v>0</v>
      </c>
      <c r="E26" s="156">
        <v>18681667</v>
      </c>
      <c r="F26" s="60">
        <v>18681667</v>
      </c>
      <c r="G26" s="60">
        <v>1283450</v>
      </c>
      <c r="H26" s="60">
        <v>1244319</v>
      </c>
      <c r="I26" s="60">
        <v>1565174</v>
      </c>
      <c r="J26" s="60">
        <v>4092943</v>
      </c>
      <c r="K26" s="60">
        <v>1419238</v>
      </c>
      <c r="L26" s="60">
        <v>1384975</v>
      </c>
      <c r="M26" s="60">
        <v>1384976</v>
      </c>
      <c r="N26" s="60">
        <v>4189189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8282132</v>
      </c>
      <c r="X26" s="60">
        <v>9340836</v>
      </c>
      <c r="Y26" s="60">
        <v>-1058704</v>
      </c>
      <c r="Z26" s="140">
        <v>-11.33</v>
      </c>
      <c r="AA26" s="155">
        <v>18681667</v>
      </c>
    </row>
    <row r="27" spans="1:27" ht="12.75">
      <c r="A27" s="183" t="s">
        <v>118</v>
      </c>
      <c r="B27" s="182"/>
      <c r="C27" s="155">
        <v>6682271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2500002</v>
      </c>
      <c r="Y27" s="60">
        <v>-2500002</v>
      </c>
      <c r="Z27" s="140">
        <v>-100</v>
      </c>
      <c r="AA27" s="155">
        <v>5000000</v>
      </c>
    </row>
    <row r="28" spans="1:27" ht="12.75">
      <c r="A28" s="183" t="s">
        <v>39</v>
      </c>
      <c r="B28" s="182"/>
      <c r="C28" s="155">
        <v>22849681</v>
      </c>
      <c r="D28" s="155">
        <v>0</v>
      </c>
      <c r="E28" s="156">
        <v>14320000</v>
      </c>
      <c r="F28" s="60">
        <v>14320000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7399998</v>
      </c>
      <c r="Y28" s="60">
        <v>-7399998</v>
      </c>
      <c r="Z28" s="140">
        <v>-100</v>
      </c>
      <c r="AA28" s="155">
        <v>14320000</v>
      </c>
    </row>
    <row r="29" spans="1:27" ht="12.75">
      <c r="A29" s="183" t="s">
        <v>40</v>
      </c>
      <c r="B29" s="182"/>
      <c r="C29" s="155">
        <v>5439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87</v>
      </c>
      <c r="L29" s="60">
        <v>0</v>
      </c>
      <c r="M29" s="60">
        <v>0</v>
      </c>
      <c r="N29" s="60">
        <v>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87</v>
      </c>
      <c r="X29" s="60"/>
      <c r="Y29" s="60">
        <v>87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34110668</v>
      </c>
      <c r="D30" s="155">
        <v>0</v>
      </c>
      <c r="E30" s="156">
        <v>39100000</v>
      </c>
      <c r="F30" s="60">
        <v>39100000</v>
      </c>
      <c r="G30" s="60">
        <v>4443860</v>
      </c>
      <c r="H30" s="60">
        <v>4764288</v>
      </c>
      <c r="I30" s="60">
        <v>3680628</v>
      </c>
      <c r="J30" s="60">
        <v>12888776</v>
      </c>
      <c r="K30" s="60">
        <v>2553602</v>
      </c>
      <c r="L30" s="60">
        <v>2588508</v>
      </c>
      <c r="M30" s="60">
        <v>2545782</v>
      </c>
      <c r="N30" s="60">
        <v>7687892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20576668</v>
      </c>
      <c r="X30" s="60">
        <v>19549998</v>
      </c>
      <c r="Y30" s="60">
        <v>1026670</v>
      </c>
      <c r="Z30" s="140">
        <v>5.25</v>
      </c>
      <c r="AA30" s="155">
        <v>39100000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11242080</v>
      </c>
      <c r="F31" s="60">
        <v>11242080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164696</v>
      </c>
      <c r="M31" s="60">
        <v>695035</v>
      </c>
      <c r="N31" s="60">
        <v>859731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859731</v>
      </c>
      <c r="X31" s="60"/>
      <c r="Y31" s="60">
        <v>859731</v>
      </c>
      <c r="Z31" s="140">
        <v>0</v>
      </c>
      <c r="AA31" s="155">
        <v>11242080</v>
      </c>
    </row>
    <row r="32" spans="1:27" ht="12.75">
      <c r="A32" s="183" t="s">
        <v>121</v>
      </c>
      <c r="B32" s="182"/>
      <c r="C32" s="155">
        <v>15099374</v>
      </c>
      <c r="D32" s="155">
        <v>0</v>
      </c>
      <c r="E32" s="156">
        <v>24408000</v>
      </c>
      <c r="F32" s="60">
        <v>24408000</v>
      </c>
      <c r="G32" s="60">
        <v>644159</v>
      </c>
      <c r="H32" s="60">
        <v>1576143</v>
      </c>
      <c r="I32" s="60">
        <v>1078162</v>
      </c>
      <c r="J32" s="60">
        <v>3298464</v>
      </c>
      <c r="K32" s="60">
        <v>2645017</v>
      </c>
      <c r="L32" s="60">
        <v>1809282</v>
      </c>
      <c r="M32" s="60">
        <v>3434435</v>
      </c>
      <c r="N32" s="60">
        <v>7888734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11187198</v>
      </c>
      <c r="X32" s="60">
        <v>12204000</v>
      </c>
      <c r="Y32" s="60">
        <v>-1016802</v>
      </c>
      <c r="Z32" s="140">
        <v>-8.33</v>
      </c>
      <c r="AA32" s="155">
        <v>24408000</v>
      </c>
    </row>
    <row r="33" spans="1:27" ht="12.75">
      <c r="A33" s="183" t="s">
        <v>42</v>
      </c>
      <c r="B33" s="182"/>
      <c r="C33" s="155">
        <v>18516710</v>
      </c>
      <c r="D33" s="155">
        <v>0</v>
      </c>
      <c r="E33" s="156">
        <v>19115600</v>
      </c>
      <c r="F33" s="60">
        <v>19115600</v>
      </c>
      <c r="G33" s="60">
        <v>722031</v>
      </c>
      <c r="H33" s="60">
        <v>1555103</v>
      </c>
      <c r="I33" s="60">
        <v>3453894</v>
      </c>
      <c r="J33" s="60">
        <v>5731028</v>
      </c>
      <c r="K33" s="60">
        <v>1411207</v>
      </c>
      <c r="L33" s="60">
        <v>1346498</v>
      </c>
      <c r="M33" s="60">
        <v>2618204</v>
      </c>
      <c r="N33" s="60">
        <v>5375909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11106937</v>
      </c>
      <c r="X33" s="60">
        <v>8957802</v>
      </c>
      <c r="Y33" s="60">
        <v>2149135</v>
      </c>
      <c r="Z33" s="140">
        <v>23.99</v>
      </c>
      <c r="AA33" s="155">
        <v>19115600</v>
      </c>
    </row>
    <row r="34" spans="1:27" ht="12.75">
      <c r="A34" s="183" t="s">
        <v>43</v>
      </c>
      <c r="B34" s="182"/>
      <c r="C34" s="155">
        <v>66015365</v>
      </c>
      <c r="D34" s="155">
        <v>0</v>
      </c>
      <c r="E34" s="156">
        <v>61819355</v>
      </c>
      <c r="F34" s="60">
        <v>61819355</v>
      </c>
      <c r="G34" s="60">
        <v>2431496</v>
      </c>
      <c r="H34" s="60">
        <v>4774994</v>
      </c>
      <c r="I34" s="60">
        <v>8539054</v>
      </c>
      <c r="J34" s="60">
        <v>15745544</v>
      </c>
      <c r="K34" s="60">
        <v>5881294</v>
      </c>
      <c r="L34" s="60">
        <v>5461482</v>
      </c>
      <c r="M34" s="60">
        <v>4907989</v>
      </c>
      <c r="N34" s="60">
        <v>16250765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31996309</v>
      </c>
      <c r="X34" s="60">
        <v>33903750</v>
      </c>
      <c r="Y34" s="60">
        <v>-1907441</v>
      </c>
      <c r="Z34" s="140">
        <v>-5.63</v>
      </c>
      <c r="AA34" s="155">
        <v>61819355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260830593</v>
      </c>
      <c r="D36" s="188">
        <f>SUM(D25:D35)</f>
        <v>0</v>
      </c>
      <c r="E36" s="189">
        <f t="shared" si="1"/>
        <v>289350033</v>
      </c>
      <c r="F36" s="190">
        <f t="shared" si="1"/>
        <v>289350033</v>
      </c>
      <c r="G36" s="190">
        <f t="shared" si="1"/>
        <v>15796264</v>
      </c>
      <c r="H36" s="190">
        <f t="shared" si="1"/>
        <v>20839128</v>
      </c>
      <c r="I36" s="190">
        <f t="shared" si="1"/>
        <v>24868007</v>
      </c>
      <c r="J36" s="190">
        <f t="shared" si="1"/>
        <v>61503399</v>
      </c>
      <c r="K36" s="190">
        <f t="shared" si="1"/>
        <v>20591076</v>
      </c>
      <c r="L36" s="190">
        <f t="shared" si="1"/>
        <v>22313408</v>
      </c>
      <c r="M36" s="190">
        <f t="shared" si="1"/>
        <v>22662045</v>
      </c>
      <c r="N36" s="190">
        <f t="shared" si="1"/>
        <v>65566529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127069928</v>
      </c>
      <c r="X36" s="190">
        <f t="shared" si="1"/>
        <v>144319782</v>
      </c>
      <c r="Y36" s="190">
        <f t="shared" si="1"/>
        <v>-17249854</v>
      </c>
      <c r="Z36" s="191">
        <f>+IF(X36&lt;&gt;0,+(Y36/X36)*100,0)</f>
        <v>-11.952522212097023</v>
      </c>
      <c r="AA36" s="188">
        <f>SUM(AA25:AA35)</f>
        <v>289350033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17542221</v>
      </c>
      <c r="D38" s="199">
        <f>+D22-D36</f>
        <v>0</v>
      </c>
      <c r="E38" s="200">
        <f t="shared" si="2"/>
        <v>7034</v>
      </c>
      <c r="F38" s="106">
        <f t="shared" si="2"/>
        <v>7034</v>
      </c>
      <c r="G38" s="106">
        <f t="shared" si="2"/>
        <v>82509856</v>
      </c>
      <c r="H38" s="106">
        <f t="shared" si="2"/>
        <v>-20327562</v>
      </c>
      <c r="I38" s="106">
        <f t="shared" si="2"/>
        <v>-13207543</v>
      </c>
      <c r="J38" s="106">
        <f t="shared" si="2"/>
        <v>48974751</v>
      </c>
      <c r="K38" s="106">
        <f t="shared" si="2"/>
        <v>-11725112</v>
      </c>
      <c r="L38" s="106">
        <f t="shared" si="2"/>
        <v>-15385229</v>
      </c>
      <c r="M38" s="106">
        <f t="shared" si="2"/>
        <v>36996109</v>
      </c>
      <c r="N38" s="106">
        <f t="shared" si="2"/>
        <v>9885768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58860519</v>
      </c>
      <c r="X38" s="106">
        <f>IF(F22=F36,0,X22-X36)</f>
        <v>-1088214</v>
      </c>
      <c r="Y38" s="106">
        <f t="shared" si="2"/>
        <v>59948733</v>
      </c>
      <c r="Z38" s="201">
        <f>+IF(X38&lt;&gt;0,+(Y38/X38)*100,0)</f>
        <v>-5508.910287866173</v>
      </c>
      <c r="AA38" s="199">
        <f>+AA22-AA36</f>
        <v>7034</v>
      </c>
    </row>
    <row r="39" spans="1:27" ht="12.75">
      <c r="A39" s="181" t="s">
        <v>46</v>
      </c>
      <c r="B39" s="185"/>
      <c r="C39" s="155">
        <v>82226305</v>
      </c>
      <c r="D39" s="155">
        <v>0</v>
      </c>
      <c r="E39" s="156">
        <v>124661400</v>
      </c>
      <c r="F39" s="60">
        <v>124661400</v>
      </c>
      <c r="G39" s="60">
        <v>0</v>
      </c>
      <c r="H39" s="60">
        <v>123494</v>
      </c>
      <c r="I39" s="60">
        <v>144030</v>
      </c>
      <c r="J39" s="60">
        <v>267524</v>
      </c>
      <c r="K39" s="60">
        <v>14974095</v>
      </c>
      <c r="L39" s="60">
        <v>4225670</v>
      </c>
      <c r="M39" s="60">
        <v>8081143</v>
      </c>
      <c r="N39" s="60">
        <v>27280908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27548432</v>
      </c>
      <c r="X39" s="60">
        <v>63505998</v>
      </c>
      <c r="Y39" s="60">
        <v>-35957566</v>
      </c>
      <c r="Z39" s="140">
        <v>-56.62</v>
      </c>
      <c r="AA39" s="155">
        <v>124661400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99768526</v>
      </c>
      <c r="D42" s="206">
        <f>SUM(D38:D41)</f>
        <v>0</v>
      </c>
      <c r="E42" s="207">
        <f t="shared" si="3"/>
        <v>124668434</v>
      </c>
      <c r="F42" s="88">
        <f t="shared" si="3"/>
        <v>124668434</v>
      </c>
      <c r="G42" s="88">
        <f t="shared" si="3"/>
        <v>82509856</v>
      </c>
      <c r="H42" s="88">
        <f t="shared" si="3"/>
        <v>-20204068</v>
      </c>
      <c r="I42" s="88">
        <f t="shared" si="3"/>
        <v>-13063513</v>
      </c>
      <c r="J42" s="88">
        <f t="shared" si="3"/>
        <v>49242275</v>
      </c>
      <c r="K42" s="88">
        <f t="shared" si="3"/>
        <v>3248983</v>
      </c>
      <c r="L42" s="88">
        <f t="shared" si="3"/>
        <v>-11159559</v>
      </c>
      <c r="M42" s="88">
        <f t="shared" si="3"/>
        <v>45077252</v>
      </c>
      <c r="N42" s="88">
        <f t="shared" si="3"/>
        <v>37166676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86408951</v>
      </c>
      <c r="X42" s="88">
        <f t="shared" si="3"/>
        <v>62417784</v>
      </c>
      <c r="Y42" s="88">
        <f t="shared" si="3"/>
        <v>23991167</v>
      </c>
      <c r="Z42" s="208">
        <f>+IF(X42&lt;&gt;0,+(Y42/X42)*100,0)</f>
        <v>38.43642863066077</v>
      </c>
      <c r="AA42" s="206">
        <f>SUM(AA38:AA41)</f>
        <v>124668434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99768526</v>
      </c>
      <c r="D44" s="210">
        <f>+D42-D43</f>
        <v>0</v>
      </c>
      <c r="E44" s="211">
        <f t="shared" si="4"/>
        <v>124668434</v>
      </c>
      <c r="F44" s="77">
        <f t="shared" si="4"/>
        <v>124668434</v>
      </c>
      <c r="G44" s="77">
        <f t="shared" si="4"/>
        <v>82509856</v>
      </c>
      <c r="H44" s="77">
        <f t="shared" si="4"/>
        <v>-20204068</v>
      </c>
      <c r="I44" s="77">
        <f t="shared" si="4"/>
        <v>-13063513</v>
      </c>
      <c r="J44" s="77">
        <f t="shared" si="4"/>
        <v>49242275</v>
      </c>
      <c r="K44" s="77">
        <f t="shared" si="4"/>
        <v>3248983</v>
      </c>
      <c r="L44" s="77">
        <f t="shared" si="4"/>
        <v>-11159559</v>
      </c>
      <c r="M44" s="77">
        <f t="shared" si="4"/>
        <v>45077252</v>
      </c>
      <c r="N44" s="77">
        <f t="shared" si="4"/>
        <v>37166676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86408951</v>
      </c>
      <c r="X44" s="77">
        <f t="shared" si="4"/>
        <v>62417784</v>
      </c>
      <c r="Y44" s="77">
        <f t="shared" si="4"/>
        <v>23991167</v>
      </c>
      <c r="Z44" s="212">
        <f>+IF(X44&lt;&gt;0,+(Y44/X44)*100,0)</f>
        <v>38.43642863066077</v>
      </c>
      <c r="AA44" s="210">
        <f>+AA42-AA43</f>
        <v>124668434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99768526</v>
      </c>
      <c r="D46" s="206">
        <f>SUM(D44:D45)</f>
        <v>0</v>
      </c>
      <c r="E46" s="207">
        <f t="shared" si="5"/>
        <v>124668434</v>
      </c>
      <c r="F46" s="88">
        <f t="shared" si="5"/>
        <v>124668434</v>
      </c>
      <c r="G46" s="88">
        <f t="shared" si="5"/>
        <v>82509856</v>
      </c>
      <c r="H46" s="88">
        <f t="shared" si="5"/>
        <v>-20204068</v>
      </c>
      <c r="I46" s="88">
        <f t="shared" si="5"/>
        <v>-13063513</v>
      </c>
      <c r="J46" s="88">
        <f t="shared" si="5"/>
        <v>49242275</v>
      </c>
      <c r="K46" s="88">
        <f t="shared" si="5"/>
        <v>3248983</v>
      </c>
      <c r="L46" s="88">
        <f t="shared" si="5"/>
        <v>-11159559</v>
      </c>
      <c r="M46" s="88">
        <f t="shared" si="5"/>
        <v>45077252</v>
      </c>
      <c r="N46" s="88">
        <f t="shared" si="5"/>
        <v>37166676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86408951</v>
      </c>
      <c r="X46" s="88">
        <f t="shared" si="5"/>
        <v>62417784</v>
      </c>
      <c r="Y46" s="88">
        <f t="shared" si="5"/>
        <v>23991167</v>
      </c>
      <c r="Z46" s="208">
        <f>+IF(X46&lt;&gt;0,+(Y46/X46)*100,0)</f>
        <v>38.43642863066077</v>
      </c>
      <c r="AA46" s="206">
        <f>SUM(AA44:AA45)</f>
        <v>124668434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99768526</v>
      </c>
      <c r="D48" s="217">
        <f>SUM(D46:D47)</f>
        <v>0</v>
      </c>
      <c r="E48" s="218">
        <f t="shared" si="6"/>
        <v>124668434</v>
      </c>
      <c r="F48" s="219">
        <f t="shared" si="6"/>
        <v>124668434</v>
      </c>
      <c r="G48" s="219">
        <f t="shared" si="6"/>
        <v>82509856</v>
      </c>
      <c r="H48" s="220">
        <f t="shared" si="6"/>
        <v>-20204068</v>
      </c>
      <c r="I48" s="220">
        <f t="shared" si="6"/>
        <v>-13063513</v>
      </c>
      <c r="J48" s="220">
        <f t="shared" si="6"/>
        <v>49242275</v>
      </c>
      <c r="K48" s="220">
        <f t="shared" si="6"/>
        <v>3248983</v>
      </c>
      <c r="L48" s="220">
        <f t="shared" si="6"/>
        <v>-11159559</v>
      </c>
      <c r="M48" s="219">
        <f t="shared" si="6"/>
        <v>45077252</v>
      </c>
      <c r="N48" s="219">
        <f t="shared" si="6"/>
        <v>37166676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86408951</v>
      </c>
      <c r="X48" s="220">
        <f t="shared" si="6"/>
        <v>62417784</v>
      </c>
      <c r="Y48" s="220">
        <f t="shared" si="6"/>
        <v>23991167</v>
      </c>
      <c r="Z48" s="221">
        <f>+IF(X48&lt;&gt;0,+(Y48/X48)*100,0)</f>
        <v>38.43642863066077</v>
      </c>
      <c r="AA48" s="222">
        <f>SUM(AA46:AA47)</f>
        <v>124668434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2200045</v>
      </c>
      <c r="D5" s="153">
        <f>SUM(D6:D8)</f>
        <v>0</v>
      </c>
      <c r="E5" s="154">
        <f t="shared" si="0"/>
        <v>1580000</v>
      </c>
      <c r="F5" s="100">
        <f t="shared" si="0"/>
        <v>1580000</v>
      </c>
      <c r="G5" s="100">
        <f t="shared" si="0"/>
        <v>24100</v>
      </c>
      <c r="H5" s="100">
        <f t="shared" si="0"/>
        <v>39329</v>
      </c>
      <c r="I5" s="100">
        <f t="shared" si="0"/>
        <v>40931</v>
      </c>
      <c r="J5" s="100">
        <f t="shared" si="0"/>
        <v>104360</v>
      </c>
      <c r="K5" s="100">
        <f t="shared" si="0"/>
        <v>329497</v>
      </c>
      <c r="L5" s="100">
        <f t="shared" si="0"/>
        <v>0</v>
      </c>
      <c r="M5" s="100">
        <f t="shared" si="0"/>
        <v>3141200</v>
      </c>
      <c r="N5" s="100">
        <f t="shared" si="0"/>
        <v>3470697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3575057</v>
      </c>
      <c r="X5" s="100">
        <f t="shared" si="0"/>
        <v>789996</v>
      </c>
      <c r="Y5" s="100">
        <f t="shared" si="0"/>
        <v>2785061</v>
      </c>
      <c r="Z5" s="137">
        <f>+IF(X5&lt;&gt;0,+(Y5/X5)*100,0)</f>
        <v>352.54115210709926</v>
      </c>
      <c r="AA5" s="153">
        <f>SUM(AA6:AA8)</f>
        <v>1580000</v>
      </c>
    </row>
    <row r="6" spans="1:27" ht="12.75">
      <c r="A6" s="138" t="s">
        <v>75</v>
      </c>
      <c r="B6" s="136"/>
      <c r="C6" s="155">
        <v>22732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24241</v>
      </c>
      <c r="D7" s="157"/>
      <c r="E7" s="158">
        <v>100000</v>
      </c>
      <c r="F7" s="159">
        <v>100000</v>
      </c>
      <c r="G7" s="159"/>
      <c r="H7" s="159">
        <v>13083</v>
      </c>
      <c r="I7" s="159">
        <v>26799</v>
      </c>
      <c r="J7" s="159">
        <v>39882</v>
      </c>
      <c r="K7" s="159">
        <v>61906</v>
      </c>
      <c r="L7" s="159"/>
      <c r="M7" s="159">
        <v>3141200</v>
      </c>
      <c r="N7" s="159">
        <v>3203106</v>
      </c>
      <c r="O7" s="159"/>
      <c r="P7" s="159"/>
      <c r="Q7" s="159"/>
      <c r="R7" s="159"/>
      <c r="S7" s="159"/>
      <c r="T7" s="159"/>
      <c r="U7" s="159"/>
      <c r="V7" s="159"/>
      <c r="W7" s="159">
        <v>3242988</v>
      </c>
      <c r="X7" s="159">
        <v>49998</v>
      </c>
      <c r="Y7" s="159">
        <v>3192990</v>
      </c>
      <c r="Z7" s="141">
        <v>6386.24</v>
      </c>
      <c r="AA7" s="225">
        <v>100000</v>
      </c>
    </row>
    <row r="8" spans="1:27" ht="12.75">
      <c r="A8" s="138" t="s">
        <v>77</v>
      </c>
      <c r="B8" s="136"/>
      <c r="C8" s="155">
        <v>2153072</v>
      </c>
      <c r="D8" s="155"/>
      <c r="E8" s="156">
        <v>1480000</v>
      </c>
      <c r="F8" s="60">
        <v>1480000</v>
      </c>
      <c r="G8" s="60">
        <v>24100</v>
      </c>
      <c r="H8" s="60">
        <v>26246</v>
      </c>
      <c r="I8" s="60">
        <v>14132</v>
      </c>
      <c r="J8" s="60">
        <v>64478</v>
      </c>
      <c r="K8" s="60">
        <v>267591</v>
      </c>
      <c r="L8" s="60"/>
      <c r="M8" s="60"/>
      <c r="N8" s="60">
        <v>267591</v>
      </c>
      <c r="O8" s="60"/>
      <c r="P8" s="60"/>
      <c r="Q8" s="60"/>
      <c r="R8" s="60"/>
      <c r="S8" s="60"/>
      <c r="T8" s="60"/>
      <c r="U8" s="60"/>
      <c r="V8" s="60"/>
      <c r="W8" s="60">
        <v>332069</v>
      </c>
      <c r="X8" s="60">
        <v>739998</v>
      </c>
      <c r="Y8" s="60">
        <v>-407929</v>
      </c>
      <c r="Z8" s="140">
        <v>-55.13</v>
      </c>
      <c r="AA8" s="62">
        <v>1480000</v>
      </c>
    </row>
    <row r="9" spans="1:27" ht="12.75">
      <c r="A9" s="135" t="s">
        <v>78</v>
      </c>
      <c r="B9" s="136"/>
      <c r="C9" s="153">
        <f aca="true" t="shared" si="1" ref="C9:Y9">SUM(C10:C14)</f>
        <v>26392057</v>
      </c>
      <c r="D9" s="153">
        <f>SUM(D10:D14)</f>
        <v>0</v>
      </c>
      <c r="E9" s="154">
        <f t="shared" si="1"/>
        <v>30000600</v>
      </c>
      <c r="F9" s="100">
        <f t="shared" si="1"/>
        <v>30000600</v>
      </c>
      <c r="G9" s="100">
        <f t="shared" si="1"/>
        <v>19467</v>
      </c>
      <c r="H9" s="100">
        <f t="shared" si="1"/>
        <v>2047408</v>
      </c>
      <c r="I9" s="100">
        <f t="shared" si="1"/>
        <v>418606</v>
      </c>
      <c r="J9" s="100">
        <f t="shared" si="1"/>
        <v>2485481</v>
      </c>
      <c r="K9" s="100">
        <f t="shared" si="1"/>
        <v>0</v>
      </c>
      <c r="L9" s="100">
        <f t="shared" si="1"/>
        <v>545434</v>
      </c>
      <c r="M9" s="100">
        <f t="shared" si="1"/>
        <v>2609524</v>
      </c>
      <c r="N9" s="100">
        <f t="shared" si="1"/>
        <v>3154958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5640439</v>
      </c>
      <c r="X9" s="100">
        <f t="shared" si="1"/>
        <v>15000294</v>
      </c>
      <c r="Y9" s="100">
        <f t="shared" si="1"/>
        <v>-9359855</v>
      </c>
      <c r="Z9" s="137">
        <f>+IF(X9&lt;&gt;0,+(Y9/X9)*100,0)</f>
        <v>-62.39781033625075</v>
      </c>
      <c r="AA9" s="102">
        <f>SUM(AA10:AA14)</f>
        <v>30000600</v>
      </c>
    </row>
    <row r="10" spans="1:27" ht="12.75">
      <c r="A10" s="138" t="s">
        <v>79</v>
      </c>
      <c r="B10" s="136"/>
      <c r="C10" s="155">
        <v>6047119</v>
      </c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>
        <v>545434</v>
      </c>
      <c r="M10" s="60">
        <v>2609524</v>
      </c>
      <c r="N10" s="60">
        <v>3154958</v>
      </c>
      <c r="O10" s="60"/>
      <c r="P10" s="60"/>
      <c r="Q10" s="60"/>
      <c r="R10" s="60"/>
      <c r="S10" s="60"/>
      <c r="T10" s="60"/>
      <c r="U10" s="60"/>
      <c r="V10" s="60"/>
      <c r="W10" s="60">
        <v>3154958</v>
      </c>
      <c r="X10" s="60">
        <v>499998</v>
      </c>
      <c r="Y10" s="60">
        <v>2654960</v>
      </c>
      <c r="Z10" s="140">
        <v>530.99</v>
      </c>
      <c r="AA10" s="62">
        <v>1000000</v>
      </c>
    </row>
    <row r="11" spans="1:27" ht="12.75">
      <c r="A11" s="138" t="s">
        <v>80</v>
      </c>
      <c r="B11" s="136"/>
      <c r="C11" s="155">
        <v>672913</v>
      </c>
      <c r="D11" s="155"/>
      <c r="E11" s="156">
        <v>5800000</v>
      </c>
      <c r="F11" s="60">
        <v>5800000</v>
      </c>
      <c r="G11" s="60">
        <v>19467</v>
      </c>
      <c r="H11" s="60">
        <v>581818</v>
      </c>
      <c r="I11" s="60">
        <v>-2391</v>
      </c>
      <c r="J11" s="60">
        <v>598894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598894</v>
      </c>
      <c r="X11" s="60">
        <v>2899998</v>
      </c>
      <c r="Y11" s="60">
        <v>-2301104</v>
      </c>
      <c r="Z11" s="140">
        <v>-79.35</v>
      </c>
      <c r="AA11" s="62">
        <v>5800000</v>
      </c>
    </row>
    <row r="12" spans="1:27" ht="12.75">
      <c r="A12" s="138" t="s">
        <v>81</v>
      </c>
      <c r="B12" s="136"/>
      <c r="C12" s="155">
        <v>2855700</v>
      </c>
      <c r="D12" s="155"/>
      <c r="E12" s="156">
        <v>850600</v>
      </c>
      <c r="F12" s="60">
        <v>850600</v>
      </c>
      <c r="G12" s="60"/>
      <c r="H12" s="60"/>
      <c r="I12" s="60">
        <v>251217</v>
      </c>
      <c r="J12" s="60">
        <v>251217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251217</v>
      </c>
      <c r="X12" s="60">
        <v>425298</v>
      </c>
      <c r="Y12" s="60">
        <v>-174081</v>
      </c>
      <c r="Z12" s="140">
        <v>-40.93</v>
      </c>
      <c r="AA12" s="62">
        <v>850600</v>
      </c>
    </row>
    <row r="13" spans="1:27" ht="12.75">
      <c r="A13" s="138" t="s">
        <v>82</v>
      </c>
      <c r="B13" s="136"/>
      <c r="C13" s="155">
        <v>16816325</v>
      </c>
      <c r="D13" s="155"/>
      <c r="E13" s="156">
        <v>22350000</v>
      </c>
      <c r="F13" s="60">
        <v>22350000</v>
      </c>
      <c r="G13" s="60"/>
      <c r="H13" s="60">
        <v>1465590</v>
      </c>
      <c r="I13" s="60">
        <v>169780</v>
      </c>
      <c r="J13" s="60">
        <v>1635370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1635370</v>
      </c>
      <c r="X13" s="60">
        <v>11175000</v>
      </c>
      <c r="Y13" s="60">
        <v>-9539630</v>
      </c>
      <c r="Z13" s="140">
        <v>-85.37</v>
      </c>
      <c r="AA13" s="62">
        <v>22350000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1415023</v>
      </c>
      <c r="D15" s="153">
        <f>SUM(D16:D18)</f>
        <v>0</v>
      </c>
      <c r="E15" s="154">
        <f t="shared" si="2"/>
        <v>2905000</v>
      </c>
      <c r="F15" s="100">
        <f t="shared" si="2"/>
        <v>2905000</v>
      </c>
      <c r="G15" s="100">
        <f t="shared" si="2"/>
        <v>0</v>
      </c>
      <c r="H15" s="100">
        <f t="shared" si="2"/>
        <v>1413030</v>
      </c>
      <c r="I15" s="100">
        <f t="shared" si="2"/>
        <v>581612</v>
      </c>
      <c r="J15" s="100">
        <f t="shared" si="2"/>
        <v>1994642</v>
      </c>
      <c r="K15" s="100">
        <f t="shared" si="2"/>
        <v>180880</v>
      </c>
      <c r="L15" s="100">
        <f t="shared" si="2"/>
        <v>1762954</v>
      </c>
      <c r="M15" s="100">
        <f t="shared" si="2"/>
        <v>1345992</v>
      </c>
      <c r="N15" s="100">
        <f t="shared" si="2"/>
        <v>3289826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5284468</v>
      </c>
      <c r="X15" s="100">
        <f t="shared" si="2"/>
        <v>1452498</v>
      </c>
      <c r="Y15" s="100">
        <f t="shared" si="2"/>
        <v>3831970</v>
      </c>
      <c r="Z15" s="137">
        <f>+IF(X15&lt;&gt;0,+(Y15/X15)*100,0)</f>
        <v>263.81929613672446</v>
      </c>
      <c r="AA15" s="102">
        <f>SUM(AA16:AA18)</f>
        <v>2905000</v>
      </c>
    </row>
    <row r="16" spans="1:27" ht="12.75">
      <c r="A16" s="138" t="s">
        <v>85</v>
      </c>
      <c r="B16" s="136"/>
      <c r="C16" s="155">
        <v>1415023</v>
      </c>
      <c r="D16" s="155"/>
      <c r="E16" s="156">
        <v>2905000</v>
      </c>
      <c r="F16" s="60">
        <v>2905000</v>
      </c>
      <c r="G16" s="60"/>
      <c r="H16" s="60">
        <v>1413030</v>
      </c>
      <c r="I16" s="60">
        <v>581612</v>
      </c>
      <c r="J16" s="60">
        <v>1994642</v>
      </c>
      <c r="K16" s="60">
        <v>180880</v>
      </c>
      <c r="L16" s="60"/>
      <c r="M16" s="60"/>
      <c r="N16" s="60">
        <v>180880</v>
      </c>
      <c r="O16" s="60"/>
      <c r="P16" s="60"/>
      <c r="Q16" s="60"/>
      <c r="R16" s="60"/>
      <c r="S16" s="60"/>
      <c r="T16" s="60"/>
      <c r="U16" s="60"/>
      <c r="V16" s="60"/>
      <c r="W16" s="60">
        <v>2175522</v>
      </c>
      <c r="X16" s="60">
        <v>1452498</v>
      </c>
      <c r="Y16" s="60">
        <v>723024</v>
      </c>
      <c r="Z16" s="140">
        <v>49.78</v>
      </c>
      <c r="AA16" s="62">
        <v>2905000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>
        <v>1762954</v>
      </c>
      <c r="M17" s="60">
        <v>1345992</v>
      </c>
      <c r="N17" s="60">
        <v>3108946</v>
      </c>
      <c r="O17" s="60"/>
      <c r="P17" s="60"/>
      <c r="Q17" s="60"/>
      <c r="R17" s="60"/>
      <c r="S17" s="60"/>
      <c r="T17" s="60"/>
      <c r="U17" s="60"/>
      <c r="V17" s="60"/>
      <c r="W17" s="60">
        <v>3108946</v>
      </c>
      <c r="X17" s="60"/>
      <c r="Y17" s="60">
        <v>3108946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71496270</v>
      </c>
      <c r="D19" s="153">
        <f>SUM(D20:D23)</f>
        <v>0</v>
      </c>
      <c r="E19" s="154">
        <f t="shared" si="3"/>
        <v>119560800</v>
      </c>
      <c r="F19" s="100">
        <f t="shared" si="3"/>
        <v>119560800</v>
      </c>
      <c r="G19" s="100">
        <f t="shared" si="3"/>
        <v>1134575</v>
      </c>
      <c r="H19" s="100">
        <f t="shared" si="3"/>
        <v>4517577</v>
      </c>
      <c r="I19" s="100">
        <f t="shared" si="3"/>
        <v>7098167</v>
      </c>
      <c r="J19" s="100">
        <f t="shared" si="3"/>
        <v>12750319</v>
      </c>
      <c r="K19" s="100">
        <f t="shared" si="3"/>
        <v>3381861</v>
      </c>
      <c r="L19" s="100">
        <f t="shared" si="3"/>
        <v>5339134</v>
      </c>
      <c r="M19" s="100">
        <f t="shared" si="3"/>
        <v>6340184</v>
      </c>
      <c r="N19" s="100">
        <f t="shared" si="3"/>
        <v>15061179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27811498</v>
      </c>
      <c r="X19" s="100">
        <f t="shared" si="3"/>
        <v>59780400</v>
      </c>
      <c r="Y19" s="100">
        <f t="shared" si="3"/>
        <v>-31968902</v>
      </c>
      <c r="Z19" s="137">
        <f>+IF(X19&lt;&gt;0,+(Y19/X19)*100,0)</f>
        <v>-53.47722999511546</v>
      </c>
      <c r="AA19" s="102">
        <f>SUM(AA20:AA23)</f>
        <v>119560800</v>
      </c>
    </row>
    <row r="20" spans="1:27" ht="12.75">
      <c r="A20" s="138" t="s">
        <v>89</v>
      </c>
      <c r="B20" s="136"/>
      <c r="C20" s="155">
        <v>71496270</v>
      </c>
      <c r="D20" s="155"/>
      <c r="E20" s="156">
        <v>119560800</v>
      </c>
      <c r="F20" s="60">
        <v>119560800</v>
      </c>
      <c r="G20" s="60">
        <v>1134575</v>
      </c>
      <c r="H20" s="60">
        <v>4517577</v>
      </c>
      <c r="I20" s="60">
        <v>7098167</v>
      </c>
      <c r="J20" s="60">
        <v>12750319</v>
      </c>
      <c r="K20" s="60">
        <v>3381861</v>
      </c>
      <c r="L20" s="60">
        <v>5339134</v>
      </c>
      <c r="M20" s="60">
        <v>6340184</v>
      </c>
      <c r="N20" s="60">
        <v>15061179</v>
      </c>
      <c r="O20" s="60"/>
      <c r="P20" s="60"/>
      <c r="Q20" s="60"/>
      <c r="R20" s="60"/>
      <c r="S20" s="60"/>
      <c r="T20" s="60"/>
      <c r="U20" s="60"/>
      <c r="V20" s="60"/>
      <c r="W20" s="60">
        <v>27811498</v>
      </c>
      <c r="X20" s="60">
        <v>59780400</v>
      </c>
      <c r="Y20" s="60">
        <v>-31968902</v>
      </c>
      <c r="Z20" s="140">
        <v>-53.48</v>
      </c>
      <c r="AA20" s="62">
        <v>119560800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101503395</v>
      </c>
      <c r="D25" s="217">
        <f>+D5+D9+D15+D19+D24</f>
        <v>0</v>
      </c>
      <c r="E25" s="230">
        <f t="shared" si="4"/>
        <v>154046400</v>
      </c>
      <c r="F25" s="219">
        <f t="shared" si="4"/>
        <v>154046400</v>
      </c>
      <c r="G25" s="219">
        <f t="shared" si="4"/>
        <v>1178142</v>
      </c>
      <c r="H25" s="219">
        <f t="shared" si="4"/>
        <v>8017344</v>
      </c>
      <c r="I25" s="219">
        <f t="shared" si="4"/>
        <v>8139316</v>
      </c>
      <c r="J25" s="219">
        <f t="shared" si="4"/>
        <v>17334802</v>
      </c>
      <c r="K25" s="219">
        <f t="shared" si="4"/>
        <v>3892238</v>
      </c>
      <c r="L25" s="219">
        <f t="shared" si="4"/>
        <v>7647522</v>
      </c>
      <c r="M25" s="219">
        <f t="shared" si="4"/>
        <v>13436900</v>
      </c>
      <c r="N25" s="219">
        <f t="shared" si="4"/>
        <v>24976660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42311462</v>
      </c>
      <c r="X25" s="219">
        <f t="shared" si="4"/>
        <v>77023188</v>
      </c>
      <c r="Y25" s="219">
        <f t="shared" si="4"/>
        <v>-34711726</v>
      </c>
      <c r="Z25" s="231">
        <f>+IF(X25&lt;&gt;0,+(Y25/X25)*100,0)</f>
        <v>-45.06659215404068</v>
      </c>
      <c r="AA25" s="232">
        <f>+AA5+AA9+AA15+AA19+AA24</f>
        <v>154046400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101503391</v>
      </c>
      <c r="D28" s="155"/>
      <c r="E28" s="156">
        <v>124661400</v>
      </c>
      <c r="F28" s="60">
        <v>124661400</v>
      </c>
      <c r="G28" s="60">
        <v>43567</v>
      </c>
      <c r="H28" s="60">
        <v>2681793</v>
      </c>
      <c r="I28" s="60">
        <v>1642147</v>
      </c>
      <c r="J28" s="60">
        <v>4367507</v>
      </c>
      <c r="K28" s="60">
        <v>227696</v>
      </c>
      <c r="L28" s="60">
        <v>7624568</v>
      </c>
      <c r="M28" s="60">
        <v>9302028</v>
      </c>
      <c r="N28" s="60">
        <v>17154292</v>
      </c>
      <c r="O28" s="60"/>
      <c r="P28" s="60"/>
      <c r="Q28" s="60"/>
      <c r="R28" s="60"/>
      <c r="S28" s="60"/>
      <c r="T28" s="60"/>
      <c r="U28" s="60"/>
      <c r="V28" s="60"/>
      <c r="W28" s="60">
        <v>21521799</v>
      </c>
      <c r="X28" s="60">
        <v>62330700</v>
      </c>
      <c r="Y28" s="60">
        <v>-40808901</v>
      </c>
      <c r="Z28" s="140">
        <v>-65.47</v>
      </c>
      <c r="AA28" s="155">
        <v>124661400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101503391</v>
      </c>
      <c r="D32" s="210">
        <f>SUM(D28:D31)</f>
        <v>0</v>
      </c>
      <c r="E32" s="211">
        <f t="shared" si="5"/>
        <v>124661400</v>
      </c>
      <c r="F32" s="77">
        <f t="shared" si="5"/>
        <v>124661400</v>
      </c>
      <c r="G32" s="77">
        <f t="shared" si="5"/>
        <v>43567</v>
      </c>
      <c r="H32" s="77">
        <f t="shared" si="5"/>
        <v>2681793</v>
      </c>
      <c r="I32" s="77">
        <f t="shared" si="5"/>
        <v>1642147</v>
      </c>
      <c r="J32" s="77">
        <f t="shared" si="5"/>
        <v>4367507</v>
      </c>
      <c r="K32" s="77">
        <f t="shared" si="5"/>
        <v>227696</v>
      </c>
      <c r="L32" s="77">
        <f t="shared" si="5"/>
        <v>7624568</v>
      </c>
      <c r="M32" s="77">
        <f t="shared" si="5"/>
        <v>9302028</v>
      </c>
      <c r="N32" s="77">
        <f t="shared" si="5"/>
        <v>17154292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21521799</v>
      </c>
      <c r="X32" s="77">
        <f t="shared" si="5"/>
        <v>62330700</v>
      </c>
      <c r="Y32" s="77">
        <f t="shared" si="5"/>
        <v>-40808901</v>
      </c>
      <c r="Z32" s="212">
        <f>+IF(X32&lt;&gt;0,+(Y32/X32)*100,0)</f>
        <v>-65.47159104582492</v>
      </c>
      <c r="AA32" s="79">
        <f>SUM(AA28:AA31)</f>
        <v>124661400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29385000</v>
      </c>
      <c r="F35" s="60">
        <v>29385000</v>
      </c>
      <c r="G35" s="60">
        <v>1134575</v>
      </c>
      <c r="H35" s="60">
        <v>5335551</v>
      </c>
      <c r="I35" s="60">
        <v>6497169</v>
      </c>
      <c r="J35" s="60">
        <v>12967295</v>
      </c>
      <c r="K35" s="60">
        <v>3664542</v>
      </c>
      <c r="L35" s="60">
        <v>22954</v>
      </c>
      <c r="M35" s="60">
        <v>4134872</v>
      </c>
      <c r="N35" s="60">
        <v>7822368</v>
      </c>
      <c r="O35" s="60"/>
      <c r="P35" s="60"/>
      <c r="Q35" s="60"/>
      <c r="R35" s="60"/>
      <c r="S35" s="60"/>
      <c r="T35" s="60"/>
      <c r="U35" s="60"/>
      <c r="V35" s="60"/>
      <c r="W35" s="60">
        <v>20789663</v>
      </c>
      <c r="X35" s="60">
        <v>14692500</v>
      </c>
      <c r="Y35" s="60">
        <v>6097163</v>
      </c>
      <c r="Z35" s="140">
        <v>41.5</v>
      </c>
      <c r="AA35" s="62">
        <v>29385000</v>
      </c>
    </row>
    <row r="36" spans="1:27" ht="12.75">
      <c r="A36" s="238" t="s">
        <v>139</v>
      </c>
      <c r="B36" s="149"/>
      <c r="C36" s="222">
        <f aca="true" t="shared" si="6" ref="C36:Y36">SUM(C32:C35)</f>
        <v>101503391</v>
      </c>
      <c r="D36" s="222">
        <f>SUM(D32:D35)</f>
        <v>0</v>
      </c>
      <c r="E36" s="218">
        <f t="shared" si="6"/>
        <v>154046400</v>
      </c>
      <c r="F36" s="220">
        <f t="shared" si="6"/>
        <v>154046400</v>
      </c>
      <c r="G36" s="220">
        <f t="shared" si="6"/>
        <v>1178142</v>
      </c>
      <c r="H36" s="220">
        <f t="shared" si="6"/>
        <v>8017344</v>
      </c>
      <c r="I36" s="220">
        <f t="shared" si="6"/>
        <v>8139316</v>
      </c>
      <c r="J36" s="220">
        <f t="shared" si="6"/>
        <v>17334802</v>
      </c>
      <c r="K36" s="220">
        <f t="shared" si="6"/>
        <v>3892238</v>
      </c>
      <c r="L36" s="220">
        <f t="shared" si="6"/>
        <v>7647522</v>
      </c>
      <c r="M36" s="220">
        <f t="shared" si="6"/>
        <v>13436900</v>
      </c>
      <c r="N36" s="220">
        <f t="shared" si="6"/>
        <v>24976660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42311462</v>
      </c>
      <c r="X36" s="220">
        <f t="shared" si="6"/>
        <v>77023200</v>
      </c>
      <c r="Y36" s="220">
        <f t="shared" si="6"/>
        <v>-34711738</v>
      </c>
      <c r="Z36" s="221">
        <f>+IF(X36&lt;&gt;0,+(Y36/X36)*100,0)</f>
        <v>-45.066600712512596</v>
      </c>
      <c r="AA36" s="239">
        <f>SUM(AA32:AA35)</f>
        <v>154046400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48410554</v>
      </c>
      <c r="D6" s="155"/>
      <c r="E6" s="59">
        <v>9131017</v>
      </c>
      <c r="F6" s="60">
        <v>9131017</v>
      </c>
      <c r="G6" s="60">
        <v>7995551</v>
      </c>
      <c r="H6" s="60"/>
      <c r="I6" s="60">
        <v>5844368</v>
      </c>
      <c r="J6" s="60">
        <v>5844368</v>
      </c>
      <c r="K6" s="60">
        <v>11221162</v>
      </c>
      <c r="L6" s="60">
        <v>98667998</v>
      </c>
      <c r="M6" s="60">
        <v>162127138</v>
      </c>
      <c r="N6" s="60">
        <v>162127138</v>
      </c>
      <c r="O6" s="60"/>
      <c r="P6" s="60"/>
      <c r="Q6" s="60"/>
      <c r="R6" s="60"/>
      <c r="S6" s="60"/>
      <c r="T6" s="60"/>
      <c r="U6" s="60"/>
      <c r="V6" s="60"/>
      <c r="W6" s="60">
        <v>162127138</v>
      </c>
      <c r="X6" s="60">
        <v>4565509</v>
      </c>
      <c r="Y6" s="60">
        <v>157561629</v>
      </c>
      <c r="Z6" s="140">
        <v>3451.13</v>
      </c>
      <c r="AA6" s="62">
        <v>9131017</v>
      </c>
    </row>
    <row r="7" spans="1:27" ht="12.75">
      <c r="A7" s="249" t="s">
        <v>144</v>
      </c>
      <c r="B7" s="182"/>
      <c r="C7" s="155"/>
      <c r="D7" s="155"/>
      <c r="E7" s="59">
        <v>21330145</v>
      </c>
      <c r="F7" s="60">
        <v>21330145</v>
      </c>
      <c r="G7" s="60">
        <v>108320759</v>
      </c>
      <c r="H7" s="60">
        <v>93293875</v>
      </c>
      <c r="I7" s="60">
        <v>86073543</v>
      </c>
      <c r="J7" s="60">
        <v>86073543</v>
      </c>
      <c r="K7" s="60">
        <v>88588916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10665073</v>
      </c>
      <c r="Y7" s="60">
        <v>-10665073</v>
      </c>
      <c r="Z7" s="140">
        <v>-100</v>
      </c>
      <c r="AA7" s="62">
        <v>21330145</v>
      </c>
    </row>
    <row r="8" spans="1:27" ht="12.75">
      <c r="A8" s="249" t="s">
        <v>145</v>
      </c>
      <c r="B8" s="182"/>
      <c r="C8" s="155">
        <v>31723845</v>
      </c>
      <c r="D8" s="155"/>
      <c r="E8" s="59">
        <v>12299368</v>
      </c>
      <c r="F8" s="60">
        <v>12299368</v>
      </c>
      <c r="G8" s="60">
        <v>13989966</v>
      </c>
      <c r="H8" s="60">
        <v>6508785</v>
      </c>
      <c r="I8" s="60">
        <v>7011615</v>
      </c>
      <c r="J8" s="60">
        <v>7011615</v>
      </c>
      <c r="K8" s="60">
        <v>8046351</v>
      </c>
      <c r="L8" s="60">
        <v>-26045227</v>
      </c>
      <c r="M8" s="60">
        <v>-26045227</v>
      </c>
      <c r="N8" s="60">
        <v>-26045227</v>
      </c>
      <c r="O8" s="60"/>
      <c r="P8" s="60"/>
      <c r="Q8" s="60"/>
      <c r="R8" s="60"/>
      <c r="S8" s="60"/>
      <c r="T8" s="60"/>
      <c r="U8" s="60"/>
      <c r="V8" s="60"/>
      <c r="W8" s="60">
        <v>-26045227</v>
      </c>
      <c r="X8" s="60">
        <v>6149684</v>
      </c>
      <c r="Y8" s="60">
        <v>-32194911</v>
      </c>
      <c r="Z8" s="140">
        <v>-523.52</v>
      </c>
      <c r="AA8" s="62">
        <v>12299368</v>
      </c>
    </row>
    <row r="9" spans="1:27" ht="12.75">
      <c r="A9" s="249" t="s">
        <v>146</v>
      </c>
      <c r="B9" s="182"/>
      <c r="C9" s="155">
        <v>11511632</v>
      </c>
      <c r="D9" s="155"/>
      <c r="E9" s="59">
        <v>17847874</v>
      </c>
      <c r="F9" s="60">
        <v>17847874</v>
      </c>
      <c r="G9" s="60">
        <v>51547054</v>
      </c>
      <c r="H9" s="60">
        <v>54419431</v>
      </c>
      <c r="I9" s="60">
        <v>51277335</v>
      </c>
      <c r="J9" s="60">
        <v>51277335</v>
      </c>
      <c r="K9" s="60">
        <v>49490843</v>
      </c>
      <c r="L9" s="60">
        <v>78231022</v>
      </c>
      <c r="M9" s="60">
        <v>73092761</v>
      </c>
      <c r="N9" s="60">
        <v>73092761</v>
      </c>
      <c r="O9" s="60"/>
      <c r="P9" s="60"/>
      <c r="Q9" s="60"/>
      <c r="R9" s="60"/>
      <c r="S9" s="60"/>
      <c r="T9" s="60"/>
      <c r="U9" s="60"/>
      <c r="V9" s="60"/>
      <c r="W9" s="60">
        <v>73092761</v>
      </c>
      <c r="X9" s="60">
        <v>8923937</v>
      </c>
      <c r="Y9" s="60">
        <v>64168824</v>
      </c>
      <c r="Z9" s="140">
        <v>719.06</v>
      </c>
      <c r="AA9" s="62">
        <v>17847874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965648</v>
      </c>
      <c r="D11" s="155"/>
      <c r="E11" s="59">
        <v>1478655</v>
      </c>
      <c r="F11" s="60">
        <v>1478655</v>
      </c>
      <c r="G11" s="60">
        <v>881496</v>
      </c>
      <c r="H11" s="60">
        <v>891577</v>
      </c>
      <c r="I11" s="60">
        <v>926683</v>
      </c>
      <c r="J11" s="60">
        <v>926683</v>
      </c>
      <c r="K11" s="60">
        <v>893626</v>
      </c>
      <c r="L11" s="60">
        <v>1067923</v>
      </c>
      <c r="M11" s="60">
        <v>513248</v>
      </c>
      <c r="N11" s="60">
        <v>513248</v>
      </c>
      <c r="O11" s="60"/>
      <c r="P11" s="60"/>
      <c r="Q11" s="60"/>
      <c r="R11" s="60"/>
      <c r="S11" s="60"/>
      <c r="T11" s="60"/>
      <c r="U11" s="60"/>
      <c r="V11" s="60"/>
      <c r="W11" s="60">
        <v>513248</v>
      </c>
      <c r="X11" s="60">
        <v>739328</v>
      </c>
      <c r="Y11" s="60">
        <v>-226080</v>
      </c>
      <c r="Z11" s="140">
        <v>-30.58</v>
      </c>
      <c r="AA11" s="62">
        <v>1478655</v>
      </c>
    </row>
    <row r="12" spans="1:27" ht="12.75">
      <c r="A12" s="250" t="s">
        <v>56</v>
      </c>
      <c r="B12" s="251"/>
      <c r="C12" s="168">
        <f aca="true" t="shared" si="0" ref="C12:Y12">SUM(C6:C11)</f>
        <v>92611679</v>
      </c>
      <c r="D12" s="168">
        <f>SUM(D6:D11)</f>
        <v>0</v>
      </c>
      <c r="E12" s="72">
        <f t="shared" si="0"/>
        <v>62087059</v>
      </c>
      <c r="F12" s="73">
        <f t="shared" si="0"/>
        <v>62087059</v>
      </c>
      <c r="G12" s="73">
        <f t="shared" si="0"/>
        <v>182734826</v>
      </c>
      <c r="H12" s="73">
        <f t="shared" si="0"/>
        <v>155113668</v>
      </c>
      <c r="I12" s="73">
        <f t="shared" si="0"/>
        <v>151133544</v>
      </c>
      <c r="J12" s="73">
        <f t="shared" si="0"/>
        <v>151133544</v>
      </c>
      <c r="K12" s="73">
        <f t="shared" si="0"/>
        <v>158240898</v>
      </c>
      <c r="L12" s="73">
        <f t="shared" si="0"/>
        <v>151921716</v>
      </c>
      <c r="M12" s="73">
        <f t="shared" si="0"/>
        <v>209687920</v>
      </c>
      <c r="N12" s="73">
        <f t="shared" si="0"/>
        <v>209687920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209687920</v>
      </c>
      <c r="X12" s="73">
        <f t="shared" si="0"/>
        <v>31043531</v>
      </c>
      <c r="Y12" s="73">
        <f t="shared" si="0"/>
        <v>178644389</v>
      </c>
      <c r="Z12" s="170">
        <f>+IF(X12&lt;&gt;0,+(Y12/X12)*100,0)</f>
        <v>575.464140983189</v>
      </c>
      <c r="AA12" s="74">
        <f>SUM(AA6:AA11)</f>
        <v>62087059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21614400</v>
      </c>
      <c r="D17" s="155"/>
      <c r="E17" s="59">
        <v>19173900</v>
      </c>
      <c r="F17" s="60">
        <v>19173900</v>
      </c>
      <c r="G17" s="60">
        <v>21890900</v>
      </c>
      <c r="H17" s="60">
        <v>21890900</v>
      </c>
      <c r="I17" s="60">
        <v>21890900</v>
      </c>
      <c r="J17" s="60">
        <v>21890900</v>
      </c>
      <c r="K17" s="60">
        <v>21890900</v>
      </c>
      <c r="L17" s="60">
        <v>21614400</v>
      </c>
      <c r="M17" s="60">
        <v>21614400</v>
      </c>
      <c r="N17" s="60">
        <v>21614400</v>
      </c>
      <c r="O17" s="60"/>
      <c r="P17" s="60"/>
      <c r="Q17" s="60"/>
      <c r="R17" s="60"/>
      <c r="S17" s="60"/>
      <c r="T17" s="60"/>
      <c r="U17" s="60"/>
      <c r="V17" s="60"/>
      <c r="W17" s="60">
        <v>21614400</v>
      </c>
      <c r="X17" s="60">
        <v>9586950</v>
      </c>
      <c r="Y17" s="60">
        <v>12027450</v>
      </c>
      <c r="Z17" s="140">
        <v>125.46</v>
      </c>
      <c r="AA17" s="62">
        <v>19173900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682279644</v>
      </c>
      <c r="D19" s="155"/>
      <c r="E19" s="59">
        <v>846457052</v>
      </c>
      <c r="F19" s="60">
        <v>846457052</v>
      </c>
      <c r="G19" s="60">
        <v>604889304</v>
      </c>
      <c r="H19" s="60">
        <v>612906648</v>
      </c>
      <c r="I19" s="60">
        <v>617212909</v>
      </c>
      <c r="J19" s="60">
        <v>617212909</v>
      </c>
      <c r="K19" s="60">
        <v>618236048</v>
      </c>
      <c r="L19" s="60">
        <v>682279641</v>
      </c>
      <c r="M19" s="60">
        <v>682279641</v>
      </c>
      <c r="N19" s="60">
        <v>682279641</v>
      </c>
      <c r="O19" s="60"/>
      <c r="P19" s="60"/>
      <c r="Q19" s="60"/>
      <c r="R19" s="60"/>
      <c r="S19" s="60"/>
      <c r="T19" s="60"/>
      <c r="U19" s="60"/>
      <c r="V19" s="60"/>
      <c r="W19" s="60">
        <v>682279641</v>
      </c>
      <c r="X19" s="60">
        <v>423228526</v>
      </c>
      <c r="Y19" s="60">
        <v>259051115</v>
      </c>
      <c r="Z19" s="140">
        <v>61.21</v>
      </c>
      <c r="AA19" s="62">
        <v>846457052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420740</v>
      </c>
      <c r="D22" s="155"/>
      <c r="E22" s="59">
        <v>2989621</v>
      </c>
      <c r="F22" s="60">
        <v>2989621</v>
      </c>
      <c r="G22" s="60">
        <v>672497</v>
      </c>
      <c r="H22" s="60">
        <v>672497</v>
      </c>
      <c r="I22" s="60">
        <v>672497</v>
      </c>
      <c r="J22" s="60">
        <v>672497</v>
      </c>
      <c r="K22" s="60">
        <v>672497</v>
      </c>
      <c r="L22" s="60">
        <v>420740</v>
      </c>
      <c r="M22" s="60">
        <v>420740</v>
      </c>
      <c r="N22" s="60">
        <v>420740</v>
      </c>
      <c r="O22" s="60"/>
      <c r="P22" s="60"/>
      <c r="Q22" s="60"/>
      <c r="R22" s="60"/>
      <c r="S22" s="60"/>
      <c r="T22" s="60"/>
      <c r="U22" s="60"/>
      <c r="V22" s="60"/>
      <c r="W22" s="60">
        <v>420740</v>
      </c>
      <c r="X22" s="60">
        <v>1494811</v>
      </c>
      <c r="Y22" s="60">
        <v>-1074071</v>
      </c>
      <c r="Z22" s="140">
        <v>-71.85</v>
      </c>
      <c r="AA22" s="62">
        <v>2989621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704314784</v>
      </c>
      <c r="D24" s="168">
        <f>SUM(D15:D23)</f>
        <v>0</v>
      </c>
      <c r="E24" s="76">
        <f t="shared" si="1"/>
        <v>868620573</v>
      </c>
      <c r="F24" s="77">
        <f t="shared" si="1"/>
        <v>868620573</v>
      </c>
      <c r="G24" s="77">
        <f t="shared" si="1"/>
        <v>627452701</v>
      </c>
      <c r="H24" s="77">
        <f t="shared" si="1"/>
        <v>635470045</v>
      </c>
      <c r="I24" s="77">
        <f t="shared" si="1"/>
        <v>639776306</v>
      </c>
      <c r="J24" s="77">
        <f t="shared" si="1"/>
        <v>639776306</v>
      </c>
      <c r="K24" s="77">
        <f t="shared" si="1"/>
        <v>640799445</v>
      </c>
      <c r="L24" s="77">
        <f t="shared" si="1"/>
        <v>704314781</v>
      </c>
      <c r="M24" s="77">
        <f t="shared" si="1"/>
        <v>704314781</v>
      </c>
      <c r="N24" s="77">
        <f t="shared" si="1"/>
        <v>704314781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704314781</v>
      </c>
      <c r="X24" s="77">
        <f t="shared" si="1"/>
        <v>434310287</v>
      </c>
      <c r="Y24" s="77">
        <f t="shared" si="1"/>
        <v>270004494</v>
      </c>
      <c r="Z24" s="212">
        <f>+IF(X24&lt;&gt;0,+(Y24/X24)*100,0)</f>
        <v>62.16856981791914</v>
      </c>
      <c r="AA24" s="79">
        <f>SUM(AA15:AA23)</f>
        <v>868620573</v>
      </c>
    </row>
    <row r="25" spans="1:27" ht="12.75">
      <c r="A25" s="250" t="s">
        <v>159</v>
      </c>
      <c r="B25" s="251"/>
      <c r="C25" s="168">
        <f aca="true" t="shared" si="2" ref="C25:Y25">+C12+C24</f>
        <v>796926463</v>
      </c>
      <c r="D25" s="168">
        <f>+D12+D24</f>
        <v>0</v>
      </c>
      <c r="E25" s="72">
        <f t="shared" si="2"/>
        <v>930707632</v>
      </c>
      <c r="F25" s="73">
        <f t="shared" si="2"/>
        <v>930707632</v>
      </c>
      <c r="G25" s="73">
        <f t="shared" si="2"/>
        <v>810187527</v>
      </c>
      <c r="H25" s="73">
        <f t="shared" si="2"/>
        <v>790583713</v>
      </c>
      <c r="I25" s="73">
        <f t="shared" si="2"/>
        <v>790909850</v>
      </c>
      <c r="J25" s="73">
        <f t="shared" si="2"/>
        <v>790909850</v>
      </c>
      <c r="K25" s="73">
        <f t="shared" si="2"/>
        <v>799040343</v>
      </c>
      <c r="L25" s="73">
        <f t="shared" si="2"/>
        <v>856236497</v>
      </c>
      <c r="M25" s="73">
        <f t="shared" si="2"/>
        <v>914002701</v>
      </c>
      <c r="N25" s="73">
        <f t="shared" si="2"/>
        <v>914002701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914002701</v>
      </c>
      <c r="X25" s="73">
        <f t="shared" si="2"/>
        <v>465353818</v>
      </c>
      <c r="Y25" s="73">
        <f t="shared" si="2"/>
        <v>448648883</v>
      </c>
      <c r="Z25" s="170">
        <f>+IF(X25&lt;&gt;0,+(Y25/X25)*100,0)</f>
        <v>96.41027228017714</v>
      </c>
      <c r="AA25" s="74">
        <f>+AA12+AA24</f>
        <v>930707632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453362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278959</v>
      </c>
      <c r="D31" s="155"/>
      <c r="E31" s="59">
        <v>379083</v>
      </c>
      <c r="F31" s="60">
        <v>379083</v>
      </c>
      <c r="G31" s="60">
        <v>278959</v>
      </c>
      <c r="H31" s="60">
        <v>278609</v>
      </c>
      <c r="I31" s="60">
        <v>278609</v>
      </c>
      <c r="J31" s="60">
        <v>278609</v>
      </c>
      <c r="K31" s="60">
        <v>278409</v>
      </c>
      <c r="L31" s="60">
        <v>278309</v>
      </c>
      <c r="M31" s="60">
        <v>278209</v>
      </c>
      <c r="N31" s="60">
        <v>278209</v>
      </c>
      <c r="O31" s="60"/>
      <c r="P31" s="60"/>
      <c r="Q31" s="60"/>
      <c r="R31" s="60"/>
      <c r="S31" s="60"/>
      <c r="T31" s="60"/>
      <c r="U31" s="60"/>
      <c r="V31" s="60"/>
      <c r="W31" s="60">
        <v>278209</v>
      </c>
      <c r="X31" s="60">
        <v>189542</v>
      </c>
      <c r="Y31" s="60">
        <v>88667</v>
      </c>
      <c r="Z31" s="140">
        <v>46.78</v>
      </c>
      <c r="AA31" s="62">
        <v>379083</v>
      </c>
    </row>
    <row r="32" spans="1:27" ht="12.75">
      <c r="A32" s="249" t="s">
        <v>164</v>
      </c>
      <c r="B32" s="182"/>
      <c r="C32" s="155">
        <v>33815532</v>
      </c>
      <c r="D32" s="155"/>
      <c r="E32" s="59">
        <v>30918604</v>
      </c>
      <c r="F32" s="60">
        <v>30918604</v>
      </c>
      <c r="G32" s="60">
        <v>28568963</v>
      </c>
      <c r="H32" s="60">
        <v>28563345</v>
      </c>
      <c r="I32" s="60">
        <v>46247124</v>
      </c>
      <c r="J32" s="60">
        <v>46247124</v>
      </c>
      <c r="K32" s="60">
        <v>52654657</v>
      </c>
      <c r="L32" s="60">
        <v>133646457</v>
      </c>
      <c r="M32" s="60">
        <v>109230001</v>
      </c>
      <c r="N32" s="60">
        <v>109230001</v>
      </c>
      <c r="O32" s="60"/>
      <c r="P32" s="60"/>
      <c r="Q32" s="60"/>
      <c r="R32" s="60"/>
      <c r="S32" s="60"/>
      <c r="T32" s="60"/>
      <c r="U32" s="60"/>
      <c r="V32" s="60"/>
      <c r="W32" s="60">
        <v>109230001</v>
      </c>
      <c r="X32" s="60">
        <v>15459302</v>
      </c>
      <c r="Y32" s="60">
        <v>93770699</v>
      </c>
      <c r="Z32" s="140">
        <v>606.56</v>
      </c>
      <c r="AA32" s="62">
        <v>30918604</v>
      </c>
    </row>
    <row r="33" spans="1:27" ht="12.75">
      <c r="A33" s="249" t="s">
        <v>165</v>
      </c>
      <c r="B33" s="182"/>
      <c r="C33" s="155">
        <v>1178595</v>
      </c>
      <c r="D33" s="155"/>
      <c r="E33" s="59">
        <v>1469074</v>
      </c>
      <c r="F33" s="60">
        <v>1469074</v>
      </c>
      <c r="G33" s="60">
        <v>789638</v>
      </c>
      <c r="H33" s="60">
        <v>789638</v>
      </c>
      <c r="I33" s="60">
        <v>789638</v>
      </c>
      <c r="J33" s="60">
        <v>789638</v>
      </c>
      <c r="K33" s="60">
        <v>789638</v>
      </c>
      <c r="L33" s="60">
        <v>1178595</v>
      </c>
      <c r="M33" s="60">
        <v>1178595</v>
      </c>
      <c r="N33" s="60">
        <v>1178595</v>
      </c>
      <c r="O33" s="60"/>
      <c r="P33" s="60"/>
      <c r="Q33" s="60"/>
      <c r="R33" s="60"/>
      <c r="S33" s="60"/>
      <c r="T33" s="60"/>
      <c r="U33" s="60"/>
      <c r="V33" s="60"/>
      <c r="W33" s="60">
        <v>1178595</v>
      </c>
      <c r="X33" s="60">
        <v>734537</v>
      </c>
      <c r="Y33" s="60">
        <v>444058</v>
      </c>
      <c r="Z33" s="140">
        <v>60.45</v>
      </c>
      <c r="AA33" s="62">
        <v>1469074</v>
      </c>
    </row>
    <row r="34" spans="1:27" ht="12.75">
      <c r="A34" s="250" t="s">
        <v>58</v>
      </c>
      <c r="B34" s="251"/>
      <c r="C34" s="168">
        <f aca="true" t="shared" si="3" ref="C34:Y34">SUM(C29:C33)</f>
        <v>35273086</v>
      </c>
      <c r="D34" s="168">
        <f>SUM(D29:D33)</f>
        <v>0</v>
      </c>
      <c r="E34" s="72">
        <f t="shared" si="3"/>
        <v>32766761</v>
      </c>
      <c r="F34" s="73">
        <f t="shared" si="3"/>
        <v>32766761</v>
      </c>
      <c r="G34" s="73">
        <f t="shared" si="3"/>
        <v>29637560</v>
      </c>
      <c r="H34" s="73">
        <f t="shared" si="3"/>
        <v>30084954</v>
      </c>
      <c r="I34" s="73">
        <f t="shared" si="3"/>
        <v>47315371</v>
      </c>
      <c r="J34" s="73">
        <f t="shared" si="3"/>
        <v>47315371</v>
      </c>
      <c r="K34" s="73">
        <f t="shared" si="3"/>
        <v>53722704</v>
      </c>
      <c r="L34" s="73">
        <f t="shared" si="3"/>
        <v>135103361</v>
      </c>
      <c r="M34" s="73">
        <f t="shared" si="3"/>
        <v>110686805</v>
      </c>
      <c r="N34" s="73">
        <f t="shared" si="3"/>
        <v>110686805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110686805</v>
      </c>
      <c r="X34" s="73">
        <f t="shared" si="3"/>
        <v>16383381</v>
      </c>
      <c r="Y34" s="73">
        <f t="shared" si="3"/>
        <v>94303424</v>
      </c>
      <c r="Z34" s="170">
        <f>+IF(X34&lt;&gt;0,+(Y34/X34)*100,0)</f>
        <v>575.6041686389397</v>
      </c>
      <c r="AA34" s="74">
        <f>SUM(AA29:AA33)</f>
        <v>32766761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24442184</v>
      </c>
      <c r="D38" s="155"/>
      <c r="E38" s="59">
        <v>23952740</v>
      </c>
      <c r="F38" s="60">
        <v>23952740</v>
      </c>
      <c r="G38" s="60">
        <v>21303402</v>
      </c>
      <c r="H38" s="60">
        <v>21291911</v>
      </c>
      <c r="I38" s="60">
        <v>21280492</v>
      </c>
      <c r="J38" s="60">
        <v>21280492</v>
      </c>
      <c r="K38" s="60">
        <v>21277618</v>
      </c>
      <c r="L38" s="60">
        <v>24343522</v>
      </c>
      <c r="M38" s="60">
        <v>22708795</v>
      </c>
      <c r="N38" s="60">
        <v>22708795</v>
      </c>
      <c r="O38" s="60"/>
      <c r="P38" s="60"/>
      <c r="Q38" s="60"/>
      <c r="R38" s="60"/>
      <c r="S38" s="60"/>
      <c r="T38" s="60"/>
      <c r="U38" s="60"/>
      <c r="V38" s="60"/>
      <c r="W38" s="60">
        <v>22708795</v>
      </c>
      <c r="X38" s="60">
        <v>11976370</v>
      </c>
      <c r="Y38" s="60">
        <v>10732425</v>
      </c>
      <c r="Z38" s="140">
        <v>89.61</v>
      </c>
      <c r="AA38" s="62">
        <v>23952740</v>
      </c>
    </row>
    <row r="39" spans="1:27" ht="12.75">
      <c r="A39" s="250" t="s">
        <v>59</v>
      </c>
      <c r="B39" s="253"/>
      <c r="C39" s="168">
        <f aca="true" t="shared" si="4" ref="C39:Y39">SUM(C37:C38)</f>
        <v>24442184</v>
      </c>
      <c r="D39" s="168">
        <f>SUM(D37:D38)</f>
        <v>0</v>
      </c>
      <c r="E39" s="76">
        <f t="shared" si="4"/>
        <v>23952740</v>
      </c>
      <c r="F39" s="77">
        <f t="shared" si="4"/>
        <v>23952740</v>
      </c>
      <c r="G39" s="77">
        <f t="shared" si="4"/>
        <v>21303402</v>
      </c>
      <c r="H39" s="77">
        <f t="shared" si="4"/>
        <v>21291911</v>
      </c>
      <c r="I39" s="77">
        <f t="shared" si="4"/>
        <v>21280492</v>
      </c>
      <c r="J39" s="77">
        <f t="shared" si="4"/>
        <v>21280492</v>
      </c>
      <c r="K39" s="77">
        <f t="shared" si="4"/>
        <v>21277618</v>
      </c>
      <c r="L39" s="77">
        <f t="shared" si="4"/>
        <v>24343522</v>
      </c>
      <c r="M39" s="77">
        <f t="shared" si="4"/>
        <v>22708795</v>
      </c>
      <c r="N39" s="77">
        <f t="shared" si="4"/>
        <v>22708795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22708795</v>
      </c>
      <c r="X39" s="77">
        <f t="shared" si="4"/>
        <v>11976370</v>
      </c>
      <c r="Y39" s="77">
        <f t="shared" si="4"/>
        <v>10732425</v>
      </c>
      <c r="Z39" s="212">
        <f>+IF(X39&lt;&gt;0,+(Y39/X39)*100,0)</f>
        <v>89.61333859925837</v>
      </c>
      <c r="AA39" s="79">
        <f>SUM(AA37:AA38)</f>
        <v>23952740</v>
      </c>
    </row>
    <row r="40" spans="1:27" ht="12.75">
      <c r="A40" s="250" t="s">
        <v>167</v>
      </c>
      <c r="B40" s="251"/>
      <c r="C40" s="168">
        <f aca="true" t="shared" si="5" ref="C40:Y40">+C34+C39</f>
        <v>59715270</v>
      </c>
      <c r="D40" s="168">
        <f>+D34+D39</f>
        <v>0</v>
      </c>
      <c r="E40" s="72">
        <f t="shared" si="5"/>
        <v>56719501</v>
      </c>
      <c r="F40" s="73">
        <f t="shared" si="5"/>
        <v>56719501</v>
      </c>
      <c r="G40" s="73">
        <f t="shared" si="5"/>
        <v>50940962</v>
      </c>
      <c r="H40" s="73">
        <f t="shared" si="5"/>
        <v>51376865</v>
      </c>
      <c r="I40" s="73">
        <f t="shared" si="5"/>
        <v>68595863</v>
      </c>
      <c r="J40" s="73">
        <f t="shared" si="5"/>
        <v>68595863</v>
      </c>
      <c r="K40" s="73">
        <f t="shared" si="5"/>
        <v>75000322</v>
      </c>
      <c r="L40" s="73">
        <f t="shared" si="5"/>
        <v>159446883</v>
      </c>
      <c r="M40" s="73">
        <f t="shared" si="5"/>
        <v>133395600</v>
      </c>
      <c r="N40" s="73">
        <f t="shared" si="5"/>
        <v>133395600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133395600</v>
      </c>
      <c r="X40" s="73">
        <f t="shared" si="5"/>
        <v>28359751</v>
      </c>
      <c r="Y40" s="73">
        <f t="shared" si="5"/>
        <v>105035849</v>
      </c>
      <c r="Z40" s="170">
        <f>+IF(X40&lt;&gt;0,+(Y40/X40)*100,0)</f>
        <v>370.3694330743595</v>
      </c>
      <c r="AA40" s="74">
        <f>+AA34+AA39</f>
        <v>56719501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737211193</v>
      </c>
      <c r="D42" s="257">
        <f>+D25-D40</f>
        <v>0</v>
      </c>
      <c r="E42" s="258">
        <f t="shared" si="6"/>
        <v>873988131</v>
      </c>
      <c r="F42" s="259">
        <f t="shared" si="6"/>
        <v>873988131</v>
      </c>
      <c r="G42" s="259">
        <f t="shared" si="6"/>
        <v>759246565</v>
      </c>
      <c r="H42" s="259">
        <f t="shared" si="6"/>
        <v>739206848</v>
      </c>
      <c r="I42" s="259">
        <f t="shared" si="6"/>
        <v>722313987</v>
      </c>
      <c r="J42" s="259">
        <f t="shared" si="6"/>
        <v>722313987</v>
      </c>
      <c r="K42" s="259">
        <f t="shared" si="6"/>
        <v>724040021</v>
      </c>
      <c r="L42" s="259">
        <f t="shared" si="6"/>
        <v>696789614</v>
      </c>
      <c r="M42" s="259">
        <f t="shared" si="6"/>
        <v>780607101</v>
      </c>
      <c r="N42" s="259">
        <f t="shared" si="6"/>
        <v>780607101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780607101</v>
      </c>
      <c r="X42" s="259">
        <f t="shared" si="6"/>
        <v>436994067</v>
      </c>
      <c r="Y42" s="259">
        <f t="shared" si="6"/>
        <v>343613034</v>
      </c>
      <c r="Z42" s="260">
        <f>+IF(X42&lt;&gt;0,+(Y42/X42)*100,0)</f>
        <v>78.63105244401407</v>
      </c>
      <c r="AA42" s="261">
        <f>+AA25-AA40</f>
        <v>873988131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647291780</v>
      </c>
      <c r="D45" s="155"/>
      <c r="E45" s="59">
        <v>559363504</v>
      </c>
      <c r="F45" s="60">
        <v>559363504</v>
      </c>
      <c r="G45" s="60">
        <v>663488619</v>
      </c>
      <c r="H45" s="60">
        <v>643448902</v>
      </c>
      <c r="I45" s="60">
        <v>626556041</v>
      </c>
      <c r="J45" s="60">
        <v>626556041</v>
      </c>
      <c r="K45" s="60">
        <v>628282075</v>
      </c>
      <c r="L45" s="60">
        <v>606870201</v>
      </c>
      <c r="M45" s="60">
        <v>690687688</v>
      </c>
      <c r="N45" s="60">
        <v>690687688</v>
      </c>
      <c r="O45" s="60"/>
      <c r="P45" s="60"/>
      <c r="Q45" s="60"/>
      <c r="R45" s="60"/>
      <c r="S45" s="60"/>
      <c r="T45" s="60"/>
      <c r="U45" s="60"/>
      <c r="V45" s="60"/>
      <c r="W45" s="60">
        <v>690687688</v>
      </c>
      <c r="X45" s="60">
        <v>279681752</v>
      </c>
      <c r="Y45" s="60">
        <v>411005936</v>
      </c>
      <c r="Z45" s="139">
        <v>146.95</v>
      </c>
      <c r="AA45" s="62">
        <v>559363504</v>
      </c>
    </row>
    <row r="46" spans="1:27" ht="12.75">
      <c r="A46" s="249" t="s">
        <v>171</v>
      </c>
      <c r="B46" s="182"/>
      <c r="C46" s="155">
        <v>89919413</v>
      </c>
      <c r="D46" s="155"/>
      <c r="E46" s="59">
        <v>314624627</v>
      </c>
      <c r="F46" s="60">
        <v>314624627</v>
      </c>
      <c r="G46" s="60">
        <v>95757946</v>
      </c>
      <c r="H46" s="60">
        <v>95757946</v>
      </c>
      <c r="I46" s="60">
        <v>95757946</v>
      </c>
      <c r="J46" s="60">
        <v>95757946</v>
      </c>
      <c r="K46" s="60">
        <v>95757946</v>
      </c>
      <c r="L46" s="60">
        <v>89919413</v>
      </c>
      <c r="M46" s="60">
        <v>89919413</v>
      </c>
      <c r="N46" s="60">
        <v>89919413</v>
      </c>
      <c r="O46" s="60"/>
      <c r="P46" s="60"/>
      <c r="Q46" s="60"/>
      <c r="R46" s="60"/>
      <c r="S46" s="60"/>
      <c r="T46" s="60"/>
      <c r="U46" s="60"/>
      <c r="V46" s="60"/>
      <c r="W46" s="60">
        <v>89919413</v>
      </c>
      <c r="X46" s="60">
        <v>157312314</v>
      </c>
      <c r="Y46" s="60">
        <v>-67392901</v>
      </c>
      <c r="Z46" s="139">
        <v>-42.84</v>
      </c>
      <c r="AA46" s="62">
        <v>314624627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737211193</v>
      </c>
      <c r="D48" s="217">
        <f>SUM(D45:D47)</f>
        <v>0</v>
      </c>
      <c r="E48" s="264">
        <f t="shared" si="7"/>
        <v>873988131</v>
      </c>
      <c r="F48" s="219">
        <f t="shared" si="7"/>
        <v>873988131</v>
      </c>
      <c r="G48" s="219">
        <f t="shared" si="7"/>
        <v>759246565</v>
      </c>
      <c r="H48" s="219">
        <f t="shared" si="7"/>
        <v>739206848</v>
      </c>
      <c r="I48" s="219">
        <f t="shared" si="7"/>
        <v>722313987</v>
      </c>
      <c r="J48" s="219">
        <f t="shared" si="7"/>
        <v>722313987</v>
      </c>
      <c r="K48" s="219">
        <f t="shared" si="7"/>
        <v>724040021</v>
      </c>
      <c r="L48" s="219">
        <f t="shared" si="7"/>
        <v>696789614</v>
      </c>
      <c r="M48" s="219">
        <f t="shared" si="7"/>
        <v>780607101</v>
      </c>
      <c r="N48" s="219">
        <f t="shared" si="7"/>
        <v>780607101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780607101</v>
      </c>
      <c r="X48" s="219">
        <f t="shared" si="7"/>
        <v>436994066</v>
      </c>
      <c r="Y48" s="219">
        <f t="shared" si="7"/>
        <v>343613035</v>
      </c>
      <c r="Z48" s="265">
        <f>+IF(X48&lt;&gt;0,+(Y48/X48)*100,0)</f>
        <v>78.63105285278633</v>
      </c>
      <c r="AA48" s="232">
        <f>SUM(AA45:AA47)</f>
        <v>873988131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24193575</v>
      </c>
      <c r="D6" s="155"/>
      <c r="E6" s="59">
        <v>25256592</v>
      </c>
      <c r="F6" s="60">
        <v>25256592</v>
      </c>
      <c r="G6" s="60">
        <v>15793534</v>
      </c>
      <c r="H6" s="60">
        <v>1827904</v>
      </c>
      <c r="I6" s="60">
        <v>1827482</v>
      </c>
      <c r="J6" s="60">
        <v>19448920</v>
      </c>
      <c r="K6" s="60">
        <v>1826299</v>
      </c>
      <c r="L6" s="60">
        <v>1831793</v>
      </c>
      <c r="M6" s="60">
        <v>1829124</v>
      </c>
      <c r="N6" s="60">
        <v>5487216</v>
      </c>
      <c r="O6" s="60"/>
      <c r="P6" s="60"/>
      <c r="Q6" s="60"/>
      <c r="R6" s="60"/>
      <c r="S6" s="60"/>
      <c r="T6" s="60"/>
      <c r="U6" s="60"/>
      <c r="V6" s="60"/>
      <c r="W6" s="60">
        <v>24936136</v>
      </c>
      <c r="X6" s="60">
        <v>12628296</v>
      </c>
      <c r="Y6" s="60">
        <v>12307840</v>
      </c>
      <c r="Z6" s="140">
        <v>97.46</v>
      </c>
      <c r="AA6" s="62">
        <v>25256592</v>
      </c>
    </row>
    <row r="7" spans="1:27" ht="12.75">
      <c r="A7" s="249" t="s">
        <v>32</v>
      </c>
      <c r="B7" s="182"/>
      <c r="C7" s="155">
        <v>54644654</v>
      </c>
      <c r="D7" s="155"/>
      <c r="E7" s="59">
        <v>39946416</v>
      </c>
      <c r="F7" s="60">
        <v>39946416</v>
      </c>
      <c r="G7" s="60">
        <v>10644789</v>
      </c>
      <c r="H7" s="60">
        <v>-3070005</v>
      </c>
      <c r="I7" s="60">
        <v>6018076</v>
      </c>
      <c r="J7" s="60">
        <v>13592860</v>
      </c>
      <c r="K7" s="60">
        <v>4904085</v>
      </c>
      <c r="L7" s="60">
        <v>3494261</v>
      </c>
      <c r="M7" s="60">
        <v>5496365</v>
      </c>
      <c r="N7" s="60">
        <v>13894711</v>
      </c>
      <c r="O7" s="60"/>
      <c r="P7" s="60"/>
      <c r="Q7" s="60"/>
      <c r="R7" s="60"/>
      <c r="S7" s="60"/>
      <c r="T7" s="60"/>
      <c r="U7" s="60"/>
      <c r="V7" s="60"/>
      <c r="W7" s="60">
        <v>27487571</v>
      </c>
      <c r="X7" s="60">
        <v>19973208</v>
      </c>
      <c r="Y7" s="60">
        <v>7514363</v>
      </c>
      <c r="Z7" s="140">
        <v>37.62</v>
      </c>
      <c r="AA7" s="62">
        <v>39946416</v>
      </c>
    </row>
    <row r="8" spans="1:27" ht="12.75">
      <c r="A8" s="249" t="s">
        <v>178</v>
      </c>
      <c r="B8" s="182"/>
      <c r="C8" s="155">
        <v>16923166</v>
      </c>
      <c r="D8" s="155"/>
      <c r="E8" s="59">
        <v>7654164</v>
      </c>
      <c r="F8" s="60">
        <v>7654164</v>
      </c>
      <c r="G8" s="60">
        <v>395015</v>
      </c>
      <c r="H8" s="60">
        <v>420592</v>
      </c>
      <c r="I8" s="60">
        <v>545651</v>
      </c>
      <c r="J8" s="60">
        <v>1361258</v>
      </c>
      <c r="K8" s="60">
        <v>396848</v>
      </c>
      <c r="L8" s="60">
        <v>-8043446</v>
      </c>
      <c r="M8" s="60">
        <v>-8769013</v>
      </c>
      <c r="N8" s="60">
        <v>-16415611</v>
      </c>
      <c r="O8" s="60"/>
      <c r="P8" s="60"/>
      <c r="Q8" s="60"/>
      <c r="R8" s="60"/>
      <c r="S8" s="60"/>
      <c r="T8" s="60"/>
      <c r="U8" s="60"/>
      <c r="V8" s="60"/>
      <c r="W8" s="60">
        <v>-15054353</v>
      </c>
      <c r="X8" s="60">
        <v>3827082</v>
      </c>
      <c r="Y8" s="60">
        <v>-18881435</v>
      </c>
      <c r="Z8" s="140">
        <v>-493.36</v>
      </c>
      <c r="AA8" s="62">
        <v>7654164</v>
      </c>
    </row>
    <row r="9" spans="1:27" ht="12.75">
      <c r="A9" s="249" t="s">
        <v>179</v>
      </c>
      <c r="B9" s="182"/>
      <c r="C9" s="155">
        <v>175070737</v>
      </c>
      <c r="D9" s="155"/>
      <c r="E9" s="59">
        <v>177381600</v>
      </c>
      <c r="F9" s="60">
        <v>177381600</v>
      </c>
      <c r="G9" s="60">
        <v>70944000</v>
      </c>
      <c r="H9" s="60">
        <v>54492</v>
      </c>
      <c r="I9" s="60">
        <v>2221598</v>
      </c>
      <c r="J9" s="60">
        <v>73220090</v>
      </c>
      <c r="K9" s="60">
        <v>338923</v>
      </c>
      <c r="L9" s="60">
        <v>70509572</v>
      </c>
      <c r="M9" s="60">
        <v>26414272</v>
      </c>
      <c r="N9" s="60">
        <v>97262767</v>
      </c>
      <c r="O9" s="60"/>
      <c r="P9" s="60"/>
      <c r="Q9" s="60"/>
      <c r="R9" s="60"/>
      <c r="S9" s="60"/>
      <c r="T9" s="60"/>
      <c r="U9" s="60"/>
      <c r="V9" s="60"/>
      <c r="W9" s="60">
        <v>170482857</v>
      </c>
      <c r="X9" s="60">
        <v>88690800</v>
      </c>
      <c r="Y9" s="60">
        <v>81792057</v>
      </c>
      <c r="Z9" s="140">
        <v>92.22</v>
      </c>
      <c r="AA9" s="62">
        <v>177381600</v>
      </c>
    </row>
    <row r="10" spans="1:27" ht="12.75">
      <c r="A10" s="249" t="s">
        <v>180</v>
      </c>
      <c r="B10" s="182"/>
      <c r="C10" s="155">
        <v>87910917</v>
      </c>
      <c r="D10" s="155"/>
      <c r="E10" s="59">
        <v>124661400</v>
      </c>
      <c r="F10" s="60">
        <v>124661400</v>
      </c>
      <c r="G10" s="60"/>
      <c r="H10" s="60">
        <v>123494</v>
      </c>
      <c r="I10" s="60">
        <v>144030</v>
      </c>
      <c r="J10" s="60">
        <v>267524</v>
      </c>
      <c r="K10" s="60">
        <v>14974095</v>
      </c>
      <c r="L10" s="60"/>
      <c r="M10" s="60"/>
      <c r="N10" s="60">
        <v>14974095</v>
      </c>
      <c r="O10" s="60"/>
      <c r="P10" s="60"/>
      <c r="Q10" s="60"/>
      <c r="R10" s="60"/>
      <c r="S10" s="60"/>
      <c r="T10" s="60"/>
      <c r="U10" s="60"/>
      <c r="V10" s="60"/>
      <c r="W10" s="60">
        <v>15241619</v>
      </c>
      <c r="X10" s="60">
        <v>62330700</v>
      </c>
      <c r="Y10" s="60">
        <v>-47089081</v>
      </c>
      <c r="Z10" s="140">
        <v>-75.55</v>
      </c>
      <c r="AA10" s="62">
        <v>124661400</v>
      </c>
    </row>
    <row r="11" spans="1:27" ht="12.75">
      <c r="A11" s="249" t="s">
        <v>181</v>
      </c>
      <c r="B11" s="182"/>
      <c r="C11" s="155">
        <v>9672003</v>
      </c>
      <c r="D11" s="155"/>
      <c r="E11" s="59">
        <v>10264320</v>
      </c>
      <c r="F11" s="60">
        <v>10264320</v>
      </c>
      <c r="G11" s="60">
        <v>426517</v>
      </c>
      <c r="H11" s="60">
        <v>1138917</v>
      </c>
      <c r="I11" s="60">
        <v>851889</v>
      </c>
      <c r="J11" s="60">
        <v>2417323</v>
      </c>
      <c r="K11" s="60">
        <v>1076639</v>
      </c>
      <c r="L11" s="60">
        <v>1168254</v>
      </c>
      <c r="M11" s="60">
        <v>1241662</v>
      </c>
      <c r="N11" s="60">
        <v>3486555</v>
      </c>
      <c r="O11" s="60"/>
      <c r="P11" s="60"/>
      <c r="Q11" s="60"/>
      <c r="R11" s="60"/>
      <c r="S11" s="60"/>
      <c r="T11" s="60"/>
      <c r="U11" s="60"/>
      <c r="V11" s="60"/>
      <c r="W11" s="60">
        <v>5903878</v>
      </c>
      <c r="X11" s="60">
        <v>5132160</v>
      </c>
      <c r="Y11" s="60">
        <v>771718</v>
      </c>
      <c r="Z11" s="140">
        <v>15.04</v>
      </c>
      <c r="AA11" s="62">
        <v>10264320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-249317207</v>
      </c>
      <c r="D14" s="155"/>
      <c r="E14" s="59">
        <v>-148909860</v>
      </c>
      <c r="F14" s="60">
        <v>-148909860</v>
      </c>
      <c r="G14" s="60">
        <v>-28397927</v>
      </c>
      <c r="H14" s="60">
        <v>-14398744</v>
      </c>
      <c r="I14" s="60">
        <v>-4771173</v>
      </c>
      <c r="J14" s="60">
        <v>-47567844</v>
      </c>
      <c r="K14" s="60">
        <v>-13190289</v>
      </c>
      <c r="L14" s="60">
        <v>-20719183</v>
      </c>
      <c r="M14" s="60">
        <v>-20752908</v>
      </c>
      <c r="N14" s="60">
        <v>-54662380</v>
      </c>
      <c r="O14" s="60"/>
      <c r="P14" s="60"/>
      <c r="Q14" s="60"/>
      <c r="R14" s="60"/>
      <c r="S14" s="60"/>
      <c r="T14" s="60"/>
      <c r="U14" s="60"/>
      <c r="V14" s="60"/>
      <c r="W14" s="60">
        <v>-102230224</v>
      </c>
      <c r="X14" s="60">
        <v>-74454930</v>
      </c>
      <c r="Y14" s="60">
        <v>-27775294</v>
      </c>
      <c r="Z14" s="140">
        <v>37.3</v>
      </c>
      <c r="AA14" s="62">
        <v>-148909860</v>
      </c>
    </row>
    <row r="15" spans="1:27" ht="12.75">
      <c r="A15" s="249" t="s">
        <v>40</v>
      </c>
      <c r="B15" s="182"/>
      <c r="C15" s="155">
        <v>-5439</v>
      </c>
      <c r="D15" s="155"/>
      <c r="E15" s="59">
        <v>-39099996</v>
      </c>
      <c r="F15" s="60">
        <v>-39099996</v>
      </c>
      <c r="G15" s="60"/>
      <c r="H15" s="60"/>
      <c r="I15" s="60"/>
      <c r="J15" s="60"/>
      <c r="K15" s="60">
        <v>-87</v>
      </c>
      <c r="L15" s="60"/>
      <c r="M15" s="60"/>
      <c r="N15" s="60">
        <v>-87</v>
      </c>
      <c r="O15" s="60"/>
      <c r="P15" s="60"/>
      <c r="Q15" s="60"/>
      <c r="R15" s="60"/>
      <c r="S15" s="60"/>
      <c r="T15" s="60"/>
      <c r="U15" s="60"/>
      <c r="V15" s="60"/>
      <c r="W15" s="60">
        <v>-87</v>
      </c>
      <c r="X15" s="60">
        <v>-19549998</v>
      </c>
      <c r="Y15" s="60">
        <v>19549911</v>
      </c>
      <c r="Z15" s="140">
        <v>-100</v>
      </c>
      <c r="AA15" s="62">
        <v>-39099996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>
        <v>-722031</v>
      </c>
      <c r="H16" s="60">
        <v>-1555103</v>
      </c>
      <c r="I16" s="60">
        <v>-3453894</v>
      </c>
      <c r="J16" s="60">
        <v>-5731028</v>
      </c>
      <c r="K16" s="60">
        <v>-1411207</v>
      </c>
      <c r="L16" s="60">
        <v>-47652808</v>
      </c>
      <c r="M16" s="60">
        <v>56526714</v>
      </c>
      <c r="N16" s="60">
        <v>7462699</v>
      </c>
      <c r="O16" s="60"/>
      <c r="P16" s="60"/>
      <c r="Q16" s="60"/>
      <c r="R16" s="60"/>
      <c r="S16" s="60"/>
      <c r="T16" s="60"/>
      <c r="U16" s="60"/>
      <c r="V16" s="60"/>
      <c r="W16" s="60">
        <v>1731671</v>
      </c>
      <c r="X16" s="60"/>
      <c r="Y16" s="60">
        <v>1731671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119092406</v>
      </c>
      <c r="D17" s="168">
        <f t="shared" si="0"/>
        <v>0</v>
      </c>
      <c r="E17" s="72">
        <f t="shared" si="0"/>
        <v>197154636</v>
      </c>
      <c r="F17" s="73">
        <f t="shared" si="0"/>
        <v>197154636</v>
      </c>
      <c r="G17" s="73">
        <f t="shared" si="0"/>
        <v>69083897</v>
      </c>
      <c r="H17" s="73">
        <f t="shared" si="0"/>
        <v>-15458453</v>
      </c>
      <c r="I17" s="73">
        <f t="shared" si="0"/>
        <v>3383659</v>
      </c>
      <c r="J17" s="73">
        <f t="shared" si="0"/>
        <v>57009103</v>
      </c>
      <c r="K17" s="73">
        <f t="shared" si="0"/>
        <v>8915306</v>
      </c>
      <c r="L17" s="73">
        <f t="shared" si="0"/>
        <v>588443</v>
      </c>
      <c r="M17" s="73">
        <f t="shared" si="0"/>
        <v>61986216</v>
      </c>
      <c r="N17" s="73">
        <f t="shared" si="0"/>
        <v>71489965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128499068</v>
      </c>
      <c r="X17" s="73">
        <f t="shared" si="0"/>
        <v>98577318</v>
      </c>
      <c r="Y17" s="73">
        <f t="shared" si="0"/>
        <v>29921750</v>
      </c>
      <c r="Z17" s="170">
        <f>+IF(X17&lt;&gt;0,+(Y17/X17)*100,0)</f>
        <v>30.353584990007537</v>
      </c>
      <c r="AA17" s="74">
        <f>SUM(AA6:AA16)</f>
        <v>197154636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334885</v>
      </c>
      <c r="D21" s="155"/>
      <c r="E21" s="59">
        <v>15000</v>
      </c>
      <c r="F21" s="60">
        <v>15000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7500</v>
      </c>
      <c r="Y21" s="159">
        <v>-7500</v>
      </c>
      <c r="Z21" s="141">
        <v>-100</v>
      </c>
      <c r="AA21" s="225">
        <v>15000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-101503393</v>
      </c>
      <c r="D26" s="155"/>
      <c r="E26" s="59">
        <v>-154046400</v>
      </c>
      <c r="F26" s="60">
        <v>-154046400</v>
      </c>
      <c r="G26" s="60">
        <v>-1178142</v>
      </c>
      <c r="H26" s="60">
        <v>-8017344</v>
      </c>
      <c r="I26" s="60">
        <v>-4306261</v>
      </c>
      <c r="J26" s="60">
        <v>-13501747</v>
      </c>
      <c r="K26" s="60">
        <v>-1023139</v>
      </c>
      <c r="L26" s="60">
        <v>-1774387</v>
      </c>
      <c r="M26" s="60">
        <v>1304503</v>
      </c>
      <c r="N26" s="60">
        <v>-1493023</v>
      </c>
      <c r="O26" s="60"/>
      <c r="P26" s="60"/>
      <c r="Q26" s="60"/>
      <c r="R26" s="60"/>
      <c r="S26" s="60"/>
      <c r="T26" s="60"/>
      <c r="U26" s="60"/>
      <c r="V26" s="60"/>
      <c r="W26" s="60">
        <v>-14994770</v>
      </c>
      <c r="X26" s="60">
        <v>-77023200</v>
      </c>
      <c r="Y26" s="60">
        <v>62028430</v>
      </c>
      <c r="Z26" s="140">
        <v>-80.53</v>
      </c>
      <c r="AA26" s="62">
        <v>-154046400</v>
      </c>
    </row>
    <row r="27" spans="1:27" ht="12.75">
      <c r="A27" s="250" t="s">
        <v>192</v>
      </c>
      <c r="B27" s="251"/>
      <c r="C27" s="168">
        <f aca="true" t="shared" si="1" ref="C27:Y27">SUM(C21:C26)</f>
        <v>-101168508</v>
      </c>
      <c r="D27" s="168">
        <f>SUM(D21:D26)</f>
        <v>0</v>
      </c>
      <c r="E27" s="72">
        <f t="shared" si="1"/>
        <v>-154031400</v>
      </c>
      <c r="F27" s="73">
        <f t="shared" si="1"/>
        <v>-154031400</v>
      </c>
      <c r="G27" s="73">
        <f t="shared" si="1"/>
        <v>-1178142</v>
      </c>
      <c r="H27" s="73">
        <f t="shared" si="1"/>
        <v>-8017344</v>
      </c>
      <c r="I27" s="73">
        <f t="shared" si="1"/>
        <v>-4306261</v>
      </c>
      <c r="J27" s="73">
        <f t="shared" si="1"/>
        <v>-13501747</v>
      </c>
      <c r="K27" s="73">
        <f t="shared" si="1"/>
        <v>-1023139</v>
      </c>
      <c r="L27" s="73">
        <f t="shared" si="1"/>
        <v>-1774387</v>
      </c>
      <c r="M27" s="73">
        <f t="shared" si="1"/>
        <v>1304503</v>
      </c>
      <c r="N27" s="73">
        <f t="shared" si="1"/>
        <v>-1493023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-14994770</v>
      </c>
      <c r="X27" s="73">
        <f t="shared" si="1"/>
        <v>-77015700</v>
      </c>
      <c r="Y27" s="73">
        <f t="shared" si="1"/>
        <v>62020930</v>
      </c>
      <c r="Z27" s="170">
        <f>+IF(X27&lt;&gt;0,+(Y27/X27)*100,0)</f>
        <v>-80.53024253496365</v>
      </c>
      <c r="AA27" s="74">
        <f>SUM(AA21:AA26)</f>
        <v>-154031400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48540</v>
      </c>
      <c r="F33" s="60">
        <v>48540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24270</v>
      </c>
      <c r="Y33" s="60">
        <v>-24270</v>
      </c>
      <c r="Z33" s="140">
        <v>-100</v>
      </c>
      <c r="AA33" s="62">
        <v>48540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48540</v>
      </c>
      <c r="F36" s="73">
        <f t="shared" si="2"/>
        <v>48540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24270</v>
      </c>
      <c r="Y36" s="73">
        <f t="shared" si="2"/>
        <v>-24270</v>
      </c>
      <c r="Z36" s="170">
        <f>+IF(X36&lt;&gt;0,+(Y36/X36)*100,0)</f>
        <v>-100</v>
      </c>
      <c r="AA36" s="74">
        <f>SUM(AA31:AA35)</f>
        <v>48540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17923898</v>
      </c>
      <c r="D38" s="153">
        <f>+D17+D27+D36</f>
        <v>0</v>
      </c>
      <c r="E38" s="99">
        <f t="shared" si="3"/>
        <v>43171776</v>
      </c>
      <c r="F38" s="100">
        <f t="shared" si="3"/>
        <v>43171776</v>
      </c>
      <c r="G38" s="100">
        <f t="shared" si="3"/>
        <v>67905755</v>
      </c>
      <c r="H38" s="100">
        <f t="shared" si="3"/>
        <v>-23475797</v>
      </c>
      <c r="I38" s="100">
        <f t="shared" si="3"/>
        <v>-922602</v>
      </c>
      <c r="J38" s="100">
        <f t="shared" si="3"/>
        <v>43507356</v>
      </c>
      <c r="K38" s="100">
        <f t="shared" si="3"/>
        <v>7892167</v>
      </c>
      <c r="L38" s="100">
        <f t="shared" si="3"/>
        <v>-1185944</v>
      </c>
      <c r="M38" s="100">
        <f t="shared" si="3"/>
        <v>63290719</v>
      </c>
      <c r="N38" s="100">
        <f t="shared" si="3"/>
        <v>69996942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113504298</v>
      </c>
      <c r="X38" s="100">
        <f t="shared" si="3"/>
        <v>21585888</v>
      </c>
      <c r="Y38" s="100">
        <f t="shared" si="3"/>
        <v>91918410</v>
      </c>
      <c r="Z38" s="137">
        <f>+IF(X38&lt;&gt;0,+(Y38/X38)*100,0)</f>
        <v>425.8264010264484</v>
      </c>
      <c r="AA38" s="102">
        <f>+AA17+AA27+AA36</f>
        <v>43171776</v>
      </c>
    </row>
    <row r="39" spans="1:27" ht="12.75">
      <c r="A39" s="249" t="s">
        <v>200</v>
      </c>
      <c r="B39" s="182"/>
      <c r="C39" s="153">
        <v>30486660</v>
      </c>
      <c r="D39" s="153"/>
      <c r="E39" s="99">
        <v>-12710610</v>
      </c>
      <c r="F39" s="100">
        <v>-12710610</v>
      </c>
      <c r="G39" s="100">
        <v>48410554</v>
      </c>
      <c r="H39" s="100">
        <v>116316309</v>
      </c>
      <c r="I39" s="100">
        <v>92840512</v>
      </c>
      <c r="J39" s="100">
        <v>48410554</v>
      </c>
      <c r="K39" s="100">
        <v>91917910</v>
      </c>
      <c r="L39" s="100">
        <v>99810077</v>
      </c>
      <c r="M39" s="100">
        <v>98624133</v>
      </c>
      <c r="N39" s="100">
        <v>91917910</v>
      </c>
      <c r="O39" s="100"/>
      <c r="P39" s="100"/>
      <c r="Q39" s="100"/>
      <c r="R39" s="100"/>
      <c r="S39" s="100"/>
      <c r="T39" s="100"/>
      <c r="U39" s="100"/>
      <c r="V39" s="100"/>
      <c r="W39" s="100">
        <v>48410554</v>
      </c>
      <c r="X39" s="100">
        <v>-12710610</v>
      </c>
      <c r="Y39" s="100">
        <v>61121164</v>
      </c>
      <c r="Z39" s="137">
        <v>-480.87</v>
      </c>
      <c r="AA39" s="102">
        <v>-12710610</v>
      </c>
    </row>
    <row r="40" spans="1:27" ht="12.75">
      <c r="A40" s="269" t="s">
        <v>201</v>
      </c>
      <c r="B40" s="256"/>
      <c r="C40" s="257">
        <v>48410558</v>
      </c>
      <c r="D40" s="257"/>
      <c r="E40" s="258">
        <v>30461166</v>
      </c>
      <c r="F40" s="259">
        <v>30461166</v>
      </c>
      <c r="G40" s="259">
        <v>116316309</v>
      </c>
      <c r="H40" s="259">
        <v>92840512</v>
      </c>
      <c r="I40" s="259">
        <v>91917910</v>
      </c>
      <c r="J40" s="259">
        <v>91917910</v>
      </c>
      <c r="K40" s="259">
        <v>99810077</v>
      </c>
      <c r="L40" s="259">
        <v>98624133</v>
      </c>
      <c r="M40" s="259">
        <v>161914852</v>
      </c>
      <c r="N40" s="259">
        <v>161914852</v>
      </c>
      <c r="O40" s="259"/>
      <c r="P40" s="259"/>
      <c r="Q40" s="259"/>
      <c r="R40" s="259"/>
      <c r="S40" s="259"/>
      <c r="T40" s="259"/>
      <c r="U40" s="259"/>
      <c r="V40" s="259"/>
      <c r="W40" s="259">
        <v>161914852</v>
      </c>
      <c r="X40" s="259">
        <v>8875278</v>
      </c>
      <c r="Y40" s="259">
        <v>153039574</v>
      </c>
      <c r="Z40" s="260">
        <v>1724.34</v>
      </c>
      <c r="AA40" s="261">
        <v>30461166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101503395</v>
      </c>
      <c r="D5" s="200">
        <f t="shared" si="0"/>
        <v>0</v>
      </c>
      <c r="E5" s="106">
        <f t="shared" si="0"/>
        <v>154046400</v>
      </c>
      <c r="F5" s="106">
        <f t="shared" si="0"/>
        <v>154046400</v>
      </c>
      <c r="G5" s="106">
        <f t="shared" si="0"/>
        <v>1178142</v>
      </c>
      <c r="H5" s="106">
        <f t="shared" si="0"/>
        <v>8017344</v>
      </c>
      <c r="I5" s="106">
        <f t="shared" si="0"/>
        <v>8139316</v>
      </c>
      <c r="J5" s="106">
        <f t="shared" si="0"/>
        <v>17334802</v>
      </c>
      <c r="K5" s="106">
        <f t="shared" si="0"/>
        <v>3892238</v>
      </c>
      <c r="L5" s="106">
        <f t="shared" si="0"/>
        <v>7647522</v>
      </c>
      <c r="M5" s="106">
        <f t="shared" si="0"/>
        <v>13436900</v>
      </c>
      <c r="N5" s="106">
        <f t="shared" si="0"/>
        <v>24976660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42311462</v>
      </c>
      <c r="X5" s="106">
        <f t="shared" si="0"/>
        <v>77023200</v>
      </c>
      <c r="Y5" s="106">
        <f t="shared" si="0"/>
        <v>-34711738</v>
      </c>
      <c r="Z5" s="201">
        <f>+IF(X5&lt;&gt;0,+(Y5/X5)*100,0)</f>
        <v>-45.066600712512596</v>
      </c>
      <c r="AA5" s="199">
        <f>SUM(AA11:AA18)</f>
        <v>154046400</v>
      </c>
    </row>
    <row r="6" spans="1:27" ht="12.75">
      <c r="A6" s="291" t="s">
        <v>205</v>
      </c>
      <c r="B6" s="142"/>
      <c r="C6" s="62">
        <v>32822053</v>
      </c>
      <c r="D6" s="156"/>
      <c r="E6" s="60"/>
      <c r="F6" s="60"/>
      <c r="G6" s="60">
        <v>1073521</v>
      </c>
      <c r="H6" s="60">
        <v>1559863</v>
      </c>
      <c r="I6" s="60">
        <v>1324746</v>
      </c>
      <c r="J6" s="60">
        <v>3958130</v>
      </c>
      <c r="K6" s="60">
        <v>1221431</v>
      </c>
      <c r="L6" s="60">
        <v>1621739</v>
      </c>
      <c r="M6" s="60">
        <v>1345992</v>
      </c>
      <c r="N6" s="60">
        <v>4189162</v>
      </c>
      <c r="O6" s="60"/>
      <c r="P6" s="60"/>
      <c r="Q6" s="60"/>
      <c r="R6" s="60"/>
      <c r="S6" s="60"/>
      <c r="T6" s="60"/>
      <c r="U6" s="60"/>
      <c r="V6" s="60"/>
      <c r="W6" s="60">
        <v>8147292</v>
      </c>
      <c r="X6" s="60"/>
      <c r="Y6" s="60">
        <v>8147292</v>
      </c>
      <c r="Z6" s="140"/>
      <c r="AA6" s="155"/>
    </row>
    <row r="7" spans="1:27" ht="12.75">
      <c r="A7" s="291" t="s">
        <v>206</v>
      </c>
      <c r="B7" s="142"/>
      <c r="C7" s="62">
        <v>29038321</v>
      </c>
      <c r="D7" s="156"/>
      <c r="E7" s="60">
        <v>118010800</v>
      </c>
      <c r="F7" s="60">
        <v>118010800</v>
      </c>
      <c r="G7" s="60">
        <v>61054</v>
      </c>
      <c r="H7" s="60">
        <v>1995228</v>
      </c>
      <c r="I7" s="60">
        <v>4713535</v>
      </c>
      <c r="J7" s="60">
        <v>6769817</v>
      </c>
      <c r="K7" s="60">
        <v>1720009</v>
      </c>
      <c r="L7" s="60">
        <v>5339134</v>
      </c>
      <c r="M7" s="60">
        <v>6340184</v>
      </c>
      <c r="N7" s="60">
        <v>13399327</v>
      </c>
      <c r="O7" s="60"/>
      <c r="P7" s="60"/>
      <c r="Q7" s="60"/>
      <c r="R7" s="60"/>
      <c r="S7" s="60"/>
      <c r="T7" s="60"/>
      <c r="U7" s="60"/>
      <c r="V7" s="60"/>
      <c r="W7" s="60">
        <v>20169144</v>
      </c>
      <c r="X7" s="60">
        <v>59005400</v>
      </c>
      <c r="Y7" s="60">
        <v>-38836256</v>
      </c>
      <c r="Z7" s="140">
        <v>-65.82</v>
      </c>
      <c r="AA7" s="155">
        <v>118010800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8685848</v>
      </c>
      <c r="D10" s="156"/>
      <c r="E10" s="60">
        <v>3900000</v>
      </c>
      <c r="F10" s="60">
        <v>3900000</v>
      </c>
      <c r="G10" s="60"/>
      <c r="H10" s="60">
        <v>236156</v>
      </c>
      <c r="I10" s="60">
        <v>63082</v>
      </c>
      <c r="J10" s="60">
        <v>299238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299238</v>
      </c>
      <c r="X10" s="60">
        <v>1950000</v>
      </c>
      <c r="Y10" s="60">
        <v>-1650762</v>
      </c>
      <c r="Z10" s="140">
        <v>-84.65</v>
      </c>
      <c r="AA10" s="155">
        <v>3900000</v>
      </c>
    </row>
    <row r="11" spans="1:27" ht="12.75">
      <c r="A11" s="292" t="s">
        <v>210</v>
      </c>
      <c r="B11" s="142"/>
      <c r="C11" s="293">
        <f aca="true" t="shared" si="1" ref="C11:Y11">SUM(C6:C10)</f>
        <v>70546222</v>
      </c>
      <c r="D11" s="294">
        <f t="shared" si="1"/>
        <v>0</v>
      </c>
      <c r="E11" s="295">
        <f t="shared" si="1"/>
        <v>121910800</v>
      </c>
      <c r="F11" s="295">
        <f t="shared" si="1"/>
        <v>121910800</v>
      </c>
      <c r="G11" s="295">
        <f t="shared" si="1"/>
        <v>1134575</v>
      </c>
      <c r="H11" s="295">
        <f t="shared" si="1"/>
        <v>3791247</v>
      </c>
      <c r="I11" s="295">
        <f t="shared" si="1"/>
        <v>6101363</v>
      </c>
      <c r="J11" s="295">
        <f t="shared" si="1"/>
        <v>11027185</v>
      </c>
      <c r="K11" s="295">
        <f t="shared" si="1"/>
        <v>2941440</v>
      </c>
      <c r="L11" s="295">
        <f t="shared" si="1"/>
        <v>6960873</v>
      </c>
      <c r="M11" s="295">
        <f t="shared" si="1"/>
        <v>7686176</v>
      </c>
      <c r="N11" s="295">
        <f t="shared" si="1"/>
        <v>17588489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28615674</v>
      </c>
      <c r="X11" s="295">
        <f t="shared" si="1"/>
        <v>60955400</v>
      </c>
      <c r="Y11" s="295">
        <f t="shared" si="1"/>
        <v>-32339726</v>
      </c>
      <c r="Z11" s="296">
        <f>+IF(X11&lt;&gt;0,+(Y11/X11)*100,0)</f>
        <v>-53.05473510140201</v>
      </c>
      <c r="AA11" s="297">
        <f>SUM(AA6:AA10)</f>
        <v>121910800</v>
      </c>
    </row>
    <row r="12" spans="1:27" ht="12.75">
      <c r="A12" s="298" t="s">
        <v>211</v>
      </c>
      <c r="B12" s="136"/>
      <c r="C12" s="62">
        <v>10885824</v>
      </c>
      <c r="D12" s="156"/>
      <c r="E12" s="60">
        <v>7650600</v>
      </c>
      <c r="F12" s="60">
        <v>7650600</v>
      </c>
      <c r="G12" s="60"/>
      <c r="H12" s="60">
        <v>1544304</v>
      </c>
      <c r="I12" s="60">
        <v>1199151</v>
      </c>
      <c r="J12" s="60">
        <v>2743455</v>
      </c>
      <c r="K12" s="60">
        <v>193095</v>
      </c>
      <c r="L12" s="60">
        <v>635149</v>
      </c>
      <c r="M12" s="60">
        <v>2609524</v>
      </c>
      <c r="N12" s="60">
        <v>3437768</v>
      </c>
      <c r="O12" s="60"/>
      <c r="P12" s="60"/>
      <c r="Q12" s="60"/>
      <c r="R12" s="60"/>
      <c r="S12" s="60"/>
      <c r="T12" s="60"/>
      <c r="U12" s="60"/>
      <c r="V12" s="60"/>
      <c r="W12" s="60">
        <v>6181223</v>
      </c>
      <c r="X12" s="60">
        <v>3825300</v>
      </c>
      <c r="Y12" s="60">
        <v>2355923</v>
      </c>
      <c r="Z12" s="140">
        <v>61.59</v>
      </c>
      <c r="AA12" s="155">
        <v>7650600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20071349</v>
      </c>
      <c r="D15" s="156"/>
      <c r="E15" s="60">
        <v>24385000</v>
      </c>
      <c r="F15" s="60">
        <v>24385000</v>
      </c>
      <c r="G15" s="60">
        <v>43567</v>
      </c>
      <c r="H15" s="60">
        <v>2681793</v>
      </c>
      <c r="I15" s="60">
        <v>838802</v>
      </c>
      <c r="J15" s="60">
        <v>3564162</v>
      </c>
      <c r="K15" s="60">
        <v>757703</v>
      </c>
      <c r="L15" s="60">
        <v>51500</v>
      </c>
      <c r="M15" s="60"/>
      <c r="N15" s="60">
        <v>809203</v>
      </c>
      <c r="O15" s="60"/>
      <c r="P15" s="60"/>
      <c r="Q15" s="60"/>
      <c r="R15" s="60"/>
      <c r="S15" s="60"/>
      <c r="T15" s="60"/>
      <c r="U15" s="60"/>
      <c r="V15" s="60"/>
      <c r="W15" s="60">
        <v>4373365</v>
      </c>
      <c r="X15" s="60">
        <v>12192500</v>
      </c>
      <c r="Y15" s="60">
        <v>-7819135</v>
      </c>
      <c r="Z15" s="140">
        <v>-64.13</v>
      </c>
      <c r="AA15" s="155">
        <v>24385000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100000</v>
      </c>
      <c r="F18" s="82">
        <v>100000</v>
      </c>
      <c r="G18" s="82"/>
      <c r="H18" s="82"/>
      <c r="I18" s="82"/>
      <c r="J18" s="82"/>
      <c r="K18" s="82"/>
      <c r="L18" s="82"/>
      <c r="M18" s="82">
        <v>3141200</v>
      </c>
      <c r="N18" s="82">
        <v>3141200</v>
      </c>
      <c r="O18" s="82"/>
      <c r="P18" s="82"/>
      <c r="Q18" s="82"/>
      <c r="R18" s="82"/>
      <c r="S18" s="82"/>
      <c r="T18" s="82"/>
      <c r="U18" s="82"/>
      <c r="V18" s="82"/>
      <c r="W18" s="82">
        <v>3141200</v>
      </c>
      <c r="X18" s="82">
        <v>50000</v>
      </c>
      <c r="Y18" s="82">
        <v>3091200</v>
      </c>
      <c r="Z18" s="270">
        <v>6182.4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32822053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1073521</v>
      </c>
      <c r="H36" s="60">
        <f t="shared" si="4"/>
        <v>1559863</v>
      </c>
      <c r="I36" s="60">
        <f t="shared" si="4"/>
        <v>1324746</v>
      </c>
      <c r="J36" s="60">
        <f t="shared" si="4"/>
        <v>3958130</v>
      </c>
      <c r="K36" s="60">
        <f t="shared" si="4"/>
        <v>1221431</v>
      </c>
      <c r="L36" s="60">
        <f t="shared" si="4"/>
        <v>1621739</v>
      </c>
      <c r="M36" s="60">
        <f t="shared" si="4"/>
        <v>1345992</v>
      </c>
      <c r="N36" s="60">
        <f t="shared" si="4"/>
        <v>4189162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8147292</v>
      </c>
      <c r="X36" s="60">
        <f t="shared" si="4"/>
        <v>0</v>
      </c>
      <c r="Y36" s="60">
        <f t="shared" si="4"/>
        <v>8147292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29038321</v>
      </c>
      <c r="D37" s="156">
        <f t="shared" si="4"/>
        <v>0</v>
      </c>
      <c r="E37" s="60">
        <f t="shared" si="4"/>
        <v>118010800</v>
      </c>
      <c r="F37" s="60">
        <f t="shared" si="4"/>
        <v>118010800</v>
      </c>
      <c r="G37" s="60">
        <f t="shared" si="4"/>
        <v>61054</v>
      </c>
      <c r="H37" s="60">
        <f t="shared" si="4"/>
        <v>1995228</v>
      </c>
      <c r="I37" s="60">
        <f t="shared" si="4"/>
        <v>4713535</v>
      </c>
      <c r="J37" s="60">
        <f t="shared" si="4"/>
        <v>6769817</v>
      </c>
      <c r="K37" s="60">
        <f t="shared" si="4"/>
        <v>1720009</v>
      </c>
      <c r="L37" s="60">
        <f t="shared" si="4"/>
        <v>5339134</v>
      </c>
      <c r="M37" s="60">
        <f t="shared" si="4"/>
        <v>6340184</v>
      </c>
      <c r="N37" s="60">
        <f t="shared" si="4"/>
        <v>13399327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20169144</v>
      </c>
      <c r="X37" s="60">
        <f t="shared" si="4"/>
        <v>59005400</v>
      </c>
      <c r="Y37" s="60">
        <f t="shared" si="4"/>
        <v>-38836256</v>
      </c>
      <c r="Z37" s="140">
        <f t="shared" si="5"/>
        <v>-65.81813867883278</v>
      </c>
      <c r="AA37" s="155">
        <f>AA7+AA22</f>
        <v>118010800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8685848</v>
      </c>
      <c r="D40" s="156">
        <f t="shared" si="4"/>
        <v>0</v>
      </c>
      <c r="E40" s="60">
        <f t="shared" si="4"/>
        <v>3900000</v>
      </c>
      <c r="F40" s="60">
        <f t="shared" si="4"/>
        <v>3900000</v>
      </c>
      <c r="G40" s="60">
        <f t="shared" si="4"/>
        <v>0</v>
      </c>
      <c r="H40" s="60">
        <f t="shared" si="4"/>
        <v>236156</v>
      </c>
      <c r="I40" s="60">
        <f t="shared" si="4"/>
        <v>63082</v>
      </c>
      <c r="J40" s="60">
        <f t="shared" si="4"/>
        <v>299238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299238</v>
      </c>
      <c r="X40" s="60">
        <f t="shared" si="4"/>
        <v>1950000</v>
      </c>
      <c r="Y40" s="60">
        <f t="shared" si="4"/>
        <v>-1650762</v>
      </c>
      <c r="Z40" s="140">
        <f t="shared" si="5"/>
        <v>-84.65446153846153</v>
      </c>
      <c r="AA40" s="155">
        <f>AA10+AA25</f>
        <v>3900000</v>
      </c>
    </row>
    <row r="41" spans="1:27" ht="12.75">
      <c r="A41" s="292" t="s">
        <v>210</v>
      </c>
      <c r="B41" s="142"/>
      <c r="C41" s="293">
        <f aca="true" t="shared" si="6" ref="C41:Y41">SUM(C36:C40)</f>
        <v>70546222</v>
      </c>
      <c r="D41" s="294">
        <f t="shared" si="6"/>
        <v>0</v>
      </c>
      <c r="E41" s="295">
        <f t="shared" si="6"/>
        <v>121910800</v>
      </c>
      <c r="F41" s="295">
        <f t="shared" si="6"/>
        <v>121910800</v>
      </c>
      <c r="G41" s="295">
        <f t="shared" si="6"/>
        <v>1134575</v>
      </c>
      <c r="H41" s="295">
        <f t="shared" si="6"/>
        <v>3791247</v>
      </c>
      <c r="I41" s="295">
        <f t="shared" si="6"/>
        <v>6101363</v>
      </c>
      <c r="J41" s="295">
        <f t="shared" si="6"/>
        <v>11027185</v>
      </c>
      <c r="K41" s="295">
        <f t="shared" si="6"/>
        <v>2941440</v>
      </c>
      <c r="L41" s="295">
        <f t="shared" si="6"/>
        <v>6960873</v>
      </c>
      <c r="M41" s="295">
        <f t="shared" si="6"/>
        <v>7686176</v>
      </c>
      <c r="N41" s="295">
        <f t="shared" si="6"/>
        <v>17588489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28615674</v>
      </c>
      <c r="X41" s="295">
        <f t="shared" si="6"/>
        <v>60955400</v>
      </c>
      <c r="Y41" s="295">
        <f t="shared" si="6"/>
        <v>-32339726</v>
      </c>
      <c r="Z41" s="296">
        <f t="shared" si="5"/>
        <v>-53.05473510140201</v>
      </c>
      <c r="AA41" s="297">
        <f>SUM(AA36:AA40)</f>
        <v>121910800</v>
      </c>
    </row>
    <row r="42" spans="1:27" ht="12.75">
      <c r="A42" s="298" t="s">
        <v>211</v>
      </c>
      <c r="B42" s="136"/>
      <c r="C42" s="95">
        <f aca="true" t="shared" si="7" ref="C42:Y48">C12+C27</f>
        <v>10885824</v>
      </c>
      <c r="D42" s="129">
        <f t="shared" si="7"/>
        <v>0</v>
      </c>
      <c r="E42" s="54">
        <f t="shared" si="7"/>
        <v>7650600</v>
      </c>
      <c r="F42" s="54">
        <f t="shared" si="7"/>
        <v>7650600</v>
      </c>
      <c r="G42" s="54">
        <f t="shared" si="7"/>
        <v>0</v>
      </c>
      <c r="H42" s="54">
        <f t="shared" si="7"/>
        <v>1544304</v>
      </c>
      <c r="I42" s="54">
        <f t="shared" si="7"/>
        <v>1199151</v>
      </c>
      <c r="J42" s="54">
        <f t="shared" si="7"/>
        <v>2743455</v>
      </c>
      <c r="K42" s="54">
        <f t="shared" si="7"/>
        <v>193095</v>
      </c>
      <c r="L42" s="54">
        <f t="shared" si="7"/>
        <v>635149</v>
      </c>
      <c r="M42" s="54">
        <f t="shared" si="7"/>
        <v>2609524</v>
      </c>
      <c r="N42" s="54">
        <f t="shared" si="7"/>
        <v>3437768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6181223</v>
      </c>
      <c r="X42" s="54">
        <f t="shared" si="7"/>
        <v>3825300</v>
      </c>
      <c r="Y42" s="54">
        <f t="shared" si="7"/>
        <v>2355923</v>
      </c>
      <c r="Z42" s="184">
        <f t="shared" si="5"/>
        <v>61.58792774422921</v>
      </c>
      <c r="AA42" s="130">
        <f aca="true" t="shared" si="8" ref="AA42:AA48">AA12+AA27</f>
        <v>7650600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20071349</v>
      </c>
      <c r="D45" s="129">
        <f t="shared" si="7"/>
        <v>0</v>
      </c>
      <c r="E45" s="54">
        <f t="shared" si="7"/>
        <v>24385000</v>
      </c>
      <c r="F45" s="54">
        <f t="shared" si="7"/>
        <v>24385000</v>
      </c>
      <c r="G45" s="54">
        <f t="shared" si="7"/>
        <v>43567</v>
      </c>
      <c r="H45" s="54">
        <f t="shared" si="7"/>
        <v>2681793</v>
      </c>
      <c r="I45" s="54">
        <f t="shared" si="7"/>
        <v>838802</v>
      </c>
      <c r="J45" s="54">
        <f t="shared" si="7"/>
        <v>3564162</v>
      </c>
      <c r="K45" s="54">
        <f t="shared" si="7"/>
        <v>757703</v>
      </c>
      <c r="L45" s="54">
        <f t="shared" si="7"/>
        <v>51500</v>
      </c>
      <c r="M45" s="54">
        <f t="shared" si="7"/>
        <v>0</v>
      </c>
      <c r="N45" s="54">
        <f t="shared" si="7"/>
        <v>809203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4373365</v>
      </c>
      <c r="X45" s="54">
        <f t="shared" si="7"/>
        <v>12192500</v>
      </c>
      <c r="Y45" s="54">
        <f t="shared" si="7"/>
        <v>-7819135</v>
      </c>
      <c r="Z45" s="184">
        <f t="shared" si="5"/>
        <v>-64.13069509944637</v>
      </c>
      <c r="AA45" s="130">
        <f t="shared" si="8"/>
        <v>24385000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100000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3141200</v>
      </c>
      <c r="N48" s="54">
        <f t="shared" si="7"/>
        <v>3141200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3141200</v>
      </c>
      <c r="X48" s="54">
        <f t="shared" si="7"/>
        <v>50000</v>
      </c>
      <c r="Y48" s="54">
        <f t="shared" si="7"/>
        <v>3091200</v>
      </c>
      <c r="Z48" s="184">
        <f t="shared" si="5"/>
        <v>6182.4</v>
      </c>
      <c r="AA48" s="130">
        <f t="shared" si="8"/>
        <v>100000</v>
      </c>
    </row>
    <row r="49" spans="1:27" ht="12.75">
      <c r="A49" s="308" t="s">
        <v>220</v>
      </c>
      <c r="B49" s="149"/>
      <c r="C49" s="239">
        <f aca="true" t="shared" si="9" ref="C49:Y49">SUM(C41:C48)</f>
        <v>101503395</v>
      </c>
      <c r="D49" s="218">
        <f t="shared" si="9"/>
        <v>0</v>
      </c>
      <c r="E49" s="220">
        <f t="shared" si="9"/>
        <v>154046400</v>
      </c>
      <c r="F49" s="220">
        <f t="shared" si="9"/>
        <v>154046400</v>
      </c>
      <c r="G49" s="220">
        <f t="shared" si="9"/>
        <v>1178142</v>
      </c>
      <c r="H49" s="220">
        <f t="shared" si="9"/>
        <v>8017344</v>
      </c>
      <c r="I49" s="220">
        <f t="shared" si="9"/>
        <v>8139316</v>
      </c>
      <c r="J49" s="220">
        <f t="shared" si="9"/>
        <v>17334802</v>
      </c>
      <c r="K49" s="220">
        <f t="shared" si="9"/>
        <v>3892238</v>
      </c>
      <c r="L49" s="220">
        <f t="shared" si="9"/>
        <v>7647522</v>
      </c>
      <c r="M49" s="220">
        <f t="shared" si="9"/>
        <v>13436900</v>
      </c>
      <c r="N49" s="220">
        <f t="shared" si="9"/>
        <v>24976660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42311462</v>
      </c>
      <c r="X49" s="220">
        <f t="shared" si="9"/>
        <v>77023200</v>
      </c>
      <c r="Y49" s="220">
        <f t="shared" si="9"/>
        <v>-34711738</v>
      </c>
      <c r="Z49" s="221">
        <f t="shared" si="5"/>
        <v>-45.066600712512596</v>
      </c>
      <c r="AA49" s="222">
        <f>SUM(AA41:AA48)</f>
        <v>154046400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11232080</v>
      </c>
      <c r="F51" s="54">
        <f t="shared" si="10"/>
        <v>11232080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5616040</v>
      </c>
      <c r="Y51" s="54">
        <f t="shared" si="10"/>
        <v>-5616040</v>
      </c>
      <c r="Z51" s="184">
        <f>+IF(X51&lt;&gt;0,+(Y51/X51)*100,0)</f>
        <v>-100</v>
      </c>
      <c r="AA51" s="130">
        <f>SUM(AA57:AA61)</f>
        <v>11232080</v>
      </c>
    </row>
    <row r="52" spans="1:27" ht="12.75">
      <c r="A52" s="310" t="s">
        <v>205</v>
      </c>
      <c r="B52" s="142"/>
      <c r="C52" s="62"/>
      <c r="D52" s="156"/>
      <c r="E52" s="60">
        <v>2870000</v>
      </c>
      <c r="F52" s="60">
        <v>2870000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1435000</v>
      </c>
      <c r="Y52" s="60">
        <v>-1435000</v>
      </c>
      <c r="Z52" s="140">
        <v>-100</v>
      </c>
      <c r="AA52" s="155">
        <v>2870000</v>
      </c>
    </row>
    <row r="53" spans="1:27" ht="12.75">
      <c r="A53" s="310" t="s">
        <v>206</v>
      </c>
      <c r="B53" s="142"/>
      <c r="C53" s="62"/>
      <c r="D53" s="156"/>
      <c r="E53" s="60">
        <v>200000</v>
      </c>
      <c r="F53" s="60">
        <v>200000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</v>
      </c>
      <c r="Y53" s="60">
        <v>-100000</v>
      </c>
      <c r="Z53" s="140">
        <v>-100</v>
      </c>
      <c r="AA53" s="155">
        <v>200000</v>
      </c>
    </row>
    <row r="54" spans="1:27" ht="12.75">
      <c r="A54" s="310" t="s">
        <v>207</v>
      </c>
      <c r="B54" s="142"/>
      <c r="C54" s="62"/>
      <c r="D54" s="156"/>
      <c r="E54" s="60">
        <v>700000</v>
      </c>
      <c r="F54" s="60">
        <v>700000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350000</v>
      </c>
      <c r="Y54" s="60">
        <v>-350000</v>
      </c>
      <c r="Z54" s="140">
        <v>-100</v>
      </c>
      <c r="AA54" s="155">
        <v>700000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3770000</v>
      </c>
      <c r="F57" s="295">
        <f t="shared" si="11"/>
        <v>3770000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1885000</v>
      </c>
      <c r="Y57" s="295">
        <f t="shared" si="11"/>
        <v>-1885000</v>
      </c>
      <c r="Z57" s="296">
        <f>+IF(X57&lt;&gt;0,+(Y57/X57)*100,0)</f>
        <v>-100</v>
      </c>
      <c r="AA57" s="297">
        <f>SUM(AA52:AA56)</f>
        <v>3770000</v>
      </c>
    </row>
    <row r="58" spans="1:27" ht="12.75">
      <c r="A58" s="311" t="s">
        <v>211</v>
      </c>
      <c r="B58" s="136"/>
      <c r="C58" s="62"/>
      <c r="D58" s="156"/>
      <c r="E58" s="60">
        <v>100000</v>
      </c>
      <c r="F58" s="60">
        <v>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50000</v>
      </c>
      <c r="Y58" s="60">
        <v>-50000</v>
      </c>
      <c r="Z58" s="140">
        <v>-100</v>
      </c>
      <c r="AA58" s="155">
        <v>100000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7362080</v>
      </c>
      <c r="F61" s="60">
        <v>7362080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3681040</v>
      </c>
      <c r="Y61" s="60">
        <v>-3681040</v>
      </c>
      <c r="Z61" s="140">
        <v>-100</v>
      </c>
      <c r="AA61" s="155">
        <v>7362080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1810511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1005000</v>
      </c>
      <c r="F66" s="275"/>
      <c r="G66" s="275">
        <v>331276</v>
      </c>
      <c r="H66" s="275">
        <v>190548</v>
      </c>
      <c r="I66" s="275">
        <v>1950491</v>
      </c>
      <c r="J66" s="275">
        <v>2472315</v>
      </c>
      <c r="K66" s="275">
        <v>375202</v>
      </c>
      <c r="L66" s="275">
        <v>164697</v>
      </c>
      <c r="M66" s="275">
        <v>695036</v>
      </c>
      <c r="N66" s="275">
        <v>1234935</v>
      </c>
      <c r="O66" s="275"/>
      <c r="P66" s="275"/>
      <c r="Q66" s="275"/>
      <c r="R66" s="275"/>
      <c r="S66" s="275"/>
      <c r="T66" s="275"/>
      <c r="U66" s="275"/>
      <c r="V66" s="275"/>
      <c r="W66" s="275">
        <v>3707250</v>
      </c>
      <c r="X66" s="275"/>
      <c r="Y66" s="275">
        <v>3707250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1237900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4053411</v>
      </c>
      <c r="F69" s="220">
        <f t="shared" si="12"/>
        <v>0</v>
      </c>
      <c r="G69" s="220">
        <f t="shared" si="12"/>
        <v>331276</v>
      </c>
      <c r="H69" s="220">
        <f t="shared" si="12"/>
        <v>190548</v>
      </c>
      <c r="I69" s="220">
        <f t="shared" si="12"/>
        <v>1950491</v>
      </c>
      <c r="J69" s="220">
        <f t="shared" si="12"/>
        <v>2472315</v>
      </c>
      <c r="K69" s="220">
        <f t="shared" si="12"/>
        <v>375202</v>
      </c>
      <c r="L69" s="220">
        <f t="shared" si="12"/>
        <v>164697</v>
      </c>
      <c r="M69" s="220">
        <f t="shared" si="12"/>
        <v>695036</v>
      </c>
      <c r="N69" s="220">
        <f t="shared" si="12"/>
        <v>1234935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3707250</v>
      </c>
      <c r="X69" s="220">
        <f t="shared" si="12"/>
        <v>0</v>
      </c>
      <c r="Y69" s="220">
        <f t="shared" si="12"/>
        <v>3707250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70546222</v>
      </c>
      <c r="D5" s="357">
        <f t="shared" si="0"/>
        <v>0</v>
      </c>
      <c r="E5" s="356">
        <f t="shared" si="0"/>
        <v>121910800</v>
      </c>
      <c r="F5" s="358">
        <f t="shared" si="0"/>
        <v>121910800</v>
      </c>
      <c r="G5" s="358">
        <f t="shared" si="0"/>
        <v>1134575</v>
      </c>
      <c r="H5" s="356">
        <f t="shared" si="0"/>
        <v>3791247</v>
      </c>
      <c r="I5" s="356">
        <f t="shared" si="0"/>
        <v>6101363</v>
      </c>
      <c r="J5" s="358">
        <f t="shared" si="0"/>
        <v>11027185</v>
      </c>
      <c r="K5" s="358">
        <f t="shared" si="0"/>
        <v>2941440</v>
      </c>
      <c r="L5" s="356">
        <f t="shared" si="0"/>
        <v>6960873</v>
      </c>
      <c r="M5" s="356">
        <f t="shared" si="0"/>
        <v>7686176</v>
      </c>
      <c r="N5" s="358">
        <f t="shared" si="0"/>
        <v>17588489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28615674</v>
      </c>
      <c r="X5" s="356">
        <f t="shared" si="0"/>
        <v>60955400</v>
      </c>
      <c r="Y5" s="358">
        <f t="shared" si="0"/>
        <v>-32339726</v>
      </c>
      <c r="Z5" s="359">
        <f>+IF(X5&lt;&gt;0,+(Y5/X5)*100,0)</f>
        <v>-53.05473510140201</v>
      </c>
      <c r="AA5" s="360">
        <f>+AA6+AA8+AA11+AA13+AA15</f>
        <v>121910800</v>
      </c>
    </row>
    <row r="6" spans="1:27" ht="12.75">
      <c r="A6" s="361" t="s">
        <v>205</v>
      </c>
      <c r="B6" s="142"/>
      <c r="C6" s="60">
        <f>+C7</f>
        <v>32822053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1073521</v>
      </c>
      <c r="H6" s="60">
        <f t="shared" si="1"/>
        <v>1559863</v>
      </c>
      <c r="I6" s="60">
        <f t="shared" si="1"/>
        <v>1324746</v>
      </c>
      <c r="J6" s="59">
        <f t="shared" si="1"/>
        <v>3958130</v>
      </c>
      <c r="K6" s="59">
        <f t="shared" si="1"/>
        <v>1221431</v>
      </c>
      <c r="L6" s="60">
        <f t="shared" si="1"/>
        <v>1621739</v>
      </c>
      <c r="M6" s="60">
        <f t="shared" si="1"/>
        <v>1345992</v>
      </c>
      <c r="N6" s="59">
        <f t="shared" si="1"/>
        <v>4189162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8147292</v>
      </c>
      <c r="X6" s="60">
        <f t="shared" si="1"/>
        <v>0</v>
      </c>
      <c r="Y6" s="59">
        <f t="shared" si="1"/>
        <v>8147292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32822053</v>
      </c>
      <c r="D7" s="340"/>
      <c r="E7" s="60"/>
      <c r="F7" s="59"/>
      <c r="G7" s="59">
        <v>1073521</v>
      </c>
      <c r="H7" s="60">
        <v>1559863</v>
      </c>
      <c r="I7" s="60">
        <v>1324746</v>
      </c>
      <c r="J7" s="59">
        <v>3958130</v>
      </c>
      <c r="K7" s="59">
        <v>1221431</v>
      </c>
      <c r="L7" s="60">
        <v>1621739</v>
      </c>
      <c r="M7" s="60">
        <v>1345992</v>
      </c>
      <c r="N7" s="59">
        <v>4189162</v>
      </c>
      <c r="O7" s="59"/>
      <c r="P7" s="60"/>
      <c r="Q7" s="60"/>
      <c r="R7" s="59"/>
      <c r="S7" s="59"/>
      <c r="T7" s="60"/>
      <c r="U7" s="60"/>
      <c r="V7" s="59"/>
      <c r="W7" s="59">
        <v>8147292</v>
      </c>
      <c r="X7" s="60"/>
      <c r="Y7" s="59">
        <v>8147292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29038321</v>
      </c>
      <c r="D8" s="340">
        <f t="shared" si="2"/>
        <v>0</v>
      </c>
      <c r="E8" s="60">
        <f t="shared" si="2"/>
        <v>118010800</v>
      </c>
      <c r="F8" s="59">
        <f t="shared" si="2"/>
        <v>118010800</v>
      </c>
      <c r="G8" s="59">
        <f t="shared" si="2"/>
        <v>61054</v>
      </c>
      <c r="H8" s="60">
        <f t="shared" si="2"/>
        <v>1995228</v>
      </c>
      <c r="I8" s="60">
        <f t="shared" si="2"/>
        <v>4713535</v>
      </c>
      <c r="J8" s="59">
        <f t="shared" si="2"/>
        <v>6769817</v>
      </c>
      <c r="K8" s="59">
        <f t="shared" si="2"/>
        <v>1720009</v>
      </c>
      <c r="L8" s="60">
        <f t="shared" si="2"/>
        <v>5339134</v>
      </c>
      <c r="M8" s="60">
        <f t="shared" si="2"/>
        <v>6340184</v>
      </c>
      <c r="N8" s="59">
        <f t="shared" si="2"/>
        <v>13399327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20169144</v>
      </c>
      <c r="X8" s="60">
        <f t="shared" si="2"/>
        <v>59005400</v>
      </c>
      <c r="Y8" s="59">
        <f t="shared" si="2"/>
        <v>-38836256</v>
      </c>
      <c r="Z8" s="61">
        <f>+IF(X8&lt;&gt;0,+(Y8/X8)*100,0)</f>
        <v>-65.81813867883278</v>
      </c>
      <c r="AA8" s="62">
        <f>SUM(AA9:AA10)</f>
        <v>118010800</v>
      </c>
    </row>
    <row r="9" spans="1:27" ht="12.75">
      <c r="A9" s="291" t="s">
        <v>230</v>
      </c>
      <c r="B9" s="142"/>
      <c r="C9" s="60">
        <v>2636712</v>
      </c>
      <c r="D9" s="340"/>
      <c r="E9" s="60">
        <v>116510800</v>
      </c>
      <c r="F9" s="59">
        <v>116510800</v>
      </c>
      <c r="G9" s="59"/>
      <c r="H9" s="60"/>
      <c r="I9" s="60">
        <v>3833055</v>
      </c>
      <c r="J9" s="59">
        <v>3833055</v>
      </c>
      <c r="K9" s="59">
        <v>2869099</v>
      </c>
      <c r="L9" s="60">
        <v>5339134</v>
      </c>
      <c r="M9" s="60">
        <v>5346512</v>
      </c>
      <c r="N9" s="59">
        <v>13554745</v>
      </c>
      <c r="O9" s="59"/>
      <c r="P9" s="60"/>
      <c r="Q9" s="60"/>
      <c r="R9" s="59"/>
      <c r="S9" s="59"/>
      <c r="T9" s="60"/>
      <c r="U9" s="60"/>
      <c r="V9" s="59"/>
      <c r="W9" s="59">
        <v>17387800</v>
      </c>
      <c r="X9" s="60">
        <v>58255400</v>
      </c>
      <c r="Y9" s="59">
        <v>-40867600</v>
      </c>
      <c r="Z9" s="61">
        <v>-70.15</v>
      </c>
      <c r="AA9" s="62">
        <v>116510800</v>
      </c>
    </row>
    <row r="10" spans="1:27" ht="12.75">
      <c r="A10" s="291" t="s">
        <v>231</v>
      </c>
      <c r="B10" s="142"/>
      <c r="C10" s="60">
        <v>26401609</v>
      </c>
      <c r="D10" s="340"/>
      <c r="E10" s="60">
        <v>1500000</v>
      </c>
      <c r="F10" s="59">
        <v>1500000</v>
      </c>
      <c r="G10" s="59">
        <v>61054</v>
      </c>
      <c r="H10" s="60">
        <v>1995228</v>
      </c>
      <c r="I10" s="60">
        <v>880480</v>
      </c>
      <c r="J10" s="59">
        <v>2936762</v>
      </c>
      <c r="K10" s="59">
        <v>-1149090</v>
      </c>
      <c r="L10" s="60"/>
      <c r="M10" s="60">
        <v>993672</v>
      </c>
      <c r="N10" s="59">
        <v>-155418</v>
      </c>
      <c r="O10" s="59"/>
      <c r="P10" s="60"/>
      <c r="Q10" s="60"/>
      <c r="R10" s="59"/>
      <c r="S10" s="59"/>
      <c r="T10" s="60"/>
      <c r="U10" s="60"/>
      <c r="V10" s="59"/>
      <c r="W10" s="59">
        <v>2781344</v>
      </c>
      <c r="X10" s="60">
        <v>750000</v>
      </c>
      <c r="Y10" s="59">
        <v>2031344</v>
      </c>
      <c r="Z10" s="61">
        <v>270.85</v>
      </c>
      <c r="AA10" s="62">
        <v>1500000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8685848</v>
      </c>
      <c r="D15" s="340">
        <f t="shared" si="5"/>
        <v>0</v>
      </c>
      <c r="E15" s="60">
        <f t="shared" si="5"/>
        <v>3900000</v>
      </c>
      <c r="F15" s="59">
        <f t="shared" si="5"/>
        <v>3900000</v>
      </c>
      <c r="G15" s="59">
        <f t="shared" si="5"/>
        <v>0</v>
      </c>
      <c r="H15" s="60">
        <f t="shared" si="5"/>
        <v>236156</v>
      </c>
      <c r="I15" s="60">
        <f t="shared" si="5"/>
        <v>63082</v>
      </c>
      <c r="J15" s="59">
        <f t="shared" si="5"/>
        <v>299238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299238</v>
      </c>
      <c r="X15" s="60">
        <f t="shared" si="5"/>
        <v>1950000</v>
      </c>
      <c r="Y15" s="59">
        <f t="shared" si="5"/>
        <v>-1650762</v>
      </c>
      <c r="Z15" s="61">
        <f>+IF(X15&lt;&gt;0,+(Y15/X15)*100,0)</f>
        <v>-84.65446153846153</v>
      </c>
      <c r="AA15" s="62">
        <f>SUM(AA16:AA20)</f>
        <v>3900000</v>
      </c>
    </row>
    <row r="16" spans="1:27" ht="12.75">
      <c r="A16" s="291" t="s">
        <v>234</v>
      </c>
      <c r="B16" s="300"/>
      <c r="C16" s="60">
        <v>5840074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2845774</v>
      </c>
      <c r="D20" s="340"/>
      <c r="E20" s="60">
        <v>3900000</v>
      </c>
      <c r="F20" s="59">
        <v>3900000</v>
      </c>
      <c r="G20" s="59"/>
      <c r="H20" s="60">
        <v>236156</v>
      </c>
      <c r="I20" s="60">
        <v>63082</v>
      </c>
      <c r="J20" s="59">
        <v>299238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299238</v>
      </c>
      <c r="X20" s="60">
        <v>1950000</v>
      </c>
      <c r="Y20" s="59">
        <v>-1650762</v>
      </c>
      <c r="Z20" s="61">
        <v>-84.65</v>
      </c>
      <c r="AA20" s="62">
        <v>3900000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10885824</v>
      </c>
      <c r="D22" s="344">
        <f t="shared" si="6"/>
        <v>0</v>
      </c>
      <c r="E22" s="343">
        <f t="shared" si="6"/>
        <v>7650600</v>
      </c>
      <c r="F22" s="345">
        <f t="shared" si="6"/>
        <v>7650600</v>
      </c>
      <c r="G22" s="345">
        <f t="shared" si="6"/>
        <v>0</v>
      </c>
      <c r="H22" s="343">
        <f t="shared" si="6"/>
        <v>1544304</v>
      </c>
      <c r="I22" s="343">
        <f t="shared" si="6"/>
        <v>1199151</v>
      </c>
      <c r="J22" s="345">
        <f t="shared" si="6"/>
        <v>2743455</v>
      </c>
      <c r="K22" s="345">
        <f t="shared" si="6"/>
        <v>193095</v>
      </c>
      <c r="L22" s="343">
        <f t="shared" si="6"/>
        <v>635149</v>
      </c>
      <c r="M22" s="343">
        <f t="shared" si="6"/>
        <v>2609524</v>
      </c>
      <c r="N22" s="345">
        <f t="shared" si="6"/>
        <v>3437768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6181223</v>
      </c>
      <c r="X22" s="343">
        <f t="shared" si="6"/>
        <v>3825300</v>
      </c>
      <c r="Y22" s="345">
        <f t="shared" si="6"/>
        <v>2355923</v>
      </c>
      <c r="Z22" s="336">
        <f>+IF(X22&lt;&gt;0,+(Y22/X22)*100,0)</f>
        <v>61.58792774422921</v>
      </c>
      <c r="AA22" s="350">
        <f>SUM(AA23:AA32)</f>
        <v>7650600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8367148</v>
      </c>
      <c r="D24" s="340"/>
      <c r="E24" s="60">
        <v>5800000</v>
      </c>
      <c r="F24" s="59">
        <v>5800000</v>
      </c>
      <c r="G24" s="59"/>
      <c r="H24" s="60">
        <v>1544304</v>
      </c>
      <c r="I24" s="60">
        <v>947934</v>
      </c>
      <c r="J24" s="59">
        <v>2492238</v>
      </c>
      <c r="K24" s="59">
        <v>193095</v>
      </c>
      <c r="L24" s="60">
        <v>118261</v>
      </c>
      <c r="M24" s="60">
        <v>2609524</v>
      </c>
      <c r="N24" s="59">
        <v>2920880</v>
      </c>
      <c r="O24" s="59"/>
      <c r="P24" s="60"/>
      <c r="Q24" s="60"/>
      <c r="R24" s="59"/>
      <c r="S24" s="59"/>
      <c r="T24" s="60"/>
      <c r="U24" s="60"/>
      <c r="V24" s="59"/>
      <c r="W24" s="59">
        <v>5413118</v>
      </c>
      <c r="X24" s="60">
        <v>2900000</v>
      </c>
      <c r="Y24" s="59">
        <v>2513118</v>
      </c>
      <c r="Z24" s="61">
        <v>86.66</v>
      </c>
      <c r="AA24" s="62">
        <v>5800000</v>
      </c>
    </row>
    <row r="25" spans="1:27" ht="12.75">
      <c r="A25" s="361" t="s">
        <v>239</v>
      </c>
      <c r="B25" s="142"/>
      <c r="C25" s="60">
        <v>233240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1832898</v>
      </c>
      <c r="D28" s="341"/>
      <c r="E28" s="275"/>
      <c r="F28" s="342"/>
      <c r="G28" s="342"/>
      <c r="H28" s="275"/>
      <c r="I28" s="275">
        <v>251217</v>
      </c>
      <c r="J28" s="342">
        <v>251217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251217</v>
      </c>
      <c r="X28" s="275"/>
      <c r="Y28" s="342">
        <v>251217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452538</v>
      </c>
      <c r="D32" s="340"/>
      <c r="E32" s="60">
        <v>1850600</v>
      </c>
      <c r="F32" s="59">
        <v>1850600</v>
      </c>
      <c r="G32" s="59"/>
      <c r="H32" s="60"/>
      <c r="I32" s="60"/>
      <c r="J32" s="59"/>
      <c r="K32" s="59"/>
      <c r="L32" s="60">
        <v>516888</v>
      </c>
      <c r="M32" s="60"/>
      <c r="N32" s="59">
        <v>516888</v>
      </c>
      <c r="O32" s="59"/>
      <c r="P32" s="60"/>
      <c r="Q32" s="60"/>
      <c r="R32" s="59"/>
      <c r="S32" s="59"/>
      <c r="T32" s="60"/>
      <c r="U32" s="60"/>
      <c r="V32" s="59"/>
      <c r="W32" s="59">
        <v>516888</v>
      </c>
      <c r="X32" s="60">
        <v>925300</v>
      </c>
      <c r="Y32" s="59">
        <v>-408412</v>
      </c>
      <c r="Z32" s="61">
        <v>-44.14</v>
      </c>
      <c r="AA32" s="62">
        <v>1850600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20071349</v>
      </c>
      <c r="D40" s="344">
        <f t="shared" si="9"/>
        <v>0</v>
      </c>
      <c r="E40" s="343">
        <f t="shared" si="9"/>
        <v>24385000</v>
      </c>
      <c r="F40" s="345">
        <f t="shared" si="9"/>
        <v>24385000</v>
      </c>
      <c r="G40" s="345">
        <f t="shared" si="9"/>
        <v>43567</v>
      </c>
      <c r="H40" s="343">
        <f t="shared" si="9"/>
        <v>2681793</v>
      </c>
      <c r="I40" s="343">
        <f t="shared" si="9"/>
        <v>838802</v>
      </c>
      <c r="J40" s="345">
        <f t="shared" si="9"/>
        <v>3564162</v>
      </c>
      <c r="K40" s="345">
        <f t="shared" si="9"/>
        <v>757703</v>
      </c>
      <c r="L40" s="343">
        <f t="shared" si="9"/>
        <v>51500</v>
      </c>
      <c r="M40" s="343">
        <f t="shared" si="9"/>
        <v>0</v>
      </c>
      <c r="N40" s="345">
        <f t="shared" si="9"/>
        <v>809203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4373365</v>
      </c>
      <c r="X40" s="343">
        <f t="shared" si="9"/>
        <v>12192500</v>
      </c>
      <c r="Y40" s="345">
        <f t="shared" si="9"/>
        <v>-7819135</v>
      </c>
      <c r="Z40" s="336">
        <f>+IF(X40&lt;&gt;0,+(Y40/X40)*100,0)</f>
        <v>-64.13069509944637</v>
      </c>
      <c r="AA40" s="350">
        <f>SUM(AA41:AA49)</f>
        <v>24385000</v>
      </c>
    </row>
    <row r="41" spans="1:27" ht="12.75">
      <c r="A41" s="361" t="s">
        <v>248</v>
      </c>
      <c r="B41" s="142"/>
      <c r="C41" s="362">
        <v>2058029</v>
      </c>
      <c r="D41" s="363"/>
      <c r="E41" s="362"/>
      <c r="F41" s="364"/>
      <c r="G41" s="364"/>
      <c r="H41" s="362"/>
      <c r="I41" s="362"/>
      <c r="J41" s="364"/>
      <c r="K41" s="364"/>
      <c r="L41" s="362">
        <v>51500</v>
      </c>
      <c r="M41" s="362"/>
      <c r="N41" s="364">
        <v>51500</v>
      </c>
      <c r="O41" s="364"/>
      <c r="P41" s="362"/>
      <c r="Q41" s="362"/>
      <c r="R41" s="364"/>
      <c r="S41" s="364"/>
      <c r="T41" s="362"/>
      <c r="U41" s="362"/>
      <c r="V41" s="364"/>
      <c r="W41" s="364">
        <v>51500</v>
      </c>
      <c r="X41" s="362"/>
      <c r="Y41" s="364">
        <v>51500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508844</v>
      </c>
      <c r="D43" s="369"/>
      <c r="E43" s="305"/>
      <c r="F43" s="370"/>
      <c r="G43" s="370"/>
      <c r="H43" s="305"/>
      <c r="I43" s="305">
        <v>111952</v>
      </c>
      <c r="J43" s="370">
        <v>111952</v>
      </c>
      <c r="K43" s="370">
        <v>247326</v>
      </c>
      <c r="L43" s="305"/>
      <c r="M43" s="305"/>
      <c r="N43" s="370">
        <v>247326</v>
      </c>
      <c r="O43" s="370"/>
      <c r="P43" s="305"/>
      <c r="Q43" s="305"/>
      <c r="R43" s="370"/>
      <c r="S43" s="370"/>
      <c r="T43" s="305"/>
      <c r="U43" s="305"/>
      <c r="V43" s="370"/>
      <c r="W43" s="370">
        <v>359278</v>
      </c>
      <c r="X43" s="305"/>
      <c r="Y43" s="370">
        <v>359278</v>
      </c>
      <c r="Z43" s="371"/>
      <c r="AA43" s="303"/>
    </row>
    <row r="44" spans="1:27" ht="12.75">
      <c r="A44" s="361" t="s">
        <v>251</v>
      </c>
      <c r="B44" s="136"/>
      <c r="C44" s="60">
        <v>3322148</v>
      </c>
      <c r="D44" s="368"/>
      <c r="E44" s="54">
        <v>1585000</v>
      </c>
      <c r="F44" s="53">
        <v>1585000</v>
      </c>
      <c r="G44" s="53">
        <v>43567</v>
      </c>
      <c r="H44" s="54">
        <v>58148</v>
      </c>
      <c r="I44" s="54">
        <v>39187</v>
      </c>
      <c r="J44" s="53">
        <v>140902</v>
      </c>
      <c r="K44" s="53">
        <v>73313</v>
      </c>
      <c r="L44" s="54"/>
      <c r="M44" s="54"/>
      <c r="N44" s="53">
        <v>73313</v>
      </c>
      <c r="O44" s="53"/>
      <c r="P44" s="54"/>
      <c r="Q44" s="54"/>
      <c r="R44" s="53"/>
      <c r="S44" s="53"/>
      <c r="T44" s="54"/>
      <c r="U44" s="54"/>
      <c r="V44" s="53"/>
      <c r="W44" s="53">
        <v>214215</v>
      </c>
      <c r="X44" s="54">
        <v>792500</v>
      </c>
      <c r="Y44" s="53">
        <v>-578285</v>
      </c>
      <c r="Z44" s="94">
        <v>-72.97</v>
      </c>
      <c r="AA44" s="95">
        <v>1585000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>
        <v>1394211</v>
      </c>
      <c r="I45" s="54">
        <v>580965</v>
      </c>
      <c r="J45" s="53">
        <v>1975176</v>
      </c>
      <c r="K45" s="53">
        <v>165789</v>
      </c>
      <c r="L45" s="54"/>
      <c r="M45" s="54"/>
      <c r="N45" s="53">
        <v>165789</v>
      </c>
      <c r="O45" s="53"/>
      <c r="P45" s="54"/>
      <c r="Q45" s="54"/>
      <c r="R45" s="53"/>
      <c r="S45" s="53"/>
      <c r="T45" s="54"/>
      <c r="U45" s="54"/>
      <c r="V45" s="53"/>
      <c r="W45" s="53">
        <v>2140965</v>
      </c>
      <c r="X45" s="54"/>
      <c r="Y45" s="53">
        <v>2140965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13747797</v>
      </c>
      <c r="D48" s="368"/>
      <c r="E48" s="54">
        <v>20000000</v>
      </c>
      <c r="F48" s="53">
        <v>20000000</v>
      </c>
      <c r="G48" s="53"/>
      <c r="H48" s="54">
        <v>1229434</v>
      </c>
      <c r="I48" s="54">
        <v>106698</v>
      </c>
      <c r="J48" s="53">
        <v>1336132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1336132</v>
      </c>
      <c r="X48" s="54">
        <v>10000000</v>
      </c>
      <c r="Y48" s="53">
        <v>-8663868</v>
      </c>
      <c r="Z48" s="94">
        <v>-86.64</v>
      </c>
      <c r="AA48" s="95">
        <v>20000000</v>
      </c>
    </row>
    <row r="49" spans="1:27" ht="12.75">
      <c r="A49" s="361" t="s">
        <v>93</v>
      </c>
      <c r="B49" s="136"/>
      <c r="C49" s="54">
        <v>434531</v>
      </c>
      <c r="D49" s="368"/>
      <c r="E49" s="54">
        <v>2800000</v>
      </c>
      <c r="F49" s="53">
        <v>2800000</v>
      </c>
      <c r="G49" s="53"/>
      <c r="H49" s="54"/>
      <c r="I49" s="54"/>
      <c r="J49" s="53"/>
      <c r="K49" s="53">
        <v>271275</v>
      </c>
      <c r="L49" s="54"/>
      <c r="M49" s="54"/>
      <c r="N49" s="53">
        <v>271275</v>
      </c>
      <c r="O49" s="53"/>
      <c r="P49" s="54"/>
      <c r="Q49" s="54"/>
      <c r="R49" s="53"/>
      <c r="S49" s="53"/>
      <c r="T49" s="54"/>
      <c r="U49" s="54"/>
      <c r="V49" s="53"/>
      <c r="W49" s="53">
        <v>271275</v>
      </c>
      <c r="X49" s="54">
        <v>1400000</v>
      </c>
      <c r="Y49" s="53">
        <v>-1128725</v>
      </c>
      <c r="Z49" s="94">
        <v>-80.62</v>
      </c>
      <c r="AA49" s="95">
        <v>2800000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3141200</v>
      </c>
      <c r="N57" s="345">
        <f t="shared" si="13"/>
        <v>3141200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3141200</v>
      </c>
      <c r="X57" s="343">
        <f t="shared" si="13"/>
        <v>50000</v>
      </c>
      <c r="Y57" s="345">
        <f t="shared" si="13"/>
        <v>3091200</v>
      </c>
      <c r="Z57" s="336">
        <f>+IF(X57&lt;&gt;0,+(Y57/X57)*100,0)</f>
        <v>6182.4</v>
      </c>
      <c r="AA57" s="350">
        <f t="shared" si="13"/>
        <v>100000</v>
      </c>
    </row>
    <row r="58" spans="1:27" ht="12.75">
      <c r="A58" s="361" t="s">
        <v>217</v>
      </c>
      <c r="B58" s="136"/>
      <c r="C58" s="60"/>
      <c r="D58" s="340"/>
      <c r="E58" s="60">
        <v>100000</v>
      </c>
      <c r="F58" s="59">
        <v>100000</v>
      </c>
      <c r="G58" s="59"/>
      <c r="H58" s="60"/>
      <c r="I58" s="60"/>
      <c r="J58" s="59"/>
      <c r="K58" s="59"/>
      <c r="L58" s="60"/>
      <c r="M58" s="60">
        <v>3141200</v>
      </c>
      <c r="N58" s="59">
        <v>3141200</v>
      </c>
      <c r="O58" s="59"/>
      <c r="P58" s="60"/>
      <c r="Q58" s="60"/>
      <c r="R58" s="59"/>
      <c r="S58" s="59"/>
      <c r="T58" s="60"/>
      <c r="U58" s="60"/>
      <c r="V58" s="59"/>
      <c r="W58" s="59">
        <v>3141200</v>
      </c>
      <c r="X58" s="60">
        <v>50000</v>
      </c>
      <c r="Y58" s="59">
        <v>3091200</v>
      </c>
      <c r="Z58" s="61">
        <v>6182.4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101503395</v>
      </c>
      <c r="D60" s="346">
        <f t="shared" si="14"/>
        <v>0</v>
      </c>
      <c r="E60" s="219">
        <f t="shared" si="14"/>
        <v>154046400</v>
      </c>
      <c r="F60" s="264">
        <f t="shared" si="14"/>
        <v>154046400</v>
      </c>
      <c r="G60" s="264">
        <f t="shared" si="14"/>
        <v>1178142</v>
      </c>
      <c r="H60" s="219">
        <f t="shared" si="14"/>
        <v>8017344</v>
      </c>
      <c r="I60" s="219">
        <f t="shared" si="14"/>
        <v>8139316</v>
      </c>
      <c r="J60" s="264">
        <f t="shared" si="14"/>
        <v>17334802</v>
      </c>
      <c r="K60" s="264">
        <f t="shared" si="14"/>
        <v>3892238</v>
      </c>
      <c r="L60" s="219">
        <f t="shared" si="14"/>
        <v>7647522</v>
      </c>
      <c r="M60" s="219">
        <f t="shared" si="14"/>
        <v>13436900</v>
      </c>
      <c r="N60" s="264">
        <f t="shared" si="14"/>
        <v>24976660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42311462</v>
      </c>
      <c r="X60" s="219">
        <f t="shared" si="14"/>
        <v>77023200</v>
      </c>
      <c r="Y60" s="264">
        <f t="shared" si="14"/>
        <v>-34711738</v>
      </c>
      <c r="Z60" s="337">
        <f>+IF(X60&lt;&gt;0,+(Y60/X60)*100,0)</f>
        <v>-45.066600712512596</v>
      </c>
      <c r="AA60" s="232">
        <f>+AA57+AA54+AA51+AA40+AA37+AA34+AA22+AA5</f>
        <v>154046400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2017-02-01T07:17:08Z</dcterms:created>
  <dcterms:modified xsi:type="dcterms:W3CDTF">2017-02-01T07:17:11Z</dcterms:modified>
  <cp:category/>
  <cp:version/>
  <cp:contentType/>
  <cp:contentStatus/>
</cp:coreProperties>
</file>