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<sst xmlns="http://schemas.openxmlformats.org/spreadsheetml/2006/main" count="857" uniqueCount="303">
  <si>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Mohokare(FS163)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</si>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</sst>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6902912</v>
      </c>
      <c r="C5" s="19">
        <v>0</v>
      </c>
      <c r="D5" s="59">
        <v>7032990</v>
      </c>
      <c r="E5" s="60">
        <v>7032990</v>
      </c>
      <c r="F5" s="60">
        <v>0</v>
      </c>
      <c r="G5" s="60">
        <v>0</v>
      </c>
      <c r="H5" s="60">
        <v>0</v>
      </c>
      <c r="I5" s="60">
        <v>0</v>
      </c>
      <c r="J5" s="60">
        <v>1186016</v>
      </c>
      <c r="K5" s="60">
        <v>780332</v>
      </c>
      <c r="L5" s="60">
        <v>810894</v>
      </c>
      <c r="M5" s="60">
        <v>2777242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2777242</v>
      </c>
      <c r="W5" s="60">
        <v>5086276</v>
      </c>
      <c r="X5" s="60">
        <v>-2309034</v>
      </c>
      <c r="Y5" s="61">
        <v>-45.4</v>
      </c>
      <c r="Z5" s="62">
        <v>7032990</v>
      </c>
    </row>
    <row r="6" spans="1:26" ht="12.75">
      <c r="A6" s="58" t="s">
        <v>32</v>
      </c>
      <c r="B6" s="19">
        <v>49638258</v>
      </c>
      <c r="C6" s="19">
        <v>0</v>
      </c>
      <c r="D6" s="59">
        <v>58244132</v>
      </c>
      <c r="E6" s="60">
        <v>58244132</v>
      </c>
      <c r="F6" s="60">
        <v>2476775</v>
      </c>
      <c r="G6" s="60">
        <v>3182611</v>
      </c>
      <c r="H6" s="60">
        <v>3086312</v>
      </c>
      <c r="I6" s="60">
        <v>8745698</v>
      </c>
      <c r="J6" s="60">
        <v>4989128</v>
      </c>
      <c r="K6" s="60">
        <v>2834902</v>
      </c>
      <c r="L6" s="60">
        <v>3625076</v>
      </c>
      <c r="M6" s="60">
        <v>11449106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20194804</v>
      </c>
      <c r="W6" s="60">
        <v>32760970</v>
      </c>
      <c r="X6" s="60">
        <v>-12566166</v>
      </c>
      <c r="Y6" s="61">
        <v>-38.36</v>
      </c>
      <c r="Z6" s="62">
        <v>58244132</v>
      </c>
    </row>
    <row r="7" spans="1:26" ht="12.75">
      <c r="A7" s="58" t="s">
        <v>33</v>
      </c>
      <c r="B7" s="19">
        <v>524724</v>
      </c>
      <c r="C7" s="19">
        <v>0</v>
      </c>
      <c r="D7" s="59">
        <v>93500</v>
      </c>
      <c r="E7" s="60">
        <v>93500</v>
      </c>
      <c r="F7" s="60">
        <v>6384</v>
      </c>
      <c r="G7" s="60">
        <v>13087</v>
      </c>
      <c r="H7" s="60">
        <v>5981</v>
      </c>
      <c r="I7" s="60">
        <v>25452</v>
      </c>
      <c r="J7" s="60">
        <v>2681</v>
      </c>
      <c r="K7" s="60">
        <v>32539</v>
      </c>
      <c r="L7" s="60">
        <v>16504</v>
      </c>
      <c r="M7" s="60">
        <v>51724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77176</v>
      </c>
      <c r="W7" s="60">
        <v>46752</v>
      </c>
      <c r="X7" s="60">
        <v>30424</v>
      </c>
      <c r="Y7" s="61">
        <v>65.08</v>
      </c>
      <c r="Z7" s="62">
        <v>93500</v>
      </c>
    </row>
    <row r="8" spans="1:26" ht="12.75">
      <c r="A8" s="58" t="s">
        <v>34</v>
      </c>
      <c r="B8" s="19">
        <v>58762493</v>
      </c>
      <c r="C8" s="19">
        <v>0</v>
      </c>
      <c r="D8" s="59">
        <v>57297001</v>
      </c>
      <c r="E8" s="60">
        <v>57297001</v>
      </c>
      <c r="F8" s="60">
        <v>22697000</v>
      </c>
      <c r="G8" s="60">
        <v>2075000</v>
      </c>
      <c r="H8" s="60">
        <v>0</v>
      </c>
      <c r="I8" s="60">
        <v>24772000</v>
      </c>
      <c r="J8" s="60">
        <v>0</v>
      </c>
      <c r="K8" s="60">
        <v>0</v>
      </c>
      <c r="L8" s="60">
        <v>17157000</v>
      </c>
      <c r="M8" s="60">
        <v>17157000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41929000</v>
      </c>
      <c r="W8" s="60">
        <v>35752920</v>
      </c>
      <c r="X8" s="60">
        <v>6176080</v>
      </c>
      <c r="Y8" s="61">
        <v>17.27</v>
      </c>
      <c r="Z8" s="62">
        <v>57297001</v>
      </c>
    </row>
    <row r="9" spans="1:26" ht="12.75">
      <c r="A9" s="58" t="s">
        <v>35</v>
      </c>
      <c r="B9" s="19">
        <v>26204568</v>
      </c>
      <c r="C9" s="19">
        <v>0</v>
      </c>
      <c r="D9" s="59">
        <v>27342743</v>
      </c>
      <c r="E9" s="60">
        <v>27342743</v>
      </c>
      <c r="F9" s="60">
        <v>2701978</v>
      </c>
      <c r="G9" s="60">
        <v>1278011</v>
      </c>
      <c r="H9" s="60">
        <v>1168377</v>
      </c>
      <c r="I9" s="60">
        <v>5148366</v>
      </c>
      <c r="J9" s="60">
        <v>416833</v>
      </c>
      <c r="K9" s="60">
        <v>2573049</v>
      </c>
      <c r="L9" s="60">
        <v>290184</v>
      </c>
      <c r="M9" s="60">
        <v>3280066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8428432</v>
      </c>
      <c r="W9" s="60">
        <v>13457280</v>
      </c>
      <c r="X9" s="60">
        <v>-5028848</v>
      </c>
      <c r="Y9" s="61">
        <v>-37.37</v>
      </c>
      <c r="Z9" s="62">
        <v>27342743</v>
      </c>
    </row>
    <row r="10" spans="1:26" ht="22.5">
      <c r="A10" s="63" t="s">
        <v>278</v>
      </c>
      <c r="B10" s="64">
        <f>SUM(B5:B9)</f>
        <v>142032955</v>
      </c>
      <c r="C10" s="64">
        <f>SUM(C5:C9)</f>
        <v>0</v>
      </c>
      <c r="D10" s="65">
        <f aca="true" t="shared" si="0" ref="D10:Z10">SUM(D5:D9)</f>
        <v>150010366</v>
      </c>
      <c r="E10" s="66">
        <f t="shared" si="0"/>
        <v>150010366</v>
      </c>
      <c r="F10" s="66">
        <f t="shared" si="0"/>
        <v>27882137</v>
      </c>
      <c r="G10" s="66">
        <f t="shared" si="0"/>
        <v>6548709</v>
      </c>
      <c r="H10" s="66">
        <f t="shared" si="0"/>
        <v>4260670</v>
      </c>
      <c r="I10" s="66">
        <f t="shared" si="0"/>
        <v>38691516</v>
      </c>
      <c r="J10" s="66">
        <f t="shared" si="0"/>
        <v>6594658</v>
      </c>
      <c r="K10" s="66">
        <f t="shared" si="0"/>
        <v>6220822</v>
      </c>
      <c r="L10" s="66">
        <f t="shared" si="0"/>
        <v>21899658</v>
      </c>
      <c r="M10" s="66">
        <f t="shared" si="0"/>
        <v>34715138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73406654</v>
      </c>
      <c r="W10" s="66">
        <f t="shared" si="0"/>
        <v>87104198</v>
      </c>
      <c r="X10" s="66">
        <f t="shared" si="0"/>
        <v>-13697544</v>
      </c>
      <c r="Y10" s="67">
        <f>+IF(W10&lt;&gt;0,(X10/W10)*100,0)</f>
        <v>-15.725469397008856</v>
      </c>
      <c r="Z10" s="68">
        <f t="shared" si="0"/>
        <v>150010366</v>
      </c>
    </row>
    <row r="11" spans="1:26" ht="12.75">
      <c r="A11" s="58" t="s">
        <v>37</v>
      </c>
      <c r="B11" s="19">
        <v>58693305</v>
      </c>
      <c r="C11" s="19">
        <v>0</v>
      </c>
      <c r="D11" s="59">
        <v>60873631</v>
      </c>
      <c r="E11" s="60">
        <v>60873631</v>
      </c>
      <c r="F11" s="60">
        <v>5410182</v>
      </c>
      <c r="G11" s="60">
        <v>5028864</v>
      </c>
      <c r="H11" s="60">
        <v>5127638</v>
      </c>
      <c r="I11" s="60">
        <v>15566684</v>
      </c>
      <c r="J11" s="60">
        <v>5216007</v>
      </c>
      <c r="K11" s="60">
        <v>4845149</v>
      </c>
      <c r="L11" s="60">
        <v>5295819</v>
      </c>
      <c r="M11" s="60">
        <v>15356975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30923659</v>
      </c>
      <c r="W11" s="60">
        <v>30255147</v>
      </c>
      <c r="X11" s="60">
        <v>668512</v>
      </c>
      <c r="Y11" s="61">
        <v>2.21</v>
      </c>
      <c r="Z11" s="62">
        <v>60873631</v>
      </c>
    </row>
    <row r="12" spans="1:26" ht="12.75">
      <c r="A12" s="58" t="s">
        <v>38</v>
      </c>
      <c r="B12" s="19">
        <v>3412176</v>
      </c>
      <c r="C12" s="19">
        <v>0</v>
      </c>
      <c r="D12" s="59">
        <v>3850261</v>
      </c>
      <c r="E12" s="60">
        <v>3850261</v>
      </c>
      <c r="F12" s="60">
        <v>284307</v>
      </c>
      <c r="G12" s="60">
        <v>217868</v>
      </c>
      <c r="H12" s="60">
        <v>270462</v>
      </c>
      <c r="I12" s="60">
        <v>772637</v>
      </c>
      <c r="J12" s="60">
        <v>305443</v>
      </c>
      <c r="K12" s="60">
        <v>288959</v>
      </c>
      <c r="L12" s="60">
        <v>294067</v>
      </c>
      <c r="M12" s="60">
        <v>888469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1661106</v>
      </c>
      <c r="W12" s="60">
        <v>1913641</v>
      </c>
      <c r="X12" s="60">
        <v>-252535</v>
      </c>
      <c r="Y12" s="61">
        <v>-13.2</v>
      </c>
      <c r="Z12" s="62">
        <v>3850261</v>
      </c>
    </row>
    <row r="13" spans="1:26" ht="12.75">
      <c r="A13" s="58" t="s">
        <v>279</v>
      </c>
      <c r="B13" s="19">
        <v>26821187</v>
      </c>
      <c r="C13" s="19">
        <v>0</v>
      </c>
      <c r="D13" s="59">
        <v>29848544</v>
      </c>
      <c r="E13" s="60">
        <v>29848544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14835215</v>
      </c>
      <c r="X13" s="60">
        <v>-14835215</v>
      </c>
      <c r="Y13" s="61">
        <v>-100</v>
      </c>
      <c r="Z13" s="62">
        <v>29848544</v>
      </c>
    </row>
    <row r="14" spans="1:26" ht="12.75">
      <c r="A14" s="58" t="s">
        <v>40</v>
      </c>
      <c r="B14" s="19">
        <v>9129556</v>
      </c>
      <c r="C14" s="19">
        <v>0</v>
      </c>
      <c r="D14" s="59">
        <v>2212000</v>
      </c>
      <c r="E14" s="60">
        <v>2212000</v>
      </c>
      <c r="F14" s="60">
        <v>62044</v>
      </c>
      <c r="G14" s="60">
        <v>77688</v>
      </c>
      <c r="H14" s="60">
        <v>23435</v>
      </c>
      <c r="I14" s="60">
        <v>163167</v>
      </c>
      <c r="J14" s="60">
        <v>49673</v>
      </c>
      <c r="K14" s="60">
        <v>163382</v>
      </c>
      <c r="L14" s="60">
        <v>47927</v>
      </c>
      <c r="M14" s="60">
        <v>260982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424149</v>
      </c>
      <c r="W14" s="60">
        <v>1099499</v>
      </c>
      <c r="X14" s="60">
        <v>-675350</v>
      </c>
      <c r="Y14" s="61">
        <v>-61.42</v>
      </c>
      <c r="Z14" s="62">
        <v>2212000</v>
      </c>
    </row>
    <row r="15" spans="1:26" ht="12.75">
      <c r="A15" s="58" t="s">
        <v>41</v>
      </c>
      <c r="B15" s="19">
        <v>24198425</v>
      </c>
      <c r="C15" s="19">
        <v>0</v>
      </c>
      <c r="D15" s="59">
        <v>22208256</v>
      </c>
      <c r="E15" s="60">
        <v>22208256</v>
      </c>
      <c r="F15" s="60">
        <v>201842</v>
      </c>
      <c r="G15" s="60">
        <v>409162</v>
      </c>
      <c r="H15" s="60">
        <v>63384</v>
      </c>
      <c r="I15" s="60">
        <v>674388</v>
      </c>
      <c r="J15" s="60">
        <v>185052</v>
      </c>
      <c r="K15" s="60">
        <v>213539</v>
      </c>
      <c r="L15" s="60">
        <v>197123</v>
      </c>
      <c r="M15" s="60">
        <v>595714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1270102</v>
      </c>
      <c r="W15" s="60">
        <v>11037866</v>
      </c>
      <c r="X15" s="60">
        <v>-9767764</v>
      </c>
      <c r="Y15" s="61">
        <v>-88.49</v>
      </c>
      <c r="Z15" s="62">
        <v>22208256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68004617</v>
      </c>
      <c r="C17" s="19">
        <v>0</v>
      </c>
      <c r="D17" s="59">
        <v>48239013</v>
      </c>
      <c r="E17" s="60">
        <v>48239013</v>
      </c>
      <c r="F17" s="60">
        <v>3132077</v>
      </c>
      <c r="G17" s="60">
        <v>1329070</v>
      </c>
      <c r="H17" s="60">
        <v>1373768</v>
      </c>
      <c r="I17" s="60">
        <v>5834915</v>
      </c>
      <c r="J17" s="60">
        <v>1581899</v>
      </c>
      <c r="K17" s="60">
        <v>1249560</v>
      </c>
      <c r="L17" s="60">
        <v>2837725</v>
      </c>
      <c r="M17" s="60">
        <v>5669184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11504099</v>
      </c>
      <c r="W17" s="60">
        <v>23975623</v>
      </c>
      <c r="X17" s="60">
        <v>-12471524</v>
      </c>
      <c r="Y17" s="61">
        <v>-52.02</v>
      </c>
      <c r="Z17" s="62">
        <v>48239013</v>
      </c>
    </row>
    <row r="18" spans="1:26" ht="12.75">
      <c r="A18" s="70" t="s">
        <v>44</v>
      </c>
      <c r="B18" s="71">
        <f>SUM(B11:B17)</f>
        <v>190259266</v>
      </c>
      <c r="C18" s="71">
        <f>SUM(C11:C17)</f>
        <v>0</v>
      </c>
      <c r="D18" s="72">
        <f aca="true" t="shared" si="1" ref="D18:Z18">SUM(D11:D17)</f>
        <v>167231705</v>
      </c>
      <c r="E18" s="73">
        <f t="shared" si="1"/>
        <v>167231705</v>
      </c>
      <c r="F18" s="73">
        <f t="shared" si="1"/>
        <v>9090452</v>
      </c>
      <c r="G18" s="73">
        <f t="shared" si="1"/>
        <v>7062652</v>
      </c>
      <c r="H18" s="73">
        <f t="shared" si="1"/>
        <v>6858687</v>
      </c>
      <c r="I18" s="73">
        <f t="shared" si="1"/>
        <v>23011791</v>
      </c>
      <c r="J18" s="73">
        <f t="shared" si="1"/>
        <v>7338074</v>
      </c>
      <c r="K18" s="73">
        <f t="shared" si="1"/>
        <v>6760589</v>
      </c>
      <c r="L18" s="73">
        <f t="shared" si="1"/>
        <v>8672661</v>
      </c>
      <c r="M18" s="73">
        <f t="shared" si="1"/>
        <v>22771324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45783115</v>
      </c>
      <c r="W18" s="73">
        <f t="shared" si="1"/>
        <v>83116991</v>
      </c>
      <c r="X18" s="73">
        <f t="shared" si="1"/>
        <v>-37333876</v>
      </c>
      <c r="Y18" s="67">
        <f>+IF(W18&lt;&gt;0,(X18/W18)*100,0)</f>
        <v>-44.91726126129855</v>
      </c>
      <c r="Z18" s="74">
        <f t="shared" si="1"/>
        <v>167231705</v>
      </c>
    </row>
    <row r="19" spans="1:26" ht="12.75">
      <c r="A19" s="70" t="s">
        <v>45</v>
      </c>
      <c r="B19" s="75">
        <f>+B10-B18</f>
        <v>-48226311</v>
      </c>
      <c r="C19" s="75">
        <f>+C10-C18</f>
        <v>0</v>
      </c>
      <c r="D19" s="76">
        <f aca="true" t="shared" si="2" ref="D19:Z19">+D10-D18</f>
        <v>-17221339</v>
      </c>
      <c r="E19" s="77">
        <f t="shared" si="2"/>
        <v>-17221339</v>
      </c>
      <c r="F19" s="77">
        <f t="shared" si="2"/>
        <v>18791685</v>
      </c>
      <c r="G19" s="77">
        <f t="shared" si="2"/>
        <v>-513943</v>
      </c>
      <c r="H19" s="77">
        <f t="shared" si="2"/>
        <v>-2598017</v>
      </c>
      <c r="I19" s="77">
        <f t="shared" si="2"/>
        <v>15679725</v>
      </c>
      <c r="J19" s="77">
        <f t="shared" si="2"/>
        <v>-743416</v>
      </c>
      <c r="K19" s="77">
        <f t="shared" si="2"/>
        <v>-539767</v>
      </c>
      <c r="L19" s="77">
        <f t="shared" si="2"/>
        <v>13226997</v>
      </c>
      <c r="M19" s="77">
        <f t="shared" si="2"/>
        <v>11943814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27623539</v>
      </c>
      <c r="W19" s="77">
        <f>IF(E10=E18,0,W10-W18)</f>
        <v>3987207</v>
      </c>
      <c r="X19" s="77">
        <f t="shared" si="2"/>
        <v>23636332</v>
      </c>
      <c r="Y19" s="78">
        <f>+IF(W19&lt;&gt;0,(X19/W19)*100,0)</f>
        <v>592.8042361482611</v>
      </c>
      <c r="Z19" s="79">
        <f t="shared" si="2"/>
        <v>-17221339</v>
      </c>
    </row>
    <row r="20" spans="1:26" ht="12.75">
      <c r="A20" s="58" t="s">
        <v>46</v>
      </c>
      <c r="B20" s="19">
        <v>82613965</v>
      </c>
      <c r="C20" s="19">
        <v>0</v>
      </c>
      <c r="D20" s="59">
        <v>93694000</v>
      </c>
      <c r="E20" s="60">
        <v>93694000</v>
      </c>
      <c r="F20" s="60">
        <v>17927000</v>
      </c>
      <c r="G20" s="60">
        <v>0</v>
      </c>
      <c r="H20" s="60">
        <v>0</v>
      </c>
      <c r="I20" s="60">
        <v>17927000</v>
      </c>
      <c r="J20" s="60">
        <v>19985030</v>
      </c>
      <c r="K20" s="60">
        <v>0</v>
      </c>
      <c r="L20" s="60">
        <v>12290214</v>
      </c>
      <c r="M20" s="60">
        <v>32275244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50202244</v>
      </c>
      <c r="W20" s="60">
        <v>56763140</v>
      </c>
      <c r="X20" s="60">
        <v>-6560896</v>
      </c>
      <c r="Y20" s="61">
        <v>-11.56</v>
      </c>
      <c r="Z20" s="62">
        <v>93694000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34387654</v>
      </c>
      <c r="C22" s="86">
        <f>SUM(C19:C21)</f>
        <v>0</v>
      </c>
      <c r="D22" s="87">
        <f aca="true" t="shared" si="3" ref="D22:Z22">SUM(D19:D21)</f>
        <v>76472661</v>
      </c>
      <c r="E22" s="88">
        <f t="shared" si="3"/>
        <v>76472661</v>
      </c>
      <c r="F22" s="88">
        <f t="shared" si="3"/>
        <v>36718685</v>
      </c>
      <c r="G22" s="88">
        <f t="shared" si="3"/>
        <v>-513943</v>
      </c>
      <c r="H22" s="88">
        <f t="shared" si="3"/>
        <v>-2598017</v>
      </c>
      <c r="I22" s="88">
        <f t="shared" si="3"/>
        <v>33606725</v>
      </c>
      <c r="J22" s="88">
        <f t="shared" si="3"/>
        <v>19241614</v>
      </c>
      <c r="K22" s="88">
        <f t="shared" si="3"/>
        <v>-539767</v>
      </c>
      <c r="L22" s="88">
        <f t="shared" si="3"/>
        <v>25517211</v>
      </c>
      <c r="M22" s="88">
        <f t="shared" si="3"/>
        <v>44219058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77825783</v>
      </c>
      <c r="W22" s="88">
        <f t="shared" si="3"/>
        <v>60750347</v>
      </c>
      <c r="X22" s="88">
        <f t="shared" si="3"/>
        <v>17075436</v>
      </c>
      <c r="Y22" s="89">
        <f>+IF(W22&lt;&gt;0,(X22/W22)*100,0)</f>
        <v>28.1075530317547</v>
      </c>
      <c r="Z22" s="90">
        <f t="shared" si="3"/>
        <v>76472661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34387654</v>
      </c>
      <c r="C24" s="75">
        <f>SUM(C22:C23)</f>
        <v>0</v>
      </c>
      <c r="D24" s="76">
        <f aca="true" t="shared" si="4" ref="D24:Z24">SUM(D22:D23)</f>
        <v>76472661</v>
      </c>
      <c r="E24" s="77">
        <f t="shared" si="4"/>
        <v>76472661</v>
      </c>
      <c r="F24" s="77">
        <f t="shared" si="4"/>
        <v>36718685</v>
      </c>
      <c r="G24" s="77">
        <f t="shared" si="4"/>
        <v>-513943</v>
      </c>
      <c r="H24" s="77">
        <f t="shared" si="4"/>
        <v>-2598017</v>
      </c>
      <c r="I24" s="77">
        <f t="shared" si="4"/>
        <v>33606725</v>
      </c>
      <c r="J24" s="77">
        <f t="shared" si="4"/>
        <v>19241614</v>
      </c>
      <c r="K24" s="77">
        <f t="shared" si="4"/>
        <v>-539767</v>
      </c>
      <c r="L24" s="77">
        <f t="shared" si="4"/>
        <v>25517211</v>
      </c>
      <c r="M24" s="77">
        <f t="shared" si="4"/>
        <v>44219058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77825783</v>
      </c>
      <c r="W24" s="77">
        <f t="shared" si="4"/>
        <v>60750347</v>
      </c>
      <c r="X24" s="77">
        <f t="shared" si="4"/>
        <v>17075436</v>
      </c>
      <c r="Y24" s="78">
        <f>+IF(W24&lt;&gt;0,(X24/W24)*100,0)</f>
        <v>28.1075530317547</v>
      </c>
      <c r="Z24" s="79">
        <f t="shared" si="4"/>
        <v>76472661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71324163</v>
      </c>
      <c r="C27" s="22">
        <v>0</v>
      </c>
      <c r="D27" s="99">
        <v>95104900</v>
      </c>
      <c r="E27" s="100">
        <v>95104900</v>
      </c>
      <c r="F27" s="100">
        <v>13504798</v>
      </c>
      <c r="G27" s="100">
        <v>2205133</v>
      </c>
      <c r="H27" s="100">
        <v>294096</v>
      </c>
      <c r="I27" s="100">
        <v>16004027</v>
      </c>
      <c r="J27" s="100">
        <v>1669966</v>
      </c>
      <c r="K27" s="100">
        <v>551300</v>
      </c>
      <c r="L27" s="100">
        <v>2274128</v>
      </c>
      <c r="M27" s="100">
        <v>4495394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20499421</v>
      </c>
      <c r="W27" s="100">
        <v>47552450</v>
      </c>
      <c r="X27" s="100">
        <v>-27053029</v>
      </c>
      <c r="Y27" s="101">
        <v>-56.89</v>
      </c>
      <c r="Z27" s="102">
        <v>95104900</v>
      </c>
    </row>
    <row r="28" spans="1:26" ht="12.75">
      <c r="A28" s="103" t="s">
        <v>46</v>
      </c>
      <c r="B28" s="19">
        <v>71324163</v>
      </c>
      <c r="C28" s="19">
        <v>0</v>
      </c>
      <c r="D28" s="59">
        <v>93694000</v>
      </c>
      <c r="E28" s="60">
        <v>93694000</v>
      </c>
      <c r="F28" s="60">
        <v>13428011</v>
      </c>
      <c r="G28" s="60">
        <v>2199196</v>
      </c>
      <c r="H28" s="60">
        <v>294096</v>
      </c>
      <c r="I28" s="60">
        <v>15921303</v>
      </c>
      <c r="J28" s="60">
        <v>1657642</v>
      </c>
      <c r="K28" s="60">
        <v>535690</v>
      </c>
      <c r="L28" s="60">
        <v>2249922</v>
      </c>
      <c r="M28" s="60">
        <v>4443254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20364557</v>
      </c>
      <c r="W28" s="60">
        <v>46847000</v>
      </c>
      <c r="X28" s="60">
        <v>-26482443</v>
      </c>
      <c r="Y28" s="61">
        <v>-56.53</v>
      </c>
      <c r="Z28" s="62">
        <v>93694000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1410900</v>
      </c>
      <c r="E31" s="60">
        <v>1410900</v>
      </c>
      <c r="F31" s="60">
        <v>76787</v>
      </c>
      <c r="G31" s="60">
        <v>5937</v>
      </c>
      <c r="H31" s="60">
        <v>0</v>
      </c>
      <c r="I31" s="60">
        <v>82724</v>
      </c>
      <c r="J31" s="60">
        <v>12324</v>
      </c>
      <c r="K31" s="60">
        <v>15610</v>
      </c>
      <c r="L31" s="60">
        <v>24206</v>
      </c>
      <c r="M31" s="60">
        <v>52140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134864</v>
      </c>
      <c r="W31" s="60">
        <v>705450</v>
      </c>
      <c r="X31" s="60">
        <v>-570586</v>
      </c>
      <c r="Y31" s="61">
        <v>-80.88</v>
      </c>
      <c r="Z31" s="62">
        <v>1410900</v>
      </c>
    </row>
    <row r="32" spans="1:26" ht="12.75">
      <c r="A32" s="70" t="s">
        <v>54</v>
      </c>
      <c r="B32" s="22">
        <f>SUM(B28:B31)</f>
        <v>71324163</v>
      </c>
      <c r="C32" s="22">
        <f>SUM(C28:C31)</f>
        <v>0</v>
      </c>
      <c r="D32" s="99">
        <f aca="true" t="shared" si="5" ref="D32:Z32">SUM(D28:D31)</f>
        <v>95104900</v>
      </c>
      <c r="E32" s="100">
        <f t="shared" si="5"/>
        <v>95104900</v>
      </c>
      <c r="F32" s="100">
        <f t="shared" si="5"/>
        <v>13504798</v>
      </c>
      <c r="G32" s="100">
        <f t="shared" si="5"/>
        <v>2205133</v>
      </c>
      <c r="H32" s="100">
        <f t="shared" si="5"/>
        <v>294096</v>
      </c>
      <c r="I32" s="100">
        <f t="shared" si="5"/>
        <v>16004027</v>
      </c>
      <c r="J32" s="100">
        <f t="shared" si="5"/>
        <v>1669966</v>
      </c>
      <c r="K32" s="100">
        <f t="shared" si="5"/>
        <v>551300</v>
      </c>
      <c r="L32" s="100">
        <f t="shared" si="5"/>
        <v>2274128</v>
      </c>
      <c r="M32" s="100">
        <f t="shared" si="5"/>
        <v>4495394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20499421</v>
      </c>
      <c r="W32" s="100">
        <f t="shared" si="5"/>
        <v>47552450</v>
      </c>
      <c r="X32" s="100">
        <f t="shared" si="5"/>
        <v>-27053029</v>
      </c>
      <c r="Y32" s="101">
        <f>+IF(W32&lt;&gt;0,(X32/W32)*100,0)</f>
        <v>-56.89092570414353</v>
      </c>
      <c r="Z32" s="102">
        <f t="shared" si="5"/>
        <v>95104900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33954710</v>
      </c>
      <c r="C35" s="19">
        <v>0</v>
      </c>
      <c r="D35" s="59">
        <v>85758305</v>
      </c>
      <c r="E35" s="60">
        <v>85758305</v>
      </c>
      <c r="F35" s="60">
        <v>61224019</v>
      </c>
      <c r="G35" s="60">
        <v>61225107</v>
      </c>
      <c r="H35" s="60">
        <v>54139013</v>
      </c>
      <c r="I35" s="60">
        <v>54139013</v>
      </c>
      <c r="J35" s="60">
        <v>75202980</v>
      </c>
      <c r="K35" s="60">
        <v>66585797</v>
      </c>
      <c r="L35" s="60">
        <v>81508412</v>
      </c>
      <c r="M35" s="60">
        <v>81508412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81508412</v>
      </c>
      <c r="W35" s="60">
        <v>42879153</v>
      </c>
      <c r="X35" s="60">
        <v>38629259</v>
      </c>
      <c r="Y35" s="61">
        <v>90.09</v>
      </c>
      <c r="Z35" s="62">
        <v>85758305</v>
      </c>
    </row>
    <row r="36" spans="1:26" ht="12.75">
      <c r="A36" s="58" t="s">
        <v>57</v>
      </c>
      <c r="B36" s="19">
        <v>534055317</v>
      </c>
      <c r="C36" s="19">
        <v>0</v>
      </c>
      <c r="D36" s="59">
        <v>521150000</v>
      </c>
      <c r="E36" s="60">
        <v>521150000</v>
      </c>
      <c r="F36" s="60">
        <v>526388537</v>
      </c>
      <c r="G36" s="60">
        <v>526388537</v>
      </c>
      <c r="H36" s="60">
        <v>526388537</v>
      </c>
      <c r="I36" s="60">
        <v>526388537</v>
      </c>
      <c r="J36" s="60">
        <v>526400862</v>
      </c>
      <c r="K36" s="60">
        <v>526416471</v>
      </c>
      <c r="L36" s="60">
        <v>526416471</v>
      </c>
      <c r="M36" s="60">
        <v>526416471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526416471</v>
      </c>
      <c r="W36" s="60">
        <v>260575000</v>
      </c>
      <c r="X36" s="60">
        <v>265841471</v>
      </c>
      <c r="Y36" s="61">
        <v>102.02</v>
      </c>
      <c r="Z36" s="62">
        <v>521150000</v>
      </c>
    </row>
    <row r="37" spans="1:26" ht="12.75">
      <c r="A37" s="58" t="s">
        <v>58</v>
      </c>
      <c r="B37" s="19">
        <v>88779852</v>
      </c>
      <c r="C37" s="19">
        <v>0</v>
      </c>
      <c r="D37" s="59">
        <v>57227092</v>
      </c>
      <c r="E37" s="60">
        <v>57227092</v>
      </c>
      <c r="F37" s="60">
        <v>91509447</v>
      </c>
      <c r="G37" s="60">
        <v>91515776</v>
      </c>
      <c r="H37" s="60">
        <v>91654787</v>
      </c>
      <c r="I37" s="60">
        <v>91654787</v>
      </c>
      <c r="J37" s="60">
        <v>98380408</v>
      </c>
      <c r="K37" s="60">
        <v>94628288</v>
      </c>
      <c r="L37" s="60">
        <v>91569099</v>
      </c>
      <c r="M37" s="60">
        <v>91569099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91569099</v>
      </c>
      <c r="W37" s="60">
        <v>28613546</v>
      </c>
      <c r="X37" s="60">
        <v>62955553</v>
      </c>
      <c r="Y37" s="61">
        <v>220.02</v>
      </c>
      <c r="Z37" s="62">
        <v>57227092</v>
      </c>
    </row>
    <row r="38" spans="1:26" ht="12.75">
      <c r="A38" s="58" t="s">
        <v>59</v>
      </c>
      <c r="B38" s="19">
        <v>39064123</v>
      </c>
      <c r="C38" s="19">
        <v>0</v>
      </c>
      <c r="D38" s="59">
        <v>33701000</v>
      </c>
      <c r="E38" s="60">
        <v>33701000</v>
      </c>
      <c r="F38" s="60">
        <v>36559612</v>
      </c>
      <c r="G38" s="60">
        <v>36559612</v>
      </c>
      <c r="H38" s="60">
        <v>36559612</v>
      </c>
      <c r="I38" s="60">
        <v>36559612</v>
      </c>
      <c r="J38" s="60">
        <v>36516707</v>
      </c>
      <c r="K38" s="60">
        <v>36517602</v>
      </c>
      <c r="L38" s="60">
        <v>36473360</v>
      </c>
      <c r="M38" s="60">
        <v>36473360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36473360</v>
      </c>
      <c r="W38" s="60">
        <v>16850500</v>
      </c>
      <c r="X38" s="60">
        <v>19622860</v>
      </c>
      <c r="Y38" s="61">
        <v>116.45</v>
      </c>
      <c r="Z38" s="62">
        <v>33701000</v>
      </c>
    </row>
    <row r="39" spans="1:26" ht="12.75">
      <c r="A39" s="58" t="s">
        <v>60</v>
      </c>
      <c r="B39" s="19">
        <v>440166052</v>
      </c>
      <c r="C39" s="19">
        <v>0</v>
      </c>
      <c r="D39" s="59">
        <v>515980213</v>
      </c>
      <c r="E39" s="60">
        <v>515980213</v>
      </c>
      <c r="F39" s="60">
        <v>459543497</v>
      </c>
      <c r="G39" s="60">
        <v>459538256</v>
      </c>
      <c r="H39" s="60">
        <v>452313151</v>
      </c>
      <c r="I39" s="60">
        <v>452313151</v>
      </c>
      <c r="J39" s="60">
        <v>466706727</v>
      </c>
      <c r="K39" s="60">
        <v>461856378</v>
      </c>
      <c r="L39" s="60">
        <v>479882424</v>
      </c>
      <c r="M39" s="60">
        <v>479882424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479882424</v>
      </c>
      <c r="W39" s="60">
        <v>257990107</v>
      </c>
      <c r="X39" s="60">
        <v>221892317</v>
      </c>
      <c r="Y39" s="61">
        <v>86.01</v>
      </c>
      <c r="Z39" s="62">
        <v>515980213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77674131</v>
      </c>
      <c r="C42" s="19">
        <v>0</v>
      </c>
      <c r="D42" s="59">
        <v>98261080</v>
      </c>
      <c r="E42" s="60">
        <v>98261080</v>
      </c>
      <c r="F42" s="60">
        <v>28528338</v>
      </c>
      <c r="G42" s="60">
        <v>-4284015</v>
      </c>
      <c r="H42" s="60">
        <v>-6562426</v>
      </c>
      <c r="I42" s="60">
        <v>17681897</v>
      </c>
      <c r="J42" s="60">
        <v>12796355</v>
      </c>
      <c r="K42" s="60">
        <v>-4126517</v>
      </c>
      <c r="L42" s="60">
        <v>19864372</v>
      </c>
      <c r="M42" s="60">
        <v>28534210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46216107</v>
      </c>
      <c r="W42" s="60">
        <v>69688615</v>
      </c>
      <c r="X42" s="60">
        <v>-23472508</v>
      </c>
      <c r="Y42" s="61">
        <v>-33.68</v>
      </c>
      <c r="Z42" s="62">
        <v>98261080</v>
      </c>
    </row>
    <row r="43" spans="1:26" ht="12.75">
      <c r="A43" s="58" t="s">
        <v>63</v>
      </c>
      <c r="B43" s="19">
        <v>-71796711</v>
      </c>
      <c r="C43" s="19">
        <v>0</v>
      </c>
      <c r="D43" s="59">
        <v>-95104964</v>
      </c>
      <c r="E43" s="60">
        <v>-95104964</v>
      </c>
      <c r="F43" s="60">
        <v>-32408923</v>
      </c>
      <c r="G43" s="60">
        <v>5500991</v>
      </c>
      <c r="H43" s="60">
        <v>4931768</v>
      </c>
      <c r="I43" s="60">
        <v>-21976164</v>
      </c>
      <c r="J43" s="60">
        <v>-120435</v>
      </c>
      <c r="K43" s="60">
        <v>-8101090</v>
      </c>
      <c r="L43" s="60">
        <v>-19995461</v>
      </c>
      <c r="M43" s="60">
        <v>-28216986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-50193150</v>
      </c>
      <c r="W43" s="60">
        <v>-47268690</v>
      </c>
      <c r="X43" s="60">
        <v>-2924460</v>
      </c>
      <c r="Y43" s="61">
        <v>6.19</v>
      </c>
      <c r="Z43" s="62">
        <v>-95104964</v>
      </c>
    </row>
    <row r="44" spans="1:26" ht="12.75">
      <c r="A44" s="58" t="s">
        <v>64</v>
      </c>
      <c r="B44" s="19">
        <v>-493667</v>
      </c>
      <c r="C44" s="19">
        <v>0</v>
      </c>
      <c r="D44" s="59">
        <v>0</v>
      </c>
      <c r="E44" s="60">
        <v>0</v>
      </c>
      <c r="F44" s="60">
        <v>-68027</v>
      </c>
      <c r="G44" s="60">
        <v>0</v>
      </c>
      <c r="H44" s="60">
        <v>0</v>
      </c>
      <c r="I44" s="60">
        <v>-68027</v>
      </c>
      <c r="J44" s="60">
        <v>-69144</v>
      </c>
      <c r="K44" s="60">
        <v>0</v>
      </c>
      <c r="L44" s="60">
        <v>-68734</v>
      </c>
      <c r="M44" s="60">
        <v>-137878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-205905</v>
      </c>
      <c r="W44" s="60"/>
      <c r="X44" s="60">
        <v>-205905</v>
      </c>
      <c r="Y44" s="61">
        <v>0</v>
      </c>
      <c r="Z44" s="62">
        <v>0</v>
      </c>
    </row>
    <row r="45" spans="1:26" ht="12.75">
      <c r="A45" s="70" t="s">
        <v>65</v>
      </c>
      <c r="B45" s="22">
        <v>6328876</v>
      </c>
      <c r="C45" s="22">
        <v>0</v>
      </c>
      <c r="D45" s="99">
        <v>3356116</v>
      </c>
      <c r="E45" s="100">
        <v>3356116</v>
      </c>
      <c r="F45" s="100">
        <v>1425280</v>
      </c>
      <c r="G45" s="100">
        <v>2642256</v>
      </c>
      <c r="H45" s="100">
        <v>1011598</v>
      </c>
      <c r="I45" s="100">
        <v>1011598</v>
      </c>
      <c r="J45" s="100">
        <v>13618374</v>
      </c>
      <c r="K45" s="100">
        <v>1390767</v>
      </c>
      <c r="L45" s="100">
        <v>1190944</v>
      </c>
      <c r="M45" s="100">
        <v>1190944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1190944</v>
      </c>
      <c r="W45" s="100">
        <v>22619925</v>
      </c>
      <c r="X45" s="100">
        <v>-21428981</v>
      </c>
      <c r="Y45" s="101">
        <v>-94.73</v>
      </c>
      <c r="Z45" s="102">
        <v>3356116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4607687</v>
      </c>
      <c r="C49" s="52">
        <v>0</v>
      </c>
      <c r="D49" s="129">
        <v>3704400</v>
      </c>
      <c r="E49" s="54">
        <v>6185193</v>
      </c>
      <c r="F49" s="54">
        <v>0</v>
      </c>
      <c r="G49" s="54">
        <v>0</v>
      </c>
      <c r="H49" s="54">
        <v>0</v>
      </c>
      <c r="I49" s="54">
        <v>3633538</v>
      </c>
      <c r="J49" s="54">
        <v>0</v>
      </c>
      <c r="K49" s="54">
        <v>0</v>
      </c>
      <c r="L49" s="54">
        <v>0</v>
      </c>
      <c r="M49" s="54">
        <v>3704037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2940067</v>
      </c>
      <c r="W49" s="54">
        <v>18167748</v>
      </c>
      <c r="X49" s="54">
        <v>95528005</v>
      </c>
      <c r="Y49" s="54">
        <v>138470675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2108323</v>
      </c>
      <c r="C51" s="52">
        <v>0</v>
      </c>
      <c r="D51" s="129">
        <v>2555365</v>
      </c>
      <c r="E51" s="54">
        <v>2356507</v>
      </c>
      <c r="F51" s="54">
        <v>0</v>
      </c>
      <c r="G51" s="54">
        <v>0</v>
      </c>
      <c r="H51" s="54">
        <v>0</v>
      </c>
      <c r="I51" s="54">
        <v>1614660</v>
      </c>
      <c r="J51" s="54">
        <v>0</v>
      </c>
      <c r="K51" s="54">
        <v>0</v>
      </c>
      <c r="L51" s="54">
        <v>0</v>
      </c>
      <c r="M51" s="54">
        <v>1375572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1090790</v>
      </c>
      <c r="W51" s="54">
        <v>213053</v>
      </c>
      <c r="X51" s="54">
        <v>39492420</v>
      </c>
      <c r="Y51" s="54">
        <v>50806690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50.12289953903317</v>
      </c>
      <c r="C58" s="5">
        <f>IF(C67=0,0,+(C76/C67)*100)</f>
        <v>0</v>
      </c>
      <c r="D58" s="6">
        <f aca="true" t="shared" si="6" ref="D58:Z58">IF(D67=0,0,+(D76/D67)*100)</f>
        <v>68.11708471729729</v>
      </c>
      <c r="E58" s="7">
        <f t="shared" si="6"/>
        <v>68.11708471729729</v>
      </c>
      <c r="F58" s="7">
        <f t="shared" si="6"/>
        <v>39.08593536117955</v>
      </c>
      <c r="G58" s="7">
        <f t="shared" si="6"/>
        <v>15.849884642391412</v>
      </c>
      <c r="H58" s="7">
        <f t="shared" si="6"/>
        <v>20.71016322262773</v>
      </c>
      <c r="I58" s="7">
        <f t="shared" si="6"/>
        <v>24.35825983507834</v>
      </c>
      <c r="J58" s="7">
        <f t="shared" si="6"/>
        <v>10.372766590469718</v>
      </c>
      <c r="K58" s="7">
        <f t="shared" si="6"/>
        <v>14.048129217850654</v>
      </c>
      <c r="L58" s="7">
        <f t="shared" si="6"/>
        <v>9.517010084834045</v>
      </c>
      <c r="M58" s="7">
        <f t="shared" si="6"/>
        <v>11.043685391981164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16.854773266995434</v>
      </c>
      <c r="W58" s="7">
        <f t="shared" si="6"/>
        <v>67.23013513404167</v>
      </c>
      <c r="X58" s="7">
        <f t="shared" si="6"/>
        <v>0</v>
      </c>
      <c r="Y58" s="7">
        <f t="shared" si="6"/>
        <v>0</v>
      </c>
      <c r="Z58" s="8">
        <f t="shared" si="6"/>
        <v>68.11708471729729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65.00485568726815</v>
      </c>
      <c r="E59" s="10">
        <f t="shared" si="7"/>
        <v>65.00485568726815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19.46171046596336</v>
      </c>
      <c r="K59" s="10">
        <f t="shared" si="7"/>
        <v>29.950969587303867</v>
      </c>
      <c r="L59" s="10">
        <f t="shared" si="7"/>
        <v>25.174930385475786</v>
      </c>
      <c r="M59" s="10">
        <f t="shared" si="7"/>
        <v>24.077051981786248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69.61604354247848</v>
      </c>
      <c r="W59" s="10">
        <f t="shared" si="7"/>
        <v>64.99997247495024</v>
      </c>
      <c r="X59" s="10">
        <f t="shared" si="7"/>
        <v>0</v>
      </c>
      <c r="Y59" s="10">
        <f t="shared" si="7"/>
        <v>0</v>
      </c>
      <c r="Z59" s="11">
        <f t="shared" si="7"/>
        <v>65.00485568726815</v>
      </c>
    </row>
    <row r="60" spans="1:26" ht="12.75">
      <c r="A60" s="38" t="s">
        <v>32</v>
      </c>
      <c r="B60" s="12">
        <f t="shared" si="7"/>
        <v>50.06334428577248</v>
      </c>
      <c r="C60" s="12">
        <f t="shared" si="7"/>
        <v>0</v>
      </c>
      <c r="D60" s="3">
        <f t="shared" si="7"/>
        <v>65.15373771902034</v>
      </c>
      <c r="E60" s="13">
        <f t="shared" si="7"/>
        <v>65.15373771902034</v>
      </c>
      <c r="F60" s="13">
        <f t="shared" si="7"/>
        <v>24.250083273611857</v>
      </c>
      <c r="G60" s="13">
        <f t="shared" si="7"/>
        <v>11.798457304395669</v>
      </c>
      <c r="H60" s="13">
        <f t="shared" si="7"/>
        <v>15.57480254750654</v>
      </c>
      <c r="I60" s="13">
        <f t="shared" si="7"/>
        <v>16.657401158832606</v>
      </c>
      <c r="J60" s="13">
        <f t="shared" si="7"/>
        <v>8.343281631579707</v>
      </c>
      <c r="K60" s="13">
        <f t="shared" si="7"/>
        <v>10.005107760338806</v>
      </c>
      <c r="L60" s="13">
        <f t="shared" si="7"/>
        <v>6.198270050062399</v>
      </c>
      <c r="M60" s="13">
        <f t="shared" si="7"/>
        <v>8.07559996387491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11.792092659082009</v>
      </c>
      <c r="W60" s="13">
        <f t="shared" si="7"/>
        <v>65.13451830028232</v>
      </c>
      <c r="X60" s="13">
        <f t="shared" si="7"/>
        <v>0</v>
      </c>
      <c r="Y60" s="13">
        <f t="shared" si="7"/>
        <v>0</v>
      </c>
      <c r="Z60" s="14">
        <f t="shared" si="7"/>
        <v>65.15373771902034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65.0015780331346</v>
      </c>
      <c r="E61" s="13">
        <f t="shared" si="7"/>
        <v>65.0015780331346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65.00000576008331</v>
      </c>
      <c r="X61" s="13">
        <f t="shared" si="7"/>
        <v>0</v>
      </c>
      <c r="Y61" s="13">
        <f t="shared" si="7"/>
        <v>0</v>
      </c>
      <c r="Z61" s="14">
        <f t="shared" si="7"/>
        <v>65.0015780331346</v>
      </c>
    </row>
    <row r="62" spans="1:26" ht="12.75">
      <c r="A62" s="39" t="s">
        <v>104</v>
      </c>
      <c r="B62" s="12">
        <f t="shared" si="7"/>
        <v>99.99762449812157</v>
      </c>
      <c r="C62" s="12">
        <f t="shared" si="7"/>
        <v>0</v>
      </c>
      <c r="D62" s="3">
        <f t="shared" si="7"/>
        <v>64.99793733731273</v>
      </c>
      <c r="E62" s="13">
        <f t="shared" si="7"/>
        <v>64.99793733731273</v>
      </c>
      <c r="F62" s="13">
        <f t="shared" si="7"/>
        <v>14.26101151273122</v>
      </c>
      <c r="G62" s="13">
        <f t="shared" si="7"/>
        <v>8.053645540787075</v>
      </c>
      <c r="H62" s="13">
        <f t="shared" si="7"/>
        <v>10.397646431892596</v>
      </c>
      <c r="I62" s="13">
        <f t="shared" si="7"/>
        <v>10.457591829383936</v>
      </c>
      <c r="J62" s="13">
        <f t="shared" si="7"/>
        <v>4.382336794981811</v>
      </c>
      <c r="K62" s="13">
        <f t="shared" si="7"/>
        <v>7.56470380393322</v>
      </c>
      <c r="L62" s="13">
        <f t="shared" si="7"/>
        <v>3.781535043216918</v>
      </c>
      <c r="M62" s="13">
        <f t="shared" si="7"/>
        <v>4.837807843455626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7.148411756064492</v>
      </c>
      <c r="W62" s="13">
        <f t="shared" si="7"/>
        <v>64.99997376217382</v>
      </c>
      <c r="X62" s="13">
        <f t="shared" si="7"/>
        <v>0</v>
      </c>
      <c r="Y62" s="13">
        <f t="shared" si="7"/>
        <v>0</v>
      </c>
      <c r="Z62" s="14">
        <f t="shared" si="7"/>
        <v>64.99793733731273</v>
      </c>
    </row>
    <row r="63" spans="1:26" ht="12.75">
      <c r="A63" s="39" t="s">
        <v>105</v>
      </c>
      <c r="B63" s="12">
        <f t="shared" si="7"/>
        <v>99.89890565485379</v>
      </c>
      <c r="C63" s="12">
        <f t="shared" si="7"/>
        <v>0</v>
      </c>
      <c r="D63" s="3">
        <f t="shared" si="7"/>
        <v>64.99996827223625</v>
      </c>
      <c r="E63" s="13">
        <f t="shared" si="7"/>
        <v>64.99996827223625</v>
      </c>
      <c r="F63" s="13">
        <f t="shared" si="7"/>
        <v>42.30632632557934</v>
      </c>
      <c r="G63" s="13">
        <f t="shared" si="7"/>
        <v>21.164945154384338</v>
      </c>
      <c r="H63" s="13">
        <f t="shared" si="7"/>
        <v>26.90248275862069</v>
      </c>
      <c r="I63" s="13">
        <f t="shared" si="7"/>
        <v>30.11712062775957</v>
      </c>
      <c r="J63" s="13">
        <f t="shared" si="7"/>
        <v>19.645204160905276</v>
      </c>
      <c r="K63" s="13">
        <f t="shared" si="7"/>
        <v>11.914943514314714</v>
      </c>
      <c r="L63" s="13">
        <f t="shared" si="7"/>
        <v>10.24693936629034</v>
      </c>
      <c r="M63" s="13">
        <f t="shared" si="7"/>
        <v>13.935614317809641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21.532666111548508</v>
      </c>
      <c r="W63" s="13">
        <f t="shared" si="7"/>
        <v>64.99994656378414</v>
      </c>
      <c r="X63" s="13">
        <f t="shared" si="7"/>
        <v>0</v>
      </c>
      <c r="Y63" s="13">
        <f t="shared" si="7"/>
        <v>0</v>
      </c>
      <c r="Z63" s="14">
        <f t="shared" si="7"/>
        <v>64.99996827223625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65.01865280776784</v>
      </c>
      <c r="E64" s="13">
        <f t="shared" si="7"/>
        <v>65.01865280776784</v>
      </c>
      <c r="F64" s="13">
        <f t="shared" si="7"/>
        <v>24.58343636359512</v>
      </c>
      <c r="G64" s="13">
        <f t="shared" si="7"/>
        <v>13.259955456166056</v>
      </c>
      <c r="H64" s="13">
        <f t="shared" si="7"/>
        <v>19.578381514418062</v>
      </c>
      <c r="I64" s="13">
        <f t="shared" si="7"/>
        <v>19.140270980177252</v>
      </c>
      <c r="J64" s="13">
        <f t="shared" si="7"/>
        <v>18.20745823024978</v>
      </c>
      <c r="K64" s="13">
        <f t="shared" si="7"/>
        <v>14.262154093217955</v>
      </c>
      <c r="L64" s="13">
        <f t="shared" si="7"/>
        <v>10.675016383892814</v>
      </c>
      <c r="M64" s="13">
        <f t="shared" si="7"/>
        <v>14.38144752595411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16.592596494925015</v>
      </c>
      <c r="W64" s="13">
        <f t="shared" si="7"/>
        <v>64.99992667377582</v>
      </c>
      <c r="X64" s="13">
        <f t="shared" si="7"/>
        <v>0</v>
      </c>
      <c r="Y64" s="13">
        <f t="shared" si="7"/>
        <v>0</v>
      </c>
      <c r="Z64" s="14">
        <f t="shared" si="7"/>
        <v>65.01865280776784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9.310969217573621</v>
      </c>
      <c r="G65" s="13">
        <f t="shared" si="7"/>
        <v>13.666253692938149</v>
      </c>
      <c r="H65" s="13">
        <f t="shared" si="7"/>
        <v>8.553321261793577</v>
      </c>
      <c r="I65" s="13">
        <f t="shared" si="7"/>
        <v>10.510181390768448</v>
      </c>
      <c r="J65" s="13">
        <f t="shared" si="7"/>
        <v>22.017479970866717</v>
      </c>
      <c r="K65" s="13">
        <f t="shared" si="7"/>
        <v>4.187909686817188</v>
      </c>
      <c r="L65" s="13">
        <f t="shared" si="7"/>
        <v>1.2235979606700655</v>
      </c>
      <c r="M65" s="13">
        <f t="shared" si="7"/>
        <v>9.142995872784656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9.96946652840189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6.6784642805687096</v>
      </c>
      <c r="C66" s="15">
        <f t="shared" si="7"/>
        <v>0</v>
      </c>
      <c r="D66" s="4">
        <f t="shared" si="7"/>
        <v>99.98440108353482</v>
      </c>
      <c r="E66" s="16">
        <f t="shared" si="7"/>
        <v>99.98440108353482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99.98440108353482</v>
      </c>
    </row>
    <row r="67" spans="1:26" ht="12.75" hidden="1">
      <c r="A67" s="41" t="s">
        <v>286</v>
      </c>
      <c r="B67" s="24">
        <v>64398126</v>
      </c>
      <c r="C67" s="24"/>
      <c r="D67" s="25">
        <v>71380110</v>
      </c>
      <c r="E67" s="26">
        <v>71380110</v>
      </c>
      <c r="F67" s="26">
        <v>3272832</v>
      </c>
      <c r="G67" s="26">
        <v>3987600</v>
      </c>
      <c r="H67" s="26">
        <v>3912509</v>
      </c>
      <c r="I67" s="26">
        <v>11172941</v>
      </c>
      <c r="J67" s="26">
        <v>6238220</v>
      </c>
      <c r="K67" s="26">
        <v>3682711</v>
      </c>
      <c r="L67" s="26">
        <v>4505974</v>
      </c>
      <c r="M67" s="26">
        <v>14426905</v>
      </c>
      <c r="N67" s="26"/>
      <c r="O67" s="26"/>
      <c r="P67" s="26"/>
      <c r="Q67" s="26"/>
      <c r="R67" s="26"/>
      <c r="S67" s="26"/>
      <c r="T67" s="26"/>
      <c r="U67" s="26"/>
      <c r="V67" s="26">
        <v>25599846</v>
      </c>
      <c r="W67" s="26">
        <v>40288442</v>
      </c>
      <c r="X67" s="26"/>
      <c r="Y67" s="25"/>
      <c r="Z67" s="27">
        <v>71380110</v>
      </c>
    </row>
    <row r="68" spans="1:26" ht="12.75" hidden="1">
      <c r="A68" s="37" t="s">
        <v>31</v>
      </c>
      <c r="B68" s="19">
        <v>6902912</v>
      </c>
      <c r="C68" s="19"/>
      <c r="D68" s="20">
        <v>7032990</v>
      </c>
      <c r="E68" s="21">
        <v>7032990</v>
      </c>
      <c r="F68" s="21"/>
      <c r="G68" s="21"/>
      <c r="H68" s="21"/>
      <c r="I68" s="21"/>
      <c r="J68" s="21">
        <v>1186016</v>
      </c>
      <c r="K68" s="21">
        <v>780332</v>
      </c>
      <c r="L68" s="21">
        <v>810894</v>
      </c>
      <c r="M68" s="21">
        <v>2777242</v>
      </c>
      <c r="N68" s="21"/>
      <c r="O68" s="21"/>
      <c r="P68" s="21"/>
      <c r="Q68" s="21"/>
      <c r="R68" s="21"/>
      <c r="S68" s="21"/>
      <c r="T68" s="21"/>
      <c r="U68" s="21"/>
      <c r="V68" s="21">
        <v>2777242</v>
      </c>
      <c r="W68" s="21">
        <v>5086276</v>
      </c>
      <c r="X68" s="21"/>
      <c r="Y68" s="20"/>
      <c r="Z68" s="23">
        <v>7032990</v>
      </c>
    </row>
    <row r="69" spans="1:26" ht="12.75" hidden="1">
      <c r="A69" s="38" t="s">
        <v>32</v>
      </c>
      <c r="B69" s="19">
        <v>49638258</v>
      </c>
      <c r="C69" s="19"/>
      <c r="D69" s="20">
        <v>58244132</v>
      </c>
      <c r="E69" s="21">
        <v>58244132</v>
      </c>
      <c r="F69" s="21">
        <v>2476775</v>
      </c>
      <c r="G69" s="21">
        <v>3182611</v>
      </c>
      <c r="H69" s="21">
        <v>3086312</v>
      </c>
      <c r="I69" s="21">
        <v>8745698</v>
      </c>
      <c r="J69" s="21">
        <v>4989128</v>
      </c>
      <c r="K69" s="21">
        <v>2834902</v>
      </c>
      <c r="L69" s="21">
        <v>3625076</v>
      </c>
      <c r="M69" s="21">
        <v>11449106</v>
      </c>
      <c r="N69" s="21"/>
      <c r="O69" s="21"/>
      <c r="P69" s="21"/>
      <c r="Q69" s="21"/>
      <c r="R69" s="21"/>
      <c r="S69" s="21"/>
      <c r="T69" s="21"/>
      <c r="U69" s="21"/>
      <c r="V69" s="21">
        <v>20194804</v>
      </c>
      <c r="W69" s="21">
        <v>32760970</v>
      </c>
      <c r="X69" s="21"/>
      <c r="Y69" s="20"/>
      <c r="Z69" s="23">
        <v>58244132</v>
      </c>
    </row>
    <row r="70" spans="1:26" ht="12.75" hidden="1">
      <c r="A70" s="39" t="s">
        <v>103</v>
      </c>
      <c r="B70" s="19">
        <v>24907466</v>
      </c>
      <c r="C70" s="19"/>
      <c r="D70" s="20">
        <v>33532249</v>
      </c>
      <c r="E70" s="21">
        <v>33532249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18228903</v>
      </c>
      <c r="X70" s="21"/>
      <c r="Y70" s="20"/>
      <c r="Z70" s="23">
        <v>33532249</v>
      </c>
    </row>
    <row r="71" spans="1:26" ht="12.75" hidden="1">
      <c r="A71" s="39" t="s">
        <v>104</v>
      </c>
      <c r="B71" s="19">
        <v>13975994</v>
      </c>
      <c r="C71" s="19"/>
      <c r="D71" s="20">
        <v>9749534</v>
      </c>
      <c r="E71" s="21">
        <v>9749534</v>
      </c>
      <c r="F71" s="21">
        <v>1291353</v>
      </c>
      <c r="G71" s="21">
        <v>1995767</v>
      </c>
      <c r="H71" s="21">
        <v>1899074</v>
      </c>
      <c r="I71" s="21">
        <v>5186194</v>
      </c>
      <c r="J71" s="21">
        <v>3648647</v>
      </c>
      <c r="K71" s="21">
        <v>1494348</v>
      </c>
      <c r="L71" s="21">
        <v>2284522</v>
      </c>
      <c r="M71" s="21">
        <v>7427517</v>
      </c>
      <c r="N71" s="21"/>
      <c r="O71" s="21"/>
      <c r="P71" s="21"/>
      <c r="Q71" s="21"/>
      <c r="R71" s="21"/>
      <c r="S71" s="21"/>
      <c r="T71" s="21"/>
      <c r="U71" s="21"/>
      <c r="V71" s="21">
        <v>12613711</v>
      </c>
      <c r="W71" s="21">
        <v>7050889</v>
      </c>
      <c r="X71" s="21"/>
      <c r="Y71" s="20"/>
      <c r="Z71" s="23">
        <v>9749534</v>
      </c>
    </row>
    <row r="72" spans="1:26" ht="12.75" hidden="1">
      <c r="A72" s="39" t="s">
        <v>105</v>
      </c>
      <c r="B72" s="19">
        <v>6579003</v>
      </c>
      <c r="C72" s="19"/>
      <c r="D72" s="20">
        <v>8982669</v>
      </c>
      <c r="E72" s="21">
        <v>8982669</v>
      </c>
      <c r="F72" s="21">
        <v>723627</v>
      </c>
      <c r="G72" s="21">
        <v>724944</v>
      </c>
      <c r="H72" s="21">
        <v>725000</v>
      </c>
      <c r="I72" s="21">
        <v>2173571</v>
      </c>
      <c r="J72" s="21">
        <v>818668</v>
      </c>
      <c r="K72" s="21">
        <v>818703</v>
      </c>
      <c r="L72" s="21">
        <v>818703</v>
      </c>
      <c r="M72" s="21">
        <v>2456074</v>
      </c>
      <c r="N72" s="21"/>
      <c r="O72" s="21"/>
      <c r="P72" s="21"/>
      <c r="Q72" s="21"/>
      <c r="R72" s="21"/>
      <c r="S72" s="21"/>
      <c r="T72" s="21"/>
      <c r="U72" s="21"/>
      <c r="V72" s="21">
        <v>4629645</v>
      </c>
      <c r="W72" s="21">
        <v>4491336</v>
      </c>
      <c r="X72" s="21"/>
      <c r="Y72" s="20"/>
      <c r="Z72" s="23">
        <v>8982669</v>
      </c>
    </row>
    <row r="73" spans="1:26" ht="12.75" hidden="1">
      <c r="A73" s="39" t="s">
        <v>106</v>
      </c>
      <c r="B73" s="19">
        <v>4175795</v>
      </c>
      <c r="C73" s="19"/>
      <c r="D73" s="20">
        <v>5727824</v>
      </c>
      <c r="E73" s="21">
        <v>5727824</v>
      </c>
      <c r="F73" s="21">
        <v>440809</v>
      </c>
      <c r="G73" s="21">
        <v>440914</v>
      </c>
      <c r="H73" s="21">
        <v>441252</v>
      </c>
      <c r="I73" s="21">
        <v>1322975</v>
      </c>
      <c r="J73" s="21">
        <v>508083</v>
      </c>
      <c r="K73" s="21">
        <v>508121</v>
      </c>
      <c r="L73" s="21">
        <v>508121</v>
      </c>
      <c r="M73" s="21">
        <v>1524325</v>
      </c>
      <c r="N73" s="21"/>
      <c r="O73" s="21"/>
      <c r="P73" s="21"/>
      <c r="Q73" s="21"/>
      <c r="R73" s="21"/>
      <c r="S73" s="21"/>
      <c r="T73" s="21"/>
      <c r="U73" s="21"/>
      <c r="V73" s="21">
        <v>2847300</v>
      </c>
      <c r="W73" s="21">
        <v>2863914</v>
      </c>
      <c r="X73" s="21"/>
      <c r="Y73" s="20"/>
      <c r="Z73" s="23">
        <v>5727824</v>
      </c>
    </row>
    <row r="74" spans="1:26" ht="12.75" hidden="1">
      <c r="A74" s="39" t="s">
        <v>107</v>
      </c>
      <c r="B74" s="19"/>
      <c r="C74" s="19"/>
      <c r="D74" s="20">
        <v>251856</v>
      </c>
      <c r="E74" s="21">
        <v>251856</v>
      </c>
      <c r="F74" s="21">
        <v>20986</v>
      </c>
      <c r="G74" s="21">
        <v>20986</v>
      </c>
      <c r="H74" s="21">
        <v>20986</v>
      </c>
      <c r="I74" s="21">
        <v>62958</v>
      </c>
      <c r="J74" s="21">
        <v>13730</v>
      </c>
      <c r="K74" s="21">
        <v>13730</v>
      </c>
      <c r="L74" s="21">
        <v>13730</v>
      </c>
      <c r="M74" s="21">
        <v>41190</v>
      </c>
      <c r="N74" s="21"/>
      <c r="O74" s="21"/>
      <c r="P74" s="21"/>
      <c r="Q74" s="21"/>
      <c r="R74" s="21"/>
      <c r="S74" s="21"/>
      <c r="T74" s="21"/>
      <c r="U74" s="21"/>
      <c r="V74" s="21">
        <v>104148</v>
      </c>
      <c r="W74" s="21">
        <v>125928</v>
      </c>
      <c r="X74" s="21"/>
      <c r="Y74" s="20"/>
      <c r="Z74" s="23">
        <v>251856</v>
      </c>
    </row>
    <row r="75" spans="1:26" ht="12.75" hidden="1">
      <c r="A75" s="40" t="s">
        <v>110</v>
      </c>
      <c r="B75" s="28">
        <v>7856956</v>
      </c>
      <c r="C75" s="28"/>
      <c r="D75" s="29">
        <v>6102988</v>
      </c>
      <c r="E75" s="30">
        <v>6102988</v>
      </c>
      <c r="F75" s="30">
        <v>796057</v>
      </c>
      <c r="G75" s="30">
        <v>804989</v>
      </c>
      <c r="H75" s="30">
        <v>826197</v>
      </c>
      <c r="I75" s="30">
        <v>2427243</v>
      </c>
      <c r="J75" s="30">
        <v>63076</v>
      </c>
      <c r="K75" s="30">
        <v>67477</v>
      </c>
      <c r="L75" s="30">
        <v>70004</v>
      </c>
      <c r="M75" s="30">
        <v>200557</v>
      </c>
      <c r="N75" s="30"/>
      <c r="O75" s="30"/>
      <c r="P75" s="30"/>
      <c r="Q75" s="30"/>
      <c r="R75" s="30"/>
      <c r="S75" s="30"/>
      <c r="T75" s="30"/>
      <c r="U75" s="30"/>
      <c r="V75" s="30">
        <v>2627800</v>
      </c>
      <c r="W75" s="30">
        <v>2441196</v>
      </c>
      <c r="X75" s="30"/>
      <c r="Y75" s="29"/>
      <c r="Z75" s="31">
        <v>6102988</v>
      </c>
    </row>
    <row r="76" spans="1:26" ht="12.75" hidden="1">
      <c r="A76" s="42" t="s">
        <v>287</v>
      </c>
      <c r="B76" s="32">
        <v>32278208</v>
      </c>
      <c r="C76" s="32"/>
      <c r="D76" s="33">
        <v>48622050</v>
      </c>
      <c r="E76" s="34">
        <v>48622050</v>
      </c>
      <c r="F76" s="34">
        <v>1279217</v>
      </c>
      <c r="G76" s="34">
        <v>632030</v>
      </c>
      <c r="H76" s="34">
        <v>810287</v>
      </c>
      <c r="I76" s="34">
        <v>2721534</v>
      </c>
      <c r="J76" s="34">
        <v>647076</v>
      </c>
      <c r="K76" s="34">
        <v>517352</v>
      </c>
      <c r="L76" s="34">
        <v>428834</v>
      </c>
      <c r="M76" s="34">
        <v>1593262</v>
      </c>
      <c r="N76" s="34"/>
      <c r="O76" s="34"/>
      <c r="P76" s="34"/>
      <c r="Q76" s="34"/>
      <c r="R76" s="34"/>
      <c r="S76" s="34"/>
      <c r="T76" s="34"/>
      <c r="U76" s="34"/>
      <c r="V76" s="34">
        <v>4314796</v>
      </c>
      <c r="W76" s="34">
        <v>27085974</v>
      </c>
      <c r="X76" s="34"/>
      <c r="Y76" s="33"/>
      <c r="Z76" s="35">
        <v>48622050</v>
      </c>
    </row>
    <row r="77" spans="1:26" ht="12.75" hidden="1">
      <c r="A77" s="37" t="s">
        <v>31</v>
      </c>
      <c r="B77" s="19">
        <v>6902912</v>
      </c>
      <c r="C77" s="19"/>
      <c r="D77" s="20">
        <v>4571785</v>
      </c>
      <c r="E77" s="21">
        <v>4571785</v>
      </c>
      <c r="F77" s="21">
        <v>678597</v>
      </c>
      <c r="G77" s="21">
        <v>256531</v>
      </c>
      <c r="H77" s="21">
        <v>329600</v>
      </c>
      <c r="I77" s="21">
        <v>1264728</v>
      </c>
      <c r="J77" s="21">
        <v>230819</v>
      </c>
      <c r="K77" s="21">
        <v>233717</v>
      </c>
      <c r="L77" s="21">
        <v>204142</v>
      </c>
      <c r="M77" s="21">
        <v>668678</v>
      </c>
      <c r="N77" s="21"/>
      <c r="O77" s="21"/>
      <c r="P77" s="21"/>
      <c r="Q77" s="21"/>
      <c r="R77" s="21"/>
      <c r="S77" s="21"/>
      <c r="T77" s="21"/>
      <c r="U77" s="21"/>
      <c r="V77" s="21">
        <v>1933406</v>
      </c>
      <c r="W77" s="21">
        <v>3306078</v>
      </c>
      <c r="X77" s="21"/>
      <c r="Y77" s="20"/>
      <c r="Z77" s="23">
        <v>4571785</v>
      </c>
    </row>
    <row r="78" spans="1:26" ht="12.75" hidden="1">
      <c r="A78" s="38" t="s">
        <v>32</v>
      </c>
      <c r="B78" s="19">
        <v>24850572</v>
      </c>
      <c r="C78" s="19"/>
      <c r="D78" s="20">
        <v>37948229</v>
      </c>
      <c r="E78" s="21">
        <v>37948229</v>
      </c>
      <c r="F78" s="21">
        <v>600620</v>
      </c>
      <c r="G78" s="21">
        <v>375499</v>
      </c>
      <c r="H78" s="21">
        <v>480687</v>
      </c>
      <c r="I78" s="21">
        <v>1456806</v>
      </c>
      <c r="J78" s="21">
        <v>416257</v>
      </c>
      <c r="K78" s="21">
        <v>283635</v>
      </c>
      <c r="L78" s="21">
        <v>224692</v>
      </c>
      <c r="M78" s="21">
        <v>924584</v>
      </c>
      <c r="N78" s="21"/>
      <c r="O78" s="21"/>
      <c r="P78" s="21"/>
      <c r="Q78" s="21"/>
      <c r="R78" s="21"/>
      <c r="S78" s="21"/>
      <c r="T78" s="21"/>
      <c r="U78" s="21"/>
      <c r="V78" s="21">
        <v>2381390</v>
      </c>
      <c r="W78" s="21">
        <v>21338700</v>
      </c>
      <c r="X78" s="21"/>
      <c r="Y78" s="20"/>
      <c r="Z78" s="23">
        <v>37948229</v>
      </c>
    </row>
    <row r="79" spans="1:26" ht="12.75" hidden="1">
      <c r="A79" s="39" t="s">
        <v>103</v>
      </c>
      <c r="B79" s="19"/>
      <c r="C79" s="19"/>
      <c r="D79" s="20">
        <v>21796491</v>
      </c>
      <c r="E79" s="21">
        <v>21796491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11848788</v>
      </c>
      <c r="X79" s="21"/>
      <c r="Y79" s="20"/>
      <c r="Z79" s="23">
        <v>21796491</v>
      </c>
    </row>
    <row r="80" spans="1:26" ht="12.75" hidden="1">
      <c r="A80" s="39" t="s">
        <v>104</v>
      </c>
      <c r="B80" s="19">
        <v>13975662</v>
      </c>
      <c r="C80" s="19"/>
      <c r="D80" s="20">
        <v>6336996</v>
      </c>
      <c r="E80" s="21">
        <v>6336996</v>
      </c>
      <c r="F80" s="21">
        <v>184160</v>
      </c>
      <c r="G80" s="21">
        <v>160732</v>
      </c>
      <c r="H80" s="21">
        <v>197459</v>
      </c>
      <c r="I80" s="21">
        <v>542351</v>
      </c>
      <c r="J80" s="21">
        <v>159896</v>
      </c>
      <c r="K80" s="21">
        <v>113043</v>
      </c>
      <c r="L80" s="21">
        <v>86390</v>
      </c>
      <c r="M80" s="21">
        <v>359329</v>
      </c>
      <c r="N80" s="21"/>
      <c r="O80" s="21"/>
      <c r="P80" s="21"/>
      <c r="Q80" s="21"/>
      <c r="R80" s="21"/>
      <c r="S80" s="21"/>
      <c r="T80" s="21"/>
      <c r="U80" s="21"/>
      <c r="V80" s="21">
        <v>901680</v>
      </c>
      <c r="W80" s="21">
        <v>4583076</v>
      </c>
      <c r="X80" s="21"/>
      <c r="Y80" s="20"/>
      <c r="Z80" s="23">
        <v>6336996</v>
      </c>
    </row>
    <row r="81" spans="1:26" ht="12.75" hidden="1">
      <c r="A81" s="39" t="s">
        <v>105</v>
      </c>
      <c r="B81" s="19">
        <v>6572352</v>
      </c>
      <c r="C81" s="19"/>
      <c r="D81" s="20">
        <v>5838732</v>
      </c>
      <c r="E81" s="21">
        <v>5838732</v>
      </c>
      <c r="F81" s="21">
        <v>306140</v>
      </c>
      <c r="G81" s="21">
        <v>153434</v>
      </c>
      <c r="H81" s="21">
        <v>195043</v>
      </c>
      <c r="I81" s="21">
        <v>654617</v>
      </c>
      <c r="J81" s="21">
        <v>160829</v>
      </c>
      <c r="K81" s="21">
        <v>97548</v>
      </c>
      <c r="L81" s="21">
        <v>83892</v>
      </c>
      <c r="M81" s="21">
        <v>342269</v>
      </c>
      <c r="N81" s="21"/>
      <c r="O81" s="21"/>
      <c r="P81" s="21"/>
      <c r="Q81" s="21"/>
      <c r="R81" s="21"/>
      <c r="S81" s="21"/>
      <c r="T81" s="21"/>
      <c r="U81" s="21"/>
      <c r="V81" s="21">
        <v>996886</v>
      </c>
      <c r="W81" s="21">
        <v>2919366</v>
      </c>
      <c r="X81" s="21"/>
      <c r="Y81" s="20"/>
      <c r="Z81" s="23">
        <v>5838732</v>
      </c>
    </row>
    <row r="82" spans="1:26" ht="12.75" hidden="1">
      <c r="A82" s="39" t="s">
        <v>106</v>
      </c>
      <c r="B82" s="19">
        <v>4175795</v>
      </c>
      <c r="C82" s="19"/>
      <c r="D82" s="20">
        <v>3724154</v>
      </c>
      <c r="E82" s="21">
        <v>3724154</v>
      </c>
      <c r="F82" s="21">
        <v>108366</v>
      </c>
      <c r="G82" s="21">
        <v>58465</v>
      </c>
      <c r="H82" s="21">
        <v>86390</v>
      </c>
      <c r="I82" s="21">
        <v>253221</v>
      </c>
      <c r="J82" s="21">
        <v>92509</v>
      </c>
      <c r="K82" s="21">
        <v>72469</v>
      </c>
      <c r="L82" s="21">
        <v>54242</v>
      </c>
      <c r="M82" s="21">
        <v>219220</v>
      </c>
      <c r="N82" s="21"/>
      <c r="O82" s="21"/>
      <c r="P82" s="21"/>
      <c r="Q82" s="21"/>
      <c r="R82" s="21"/>
      <c r="S82" s="21"/>
      <c r="T82" s="21"/>
      <c r="U82" s="21"/>
      <c r="V82" s="21">
        <v>472441</v>
      </c>
      <c r="W82" s="21">
        <v>1861542</v>
      </c>
      <c r="X82" s="21"/>
      <c r="Y82" s="20"/>
      <c r="Z82" s="23">
        <v>3724154</v>
      </c>
    </row>
    <row r="83" spans="1:26" ht="12.75" hidden="1">
      <c r="A83" s="39" t="s">
        <v>107</v>
      </c>
      <c r="B83" s="19">
        <v>126763</v>
      </c>
      <c r="C83" s="19"/>
      <c r="D83" s="20">
        <v>251856</v>
      </c>
      <c r="E83" s="21">
        <v>251856</v>
      </c>
      <c r="F83" s="21">
        <v>1954</v>
      </c>
      <c r="G83" s="21">
        <v>2868</v>
      </c>
      <c r="H83" s="21">
        <v>1795</v>
      </c>
      <c r="I83" s="21">
        <v>6617</v>
      </c>
      <c r="J83" s="21">
        <v>3023</v>
      </c>
      <c r="K83" s="21">
        <v>575</v>
      </c>
      <c r="L83" s="21">
        <v>168</v>
      </c>
      <c r="M83" s="21">
        <v>3766</v>
      </c>
      <c r="N83" s="21"/>
      <c r="O83" s="21"/>
      <c r="P83" s="21"/>
      <c r="Q83" s="21"/>
      <c r="R83" s="21"/>
      <c r="S83" s="21"/>
      <c r="T83" s="21"/>
      <c r="U83" s="21"/>
      <c r="V83" s="21">
        <v>10383</v>
      </c>
      <c r="W83" s="21">
        <v>125928</v>
      </c>
      <c r="X83" s="21"/>
      <c r="Y83" s="20"/>
      <c r="Z83" s="23">
        <v>251856</v>
      </c>
    </row>
    <row r="84" spans="1:26" ht="12.75" hidden="1">
      <c r="A84" s="40" t="s">
        <v>110</v>
      </c>
      <c r="B84" s="28">
        <v>524724</v>
      </c>
      <c r="C84" s="28"/>
      <c r="D84" s="29">
        <v>6102036</v>
      </c>
      <c r="E84" s="30">
        <v>6102036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2441196</v>
      </c>
      <c r="X84" s="30"/>
      <c r="Y84" s="29"/>
      <c r="Z84" s="31">
        <v>6102036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1456833</v>
      </c>
      <c r="D5" s="357">
        <f t="shared" si="0"/>
        <v>0</v>
      </c>
      <c r="E5" s="356">
        <f t="shared" si="0"/>
        <v>1251119</v>
      </c>
      <c r="F5" s="358">
        <f t="shared" si="0"/>
        <v>1251119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625560</v>
      </c>
      <c r="Y5" s="358">
        <f t="shared" si="0"/>
        <v>-625560</v>
      </c>
      <c r="Z5" s="359">
        <f>+IF(X5&lt;&gt;0,+(Y5/X5)*100,0)</f>
        <v>-100</v>
      </c>
      <c r="AA5" s="360">
        <f>+AA6+AA8+AA11+AA13+AA15</f>
        <v>1251119</v>
      </c>
    </row>
    <row r="6" spans="1:27" ht="12.75">
      <c r="A6" s="361" t="s">
        <v>205</v>
      </c>
      <c r="B6" s="142"/>
      <c r="C6" s="60">
        <f>+C7</f>
        <v>149898</v>
      </c>
      <c r="D6" s="340">
        <f aca="true" t="shared" si="1" ref="D6:AA6">+D7</f>
        <v>0</v>
      </c>
      <c r="E6" s="60">
        <f t="shared" si="1"/>
        <v>476000</v>
      </c>
      <c r="F6" s="59">
        <f t="shared" si="1"/>
        <v>476000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238000</v>
      </c>
      <c r="Y6" s="59">
        <f t="shared" si="1"/>
        <v>-238000</v>
      </c>
      <c r="Z6" s="61">
        <f>+IF(X6&lt;&gt;0,+(Y6/X6)*100,0)</f>
        <v>-100</v>
      </c>
      <c r="AA6" s="62">
        <f t="shared" si="1"/>
        <v>476000</v>
      </c>
    </row>
    <row r="7" spans="1:27" ht="12.75">
      <c r="A7" s="291" t="s">
        <v>229</v>
      </c>
      <c r="B7" s="142"/>
      <c r="C7" s="60">
        <v>149898</v>
      </c>
      <c r="D7" s="340"/>
      <c r="E7" s="60">
        <v>476000</v>
      </c>
      <c r="F7" s="59">
        <v>476000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238000</v>
      </c>
      <c r="Y7" s="59">
        <v>-238000</v>
      </c>
      <c r="Z7" s="61">
        <v>-100</v>
      </c>
      <c r="AA7" s="62">
        <v>476000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455119</v>
      </c>
      <c r="F8" s="59">
        <f t="shared" si="2"/>
        <v>455119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227560</v>
      </c>
      <c r="Y8" s="59">
        <f t="shared" si="2"/>
        <v>-227560</v>
      </c>
      <c r="Z8" s="61">
        <f>+IF(X8&lt;&gt;0,+(Y8/X8)*100,0)</f>
        <v>-100</v>
      </c>
      <c r="AA8" s="62">
        <f>SUM(AA9:AA10)</f>
        <v>455119</v>
      </c>
    </row>
    <row r="9" spans="1:27" ht="12.75">
      <c r="A9" s="291" t="s">
        <v>230</v>
      </c>
      <c r="B9" s="142"/>
      <c r="C9" s="60"/>
      <c r="D9" s="340"/>
      <c r="E9" s="60">
        <v>387211</v>
      </c>
      <c r="F9" s="59">
        <v>387211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193606</v>
      </c>
      <c r="Y9" s="59">
        <v>-193606</v>
      </c>
      <c r="Z9" s="61">
        <v>-100</v>
      </c>
      <c r="AA9" s="62">
        <v>387211</v>
      </c>
    </row>
    <row r="10" spans="1:27" ht="12.75">
      <c r="A10" s="291" t="s">
        <v>231</v>
      </c>
      <c r="B10" s="142"/>
      <c r="C10" s="60"/>
      <c r="D10" s="340"/>
      <c r="E10" s="60">
        <v>67908</v>
      </c>
      <c r="F10" s="59">
        <v>67908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33954</v>
      </c>
      <c r="Y10" s="59">
        <v>-33954</v>
      </c>
      <c r="Z10" s="61">
        <v>-100</v>
      </c>
      <c r="AA10" s="62">
        <v>67908</v>
      </c>
    </row>
    <row r="11" spans="1:27" ht="12.75">
      <c r="A11" s="361" t="s">
        <v>207</v>
      </c>
      <c r="B11" s="142"/>
      <c r="C11" s="362">
        <f>+C12</f>
        <v>1306935</v>
      </c>
      <c r="D11" s="363">
        <f aca="true" t="shared" si="3" ref="D11:AA11">+D12</f>
        <v>0</v>
      </c>
      <c r="E11" s="362">
        <f t="shared" si="3"/>
        <v>320000</v>
      </c>
      <c r="F11" s="364">
        <f t="shared" si="3"/>
        <v>320000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160000</v>
      </c>
      <c r="Y11" s="364">
        <f t="shared" si="3"/>
        <v>-160000</v>
      </c>
      <c r="Z11" s="365">
        <f>+IF(X11&lt;&gt;0,+(Y11/X11)*100,0)</f>
        <v>-100</v>
      </c>
      <c r="AA11" s="366">
        <f t="shared" si="3"/>
        <v>320000</v>
      </c>
    </row>
    <row r="12" spans="1:27" ht="12.75">
      <c r="A12" s="291" t="s">
        <v>232</v>
      </c>
      <c r="B12" s="136"/>
      <c r="C12" s="60">
        <v>1306935</v>
      </c>
      <c r="D12" s="340"/>
      <c r="E12" s="60">
        <v>320000</v>
      </c>
      <c r="F12" s="59">
        <v>320000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160000</v>
      </c>
      <c r="Y12" s="59">
        <v>-160000</v>
      </c>
      <c r="Z12" s="61">
        <v>-100</v>
      </c>
      <c r="AA12" s="62">
        <v>320000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120000</v>
      </c>
      <c r="F22" s="345">
        <f t="shared" si="6"/>
        <v>120000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60000</v>
      </c>
      <c r="Y22" s="345">
        <f t="shared" si="6"/>
        <v>-60000</v>
      </c>
      <c r="Z22" s="336">
        <f>+IF(X22&lt;&gt;0,+(Y22/X22)*100,0)</f>
        <v>-100</v>
      </c>
      <c r="AA22" s="350">
        <f>SUM(AA23:AA32)</f>
        <v>120000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120000</v>
      </c>
      <c r="F32" s="59">
        <v>120000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60000</v>
      </c>
      <c r="Y32" s="59">
        <v>-60000</v>
      </c>
      <c r="Z32" s="61">
        <v>-100</v>
      </c>
      <c r="AA32" s="62">
        <v>120000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638000</v>
      </c>
      <c r="F34" s="345">
        <f t="shared" si="7"/>
        <v>638000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319000</v>
      </c>
      <c r="Y34" s="345">
        <f t="shared" si="7"/>
        <v>-319000</v>
      </c>
      <c r="Z34" s="336">
        <f>+IF(X34&lt;&gt;0,+(Y34/X34)*100,0)</f>
        <v>-100</v>
      </c>
      <c r="AA34" s="350">
        <f t="shared" si="7"/>
        <v>638000</v>
      </c>
    </row>
    <row r="35" spans="1:27" ht="12.75">
      <c r="A35" s="361" t="s">
        <v>246</v>
      </c>
      <c r="B35" s="136"/>
      <c r="C35" s="54"/>
      <c r="D35" s="368"/>
      <c r="E35" s="54">
        <v>638000</v>
      </c>
      <c r="F35" s="53">
        <v>638000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319000</v>
      </c>
      <c r="Y35" s="53">
        <v>-319000</v>
      </c>
      <c r="Z35" s="94">
        <v>-100</v>
      </c>
      <c r="AA35" s="95">
        <v>638000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1872685</v>
      </c>
      <c r="D40" s="344">
        <f t="shared" si="9"/>
        <v>0</v>
      </c>
      <c r="E40" s="343">
        <f t="shared" si="9"/>
        <v>3526000</v>
      </c>
      <c r="F40" s="345">
        <f t="shared" si="9"/>
        <v>3526000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1763000</v>
      </c>
      <c r="Y40" s="345">
        <f t="shared" si="9"/>
        <v>-1763000</v>
      </c>
      <c r="Z40" s="336">
        <f>+IF(X40&lt;&gt;0,+(Y40/X40)*100,0)</f>
        <v>-100</v>
      </c>
      <c r="AA40" s="350">
        <f>SUM(AA41:AA49)</f>
        <v>3526000</v>
      </c>
    </row>
    <row r="41" spans="1:27" ht="12.75">
      <c r="A41" s="361" t="s">
        <v>248</v>
      </c>
      <c r="B41" s="142"/>
      <c r="C41" s="362">
        <v>541827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954419</v>
      </c>
      <c r="D43" s="369"/>
      <c r="E43" s="305">
        <v>2226000</v>
      </c>
      <c r="F43" s="370">
        <v>2226000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1113000</v>
      </c>
      <c r="Y43" s="370">
        <v>-1113000</v>
      </c>
      <c r="Z43" s="371">
        <v>-100</v>
      </c>
      <c r="AA43" s="303">
        <v>2226000</v>
      </c>
    </row>
    <row r="44" spans="1:27" ht="12.75">
      <c r="A44" s="361" t="s">
        <v>251</v>
      </c>
      <c r="B44" s="136"/>
      <c r="C44" s="60">
        <v>18441</v>
      </c>
      <c r="D44" s="368"/>
      <c r="E44" s="54">
        <v>40000</v>
      </c>
      <c r="F44" s="53">
        <v>40000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20000</v>
      </c>
      <c r="Y44" s="53">
        <v>-20000</v>
      </c>
      <c r="Z44" s="94">
        <v>-100</v>
      </c>
      <c r="AA44" s="95">
        <v>40000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211754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146244</v>
      </c>
      <c r="D49" s="368"/>
      <c r="E49" s="54">
        <v>1260000</v>
      </c>
      <c r="F49" s="53">
        <v>1260000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630000</v>
      </c>
      <c r="Y49" s="53">
        <v>-630000</v>
      </c>
      <c r="Z49" s="94">
        <v>-100</v>
      </c>
      <c r="AA49" s="95">
        <v>1260000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3329518</v>
      </c>
      <c r="D60" s="346">
        <f t="shared" si="14"/>
        <v>0</v>
      </c>
      <c r="E60" s="219">
        <f t="shared" si="14"/>
        <v>5535119</v>
      </c>
      <c r="F60" s="264">
        <f t="shared" si="14"/>
        <v>5535119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2767560</v>
      </c>
      <c r="Y60" s="264">
        <f t="shared" si="14"/>
        <v>-2767560</v>
      </c>
      <c r="Z60" s="337">
        <f>+IF(X60&lt;&gt;0,+(Y60/X60)*100,0)</f>
        <v>-100</v>
      </c>
      <c r="AA60" s="232">
        <f>+AA57+AA54+AA51+AA40+AA37+AA34+AA22+AA5</f>
        <v>5535119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57242344</v>
      </c>
      <c r="D5" s="153">
        <f>SUM(D6:D8)</f>
        <v>0</v>
      </c>
      <c r="E5" s="154">
        <f t="shared" si="0"/>
        <v>45927000</v>
      </c>
      <c r="F5" s="100">
        <f t="shared" si="0"/>
        <v>45927000</v>
      </c>
      <c r="G5" s="100">
        <f t="shared" si="0"/>
        <v>9551133</v>
      </c>
      <c r="H5" s="100">
        <f t="shared" si="0"/>
        <v>1992932</v>
      </c>
      <c r="I5" s="100">
        <f t="shared" si="0"/>
        <v>188820</v>
      </c>
      <c r="J5" s="100">
        <f t="shared" si="0"/>
        <v>11732885</v>
      </c>
      <c r="K5" s="100">
        <f t="shared" si="0"/>
        <v>1213925</v>
      </c>
      <c r="L5" s="100">
        <f t="shared" si="0"/>
        <v>3117771</v>
      </c>
      <c r="M5" s="100">
        <f t="shared" si="0"/>
        <v>6588721</v>
      </c>
      <c r="N5" s="100">
        <f t="shared" si="0"/>
        <v>10920417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22653302</v>
      </c>
      <c r="X5" s="100">
        <f t="shared" si="0"/>
        <v>22504229</v>
      </c>
      <c r="Y5" s="100">
        <f t="shared" si="0"/>
        <v>149073</v>
      </c>
      <c r="Z5" s="137">
        <f>+IF(X5&lt;&gt;0,+(Y5/X5)*100,0)</f>
        <v>0.6624221607414322</v>
      </c>
      <c r="AA5" s="153">
        <f>SUM(AA6:AA8)</f>
        <v>45927000</v>
      </c>
    </row>
    <row r="6" spans="1:27" ht="12.75">
      <c r="A6" s="138" t="s">
        <v>75</v>
      </c>
      <c r="B6" s="136"/>
      <c r="C6" s="155">
        <v>1852911</v>
      </c>
      <c r="D6" s="155"/>
      <c r="E6" s="156">
        <v>4268058</v>
      </c>
      <c r="F6" s="60">
        <v>4268058</v>
      </c>
      <c r="G6" s="60">
        <v>1779445</v>
      </c>
      <c r="H6" s="60"/>
      <c r="I6" s="60"/>
      <c r="J6" s="60">
        <v>1779445</v>
      </c>
      <c r="K6" s="60"/>
      <c r="L6" s="60"/>
      <c r="M6" s="60">
        <v>1345109</v>
      </c>
      <c r="N6" s="60">
        <v>1345109</v>
      </c>
      <c r="O6" s="60"/>
      <c r="P6" s="60"/>
      <c r="Q6" s="60"/>
      <c r="R6" s="60"/>
      <c r="S6" s="60"/>
      <c r="T6" s="60"/>
      <c r="U6" s="60"/>
      <c r="V6" s="60"/>
      <c r="W6" s="60">
        <v>3124554</v>
      </c>
      <c r="X6" s="60">
        <v>2091349</v>
      </c>
      <c r="Y6" s="60">
        <v>1033205</v>
      </c>
      <c r="Z6" s="140">
        <v>49.4</v>
      </c>
      <c r="AA6" s="155">
        <v>4268058</v>
      </c>
    </row>
    <row r="7" spans="1:27" ht="12.75">
      <c r="A7" s="138" t="s">
        <v>76</v>
      </c>
      <c r="B7" s="136"/>
      <c r="C7" s="157">
        <v>51340919</v>
      </c>
      <c r="D7" s="157"/>
      <c r="E7" s="158">
        <v>35282500</v>
      </c>
      <c r="F7" s="159">
        <v>35282500</v>
      </c>
      <c r="G7" s="159">
        <v>4684897</v>
      </c>
      <c r="H7" s="159">
        <v>1990472</v>
      </c>
      <c r="I7" s="159">
        <v>186360</v>
      </c>
      <c r="J7" s="159">
        <v>6861729</v>
      </c>
      <c r="K7" s="159">
        <v>1211464</v>
      </c>
      <c r="L7" s="159">
        <v>3115310</v>
      </c>
      <c r="M7" s="159">
        <v>3244076</v>
      </c>
      <c r="N7" s="159">
        <v>7570850</v>
      </c>
      <c r="O7" s="159"/>
      <c r="P7" s="159"/>
      <c r="Q7" s="159"/>
      <c r="R7" s="159"/>
      <c r="S7" s="159"/>
      <c r="T7" s="159"/>
      <c r="U7" s="159"/>
      <c r="V7" s="159"/>
      <c r="W7" s="159">
        <v>14432579</v>
      </c>
      <c r="X7" s="159">
        <v>17288424</v>
      </c>
      <c r="Y7" s="159">
        <v>-2855845</v>
      </c>
      <c r="Z7" s="141">
        <v>-16.52</v>
      </c>
      <c r="AA7" s="157">
        <v>35282500</v>
      </c>
    </row>
    <row r="8" spans="1:27" ht="12.75">
      <c r="A8" s="138" t="s">
        <v>77</v>
      </c>
      <c r="B8" s="136"/>
      <c r="C8" s="155">
        <v>4048514</v>
      </c>
      <c r="D8" s="155"/>
      <c r="E8" s="156">
        <v>6376442</v>
      </c>
      <c r="F8" s="60">
        <v>6376442</v>
      </c>
      <c r="G8" s="60">
        <v>3086791</v>
      </c>
      <c r="H8" s="60">
        <v>2460</v>
      </c>
      <c r="I8" s="60">
        <v>2460</v>
      </c>
      <c r="J8" s="60">
        <v>3091711</v>
      </c>
      <c r="K8" s="60">
        <v>2461</v>
      </c>
      <c r="L8" s="60">
        <v>2461</v>
      </c>
      <c r="M8" s="60">
        <v>1999536</v>
      </c>
      <c r="N8" s="60">
        <v>2004458</v>
      </c>
      <c r="O8" s="60"/>
      <c r="P8" s="60"/>
      <c r="Q8" s="60"/>
      <c r="R8" s="60"/>
      <c r="S8" s="60"/>
      <c r="T8" s="60"/>
      <c r="U8" s="60"/>
      <c r="V8" s="60"/>
      <c r="W8" s="60">
        <v>5096169</v>
      </c>
      <c r="X8" s="60">
        <v>3124456</v>
      </c>
      <c r="Y8" s="60">
        <v>1971713</v>
      </c>
      <c r="Z8" s="140">
        <v>63.11</v>
      </c>
      <c r="AA8" s="155">
        <v>6376442</v>
      </c>
    </row>
    <row r="9" spans="1:27" ht="12.75">
      <c r="A9" s="135" t="s">
        <v>78</v>
      </c>
      <c r="B9" s="136"/>
      <c r="C9" s="153">
        <f aca="true" t="shared" si="1" ref="C9:Y9">SUM(C10:C14)</f>
        <v>36103491</v>
      </c>
      <c r="D9" s="153">
        <f>SUM(D10:D14)</f>
        <v>0</v>
      </c>
      <c r="E9" s="154">
        <f t="shared" si="1"/>
        <v>14376797</v>
      </c>
      <c r="F9" s="100">
        <f t="shared" si="1"/>
        <v>14376797</v>
      </c>
      <c r="G9" s="100">
        <f t="shared" si="1"/>
        <v>4763405</v>
      </c>
      <c r="H9" s="100">
        <f t="shared" si="1"/>
        <v>444957</v>
      </c>
      <c r="I9" s="100">
        <f t="shared" si="1"/>
        <v>283884</v>
      </c>
      <c r="J9" s="100">
        <f t="shared" si="1"/>
        <v>5492246</v>
      </c>
      <c r="K9" s="100">
        <f t="shared" si="1"/>
        <v>342879</v>
      </c>
      <c r="L9" s="100">
        <f t="shared" si="1"/>
        <v>216307</v>
      </c>
      <c r="M9" s="100">
        <f t="shared" si="1"/>
        <v>2147797</v>
      </c>
      <c r="N9" s="100">
        <f t="shared" si="1"/>
        <v>2706983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8199229</v>
      </c>
      <c r="X9" s="100">
        <f t="shared" si="1"/>
        <v>7044626</v>
      </c>
      <c r="Y9" s="100">
        <f t="shared" si="1"/>
        <v>1154603</v>
      </c>
      <c r="Z9" s="137">
        <f>+IF(X9&lt;&gt;0,+(Y9/X9)*100,0)</f>
        <v>16.389840993687955</v>
      </c>
      <c r="AA9" s="153">
        <f>SUM(AA10:AA14)</f>
        <v>14376797</v>
      </c>
    </row>
    <row r="10" spans="1:27" ht="12.75">
      <c r="A10" s="138" t="s">
        <v>79</v>
      </c>
      <c r="B10" s="136"/>
      <c r="C10" s="155">
        <v>2170392</v>
      </c>
      <c r="D10" s="155"/>
      <c r="E10" s="156">
        <v>6840338</v>
      </c>
      <c r="F10" s="60">
        <v>6840338</v>
      </c>
      <c r="G10" s="60">
        <v>1704879</v>
      </c>
      <c r="H10" s="60">
        <v>7773</v>
      </c>
      <c r="I10" s="60">
        <v>4875</v>
      </c>
      <c r="J10" s="60">
        <v>1717527</v>
      </c>
      <c r="K10" s="60">
        <v>10181</v>
      </c>
      <c r="L10" s="60">
        <v>8263</v>
      </c>
      <c r="M10" s="60">
        <v>1277785</v>
      </c>
      <c r="N10" s="60">
        <v>1296229</v>
      </c>
      <c r="O10" s="60"/>
      <c r="P10" s="60"/>
      <c r="Q10" s="60"/>
      <c r="R10" s="60"/>
      <c r="S10" s="60"/>
      <c r="T10" s="60"/>
      <c r="U10" s="60"/>
      <c r="V10" s="60"/>
      <c r="W10" s="60">
        <v>3013756</v>
      </c>
      <c r="X10" s="60">
        <v>3351765</v>
      </c>
      <c r="Y10" s="60">
        <v>-338009</v>
      </c>
      <c r="Z10" s="140">
        <v>-10.08</v>
      </c>
      <c r="AA10" s="155">
        <v>6840338</v>
      </c>
    </row>
    <row r="11" spans="1:27" ht="12.75">
      <c r="A11" s="138" t="s">
        <v>80</v>
      </c>
      <c r="B11" s="136"/>
      <c r="C11" s="155">
        <v>16452740</v>
      </c>
      <c r="D11" s="155"/>
      <c r="E11" s="156">
        <v>1154204</v>
      </c>
      <c r="F11" s="60">
        <v>1154204</v>
      </c>
      <c r="G11" s="60">
        <v>2191494</v>
      </c>
      <c r="H11" s="60"/>
      <c r="I11" s="60"/>
      <c r="J11" s="60">
        <v>2191494</v>
      </c>
      <c r="K11" s="60"/>
      <c r="L11" s="60">
        <v>96</v>
      </c>
      <c r="M11" s="60">
        <v>363728</v>
      </c>
      <c r="N11" s="60">
        <v>363824</v>
      </c>
      <c r="O11" s="60"/>
      <c r="P11" s="60"/>
      <c r="Q11" s="60"/>
      <c r="R11" s="60"/>
      <c r="S11" s="60"/>
      <c r="T11" s="60"/>
      <c r="U11" s="60"/>
      <c r="V11" s="60"/>
      <c r="W11" s="60">
        <v>2555318</v>
      </c>
      <c r="X11" s="60">
        <v>565558</v>
      </c>
      <c r="Y11" s="60">
        <v>1989760</v>
      </c>
      <c r="Z11" s="140">
        <v>351.82</v>
      </c>
      <c r="AA11" s="155">
        <v>1154204</v>
      </c>
    </row>
    <row r="12" spans="1:27" ht="12.75">
      <c r="A12" s="138" t="s">
        <v>81</v>
      </c>
      <c r="B12" s="136"/>
      <c r="C12" s="155">
        <v>16578335</v>
      </c>
      <c r="D12" s="155"/>
      <c r="E12" s="156">
        <v>5420886</v>
      </c>
      <c r="F12" s="60">
        <v>5420886</v>
      </c>
      <c r="G12" s="60">
        <v>687034</v>
      </c>
      <c r="H12" s="60">
        <v>359613</v>
      </c>
      <c r="I12" s="60">
        <v>201629</v>
      </c>
      <c r="J12" s="60">
        <v>1248276</v>
      </c>
      <c r="K12" s="60">
        <v>263745</v>
      </c>
      <c r="L12" s="60">
        <v>141033</v>
      </c>
      <c r="M12" s="60">
        <v>360600</v>
      </c>
      <c r="N12" s="60">
        <v>765378</v>
      </c>
      <c r="O12" s="60"/>
      <c r="P12" s="60"/>
      <c r="Q12" s="60"/>
      <c r="R12" s="60"/>
      <c r="S12" s="60"/>
      <c r="T12" s="60"/>
      <c r="U12" s="60"/>
      <c r="V12" s="60"/>
      <c r="W12" s="60">
        <v>2013654</v>
      </c>
      <c r="X12" s="60">
        <v>2656233</v>
      </c>
      <c r="Y12" s="60">
        <v>-642579</v>
      </c>
      <c r="Z12" s="140">
        <v>-24.19</v>
      </c>
      <c r="AA12" s="155">
        <v>5420886</v>
      </c>
    </row>
    <row r="13" spans="1:27" ht="12.75">
      <c r="A13" s="138" t="s">
        <v>82</v>
      </c>
      <c r="B13" s="136"/>
      <c r="C13" s="155">
        <v>902024</v>
      </c>
      <c r="D13" s="155"/>
      <c r="E13" s="156">
        <v>961369</v>
      </c>
      <c r="F13" s="60">
        <v>961369</v>
      </c>
      <c r="G13" s="60">
        <v>179998</v>
      </c>
      <c r="H13" s="60">
        <v>77571</v>
      </c>
      <c r="I13" s="60">
        <v>77380</v>
      </c>
      <c r="J13" s="60">
        <v>334949</v>
      </c>
      <c r="K13" s="60">
        <v>68953</v>
      </c>
      <c r="L13" s="60">
        <v>66915</v>
      </c>
      <c r="M13" s="60">
        <v>145684</v>
      </c>
      <c r="N13" s="60">
        <v>281552</v>
      </c>
      <c r="O13" s="60"/>
      <c r="P13" s="60"/>
      <c r="Q13" s="60"/>
      <c r="R13" s="60"/>
      <c r="S13" s="60"/>
      <c r="T13" s="60"/>
      <c r="U13" s="60"/>
      <c r="V13" s="60"/>
      <c r="W13" s="60">
        <v>616501</v>
      </c>
      <c r="X13" s="60">
        <v>471070</v>
      </c>
      <c r="Y13" s="60">
        <v>145431</v>
      </c>
      <c r="Z13" s="140">
        <v>30.87</v>
      </c>
      <c r="AA13" s="155">
        <v>961369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2765476</v>
      </c>
      <c r="D15" s="153">
        <f>SUM(D16:D18)</f>
        <v>0</v>
      </c>
      <c r="E15" s="154">
        <f t="shared" si="2"/>
        <v>33248771</v>
      </c>
      <c r="F15" s="100">
        <f t="shared" si="2"/>
        <v>33248771</v>
      </c>
      <c r="G15" s="100">
        <f t="shared" si="2"/>
        <v>7593543</v>
      </c>
      <c r="H15" s="100">
        <f t="shared" si="2"/>
        <v>250000</v>
      </c>
      <c r="I15" s="100">
        <f t="shared" si="2"/>
        <v>60</v>
      </c>
      <c r="J15" s="100">
        <f t="shared" si="2"/>
        <v>7843603</v>
      </c>
      <c r="K15" s="100">
        <f t="shared" si="2"/>
        <v>0</v>
      </c>
      <c r="L15" s="100">
        <f t="shared" si="2"/>
        <v>0</v>
      </c>
      <c r="M15" s="100">
        <f t="shared" si="2"/>
        <v>10169707</v>
      </c>
      <c r="N15" s="100">
        <f t="shared" si="2"/>
        <v>10169707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18013310</v>
      </c>
      <c r="X15" s="100">
        <f t="shared" si="2"/>
        <v>16291897</v>
      </c>
      <c r="Y15" s="100">
        <f t="shared" si="2"/>
        <v>1721413</v>
      </c>
      <c r="Z15" s="137">
        <f>+IF(X15&lt;&gt;0,+(Y15/X15)*100,0)</f>
        <v>10.56606851860161</v>
      </c>
      <c r="AA15" s="153">
        <f>SUM(AA16:AA18)</f>
        <v>33248771</v>
      </c>
    </row>
    <row r="16" spans="1:27" ht="12.75">
      <c r="A16" s="138" t="s">
        <v>85</v>
      </c>
      <c r="B16" s="136"/>
      <c r="C16" s="155">
        <v>470416</v>
      </c>
      <c r="D16" s="155"/>
      <c r="E16" s="156">
        <v>988265</v>
      </c>
      <c r="F16" s="60">
        <v>988265</v>
      </c>
      <c r="G16" s="60">
        <v>410816</v>
      </c>
      <c r="H16" s="60"/>
      <c r="I16" s="60"/>
      <c r="J16" s="60">
        <v>410816</v>
      </c>
      <c r="K16" s="60"/>
      <c r="L16" s="60"/>
      <c r="M16" s="60">
        <v>310542</v>
      </c>
      <c r="N16" s="60">
        <v>310542</v>
      </c>
      <c r="O16" s="60"/>
      <c r="P16" s="60"/>
      <c r="Q16" s="60"/>
      <c r="R16" s="60"/>
      <c r="S16" s="60"/>
      <c r="T16" s="60"/>
      <c r="U16" s="60"/>
      <c r="V16" s="60"/>
      <c r="W16" s="60">
        <v>721358</v>
      </c>
      <c r="X16" s="60">
        <v>484250</v>
      </c>
      <c r="Y16" s="60">
        <v>237108</v>
      </c>
      <c r="Z16" s="140">
        <v>48.96</v>
      </c>
      <c r="AA16" s="155">
        <v>988265</v>
      </c>
    </row>
    <row r="17" spans="1:27" ht="12.75">
      <c r="A17" s="138" t="s">
        <v>86</v>
      </c>
      <c r="B17" s="136"/>
      <c r="C17" s="155">
        <v>2295060</v>
      </c>
      <c r="D17" s="155"/>
      <c r="E17" s="156">
        <v>32260506</v>
      </c>
      <c r="F17" s="60">
        <v>32260506</v>
      </c>
      <c r="G17" s="60">
        <v>7182727</v>
      </c>
      <c r="H17" s="60">
        <v>250000</v>
      </c>
      <c r="I17" s="60">
        <v>60</v>
      </c>
      <c r="J17" s="60">
        <v>7432787</v>
      </c>
      <c r="K17" s="60"/>
      <c r="L17" s="60"/>
      <c r="M17" s="60">
        <v>9859165</v>
      </c>
      <c r="N17" s="60">
        <v>9859165</v>
      </c>
      <c r="O17" s="60"/>
      <c r="P17" s="60"/>
      <c r="Q17" s="60"/>
      <c r="R17" s="60"/>
      <c r="S17" s="60"/>
      <c r="T17" s="60"/>
      <c r="U17" s="60"/>
      <c r="V17" s="60"/>
      <c r="W17" s="60">
        <v>17291952</v>
      </c>
      <c r="X17" s="60">
        <v>15807647</v>
      </c>
      <c r="Y17" s="60">
        <v>1484305</v>
      </c>
      <c r="Z17" s="140">
        <v>9.39</v>
      </c>
      <c r="AA17" s="155">
        <v>32260506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128535609</v>
      </c>
      <c r="D19" s="153">
        <f>SUM(D20:D23)</f>
        <v>0</v>
      </c>
      <c r="E19" s="154">
        <f t="shared" si="3"/>
        <v>150151798</v>
      </c>
      <c r="F19" s="100">
        <f t="shared" si="3"/>
        <v>150151798</v>
      </c>
      <c r="G19" s="100">
        <f t="shared" si="3"/>
        <v>23901056</v>
      </c>
      <c r="H19" s="100">
        <f t="shared" si="3"/>
        <v>3860820</v>
      </c>
      <c r="I19" s="100">
        <f t="shared" si="3"/>
        <v>3787906</v>
      </c>
      <c r="J19" s="100">
        <f t="shared" si="3"/>
        <v>31549782</v>
      </c>
      <c r="K19" s="100">
        <f t="shared" si="3"/>
        <v>25022884</v>
      </c>
      <c r="L19" s="100">
        <f t="shared" si="3"/>
        <v>2886744</v>
      </c>
      <c r="M19" s="100">
        <f t="shared" si="3"/>
        <v>15283647</v>
      </c>
      <c r="N19" s="100">
        <f t="shared" si="3"/>
        <v>43193275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74743057</v>
      </c>
      <c r="X19" s="100">
        <f t="shared" si="3"/>
        <v>73574380</v>
      </c>
      <c r="Y19" s="100">
        <f t="shared" si="3"/>
        <v>1168677</v>
      </c>
      <c r="Z19" s="137">
        <f>+IF(X19&lt;&gt;0,+(Y19/X19)*100,0)</f>
        <v>1.5884292874775159</v>
      </c>
      <c r="AA19" s="153">
        <f>SUM(AA20:AA23)</f>
        <v>150151798</v>
      </c>
    </row>
    <row r="20" spans="1:27" ht="12.75">
      <c r="A20" s="138" t="s">
        <v>89</v>
      </c>
      <c r="B20" s="136"/>
      <c r="C20" s="155">
        <v>31090268</v>
      </c>
      <c r="D20" s="155"/>
      <c r="E20" s="156">
        <v>45790462</v>
      </c>
      <c r="F20" s="60">
        <v>45790462</v>
      </c>
      <c r="G20" s="60">
        <v>5686363</v>
      </c>
      <c r="H20" s="60"/>
      <c r="I20" s="60"/>
      <c r="J20" s="60">
        <v>5686363</v>
      </c>
      <c r="K20" s="60"/>
      <c r="L20" s="60"/>
      <c r="M20" s="60">
        <v>3750556</v>
      </c>
      <c r="N20" s="60">
        <v>3750556</v>
      </c>
      <c r="O20" s="60"/>
      <c r="P20" s="60"/>
      <c r="Q20" s="60"/>
      <c r="R20" s="60"/>
      <c r="S20" s="60"/>
      <c r="T20" s="60"/>
      <c r="U20" s="60"/>
      <c r="V20" s="60"/>
      <c r="W20" s="60">
        <v>9436919</v>
      </c>
      <c r="X20" s="60">
        <v>22437326</v>
      </c>
      <c r="Y20" s="60">
        <v>-13000407</v>
      </c>
      <c r="Z20" s="140">
        <v>-57.94</v>
      </c>
      <c r="AA20" s="155">
        <v>45790462</v>
      </c>
    </row>
    <row r="21" spans="1:27" ht="12.75">
      <c r="A21" s="138" t="s">
        <v>90</v>
      </c>
      <c r="B21" s="136"/>
      <c r="C21" s="155">
        <v>82887867</v>
      </c>
      <c r="D21" s="155"/>
      <c r="E21" s="156">
        <v>80930460</v>
      </c>
      <c r="F21" s="60">
        <v>80930460</v>
      </c>
      <c r="G21" s="60">
        <v>13167856</v>
      </c>
      <c r="H21" s="60">
        <v>2334259</v>
      </c>
      <c r="I21" s="60">
        <v>2252393</v>
      </c>
      <c r="J21" s="60">
        <v>17754508</v>
      </c>
      <c r="K21" s="60">
        <v>23664778</v>
      </c>
      <c r="L21" s="60">
        <v>1527533</v>
      </c>
      <c r="M21" s="60">
        <v>7505255</v>
      </c>
      <c r="N21" s="60">
        <v>32697566</v>
      </c>
      <c r="O21" s="60"/>
      <c r="P21" s="60"/>
      <c r="Q21" s="60"/>
      <c r="R21" s="60"/>
      <c r="S21" s="60"/>
      <c r="T21" s="60"/>
      <c r="U21" s="60"/>
      <c r="V21" s="60"/>
      <c r="W21" s="60">
        <v>50452074</v>
      </c>
      <c r="X21" s="60">
        <v>39655925</v>
      </c>
      <c r="Y21" s="60">
        <v>10796149</v>
      </c>
      <c r="Z21" s="140">
        <v>27.22</v>
      </c>
      <c r="AA21" s="155">
        <v>80930460</v>
      </c>
    </row>
    <row r="22" spans="1:27" ht="12.75">
      <c r="A22" s="138" t="s">
        <v>91</v>
      </c>
      <c r="B22" s="136"/>
      <c r="C22" s="157">
        <v>9073261</v>
      </c>
      <c r="D22" s="157"/>
      <c r="E22" s="158">
        <v>14713150</v>
      </c>
      <c r="F22" s="159">
        <v>14713150</v>
      </c>
      <c r="G22" s="159">
        <v>3210083</v>
      </c>
      <c r="H22" s="159">
        <v>932602</v>
      </c>
      <c r="I22" s="159">
        <v>937854</v>
      </c>
      <c r="J22" s="159">
        <v>5080539</v>
      </c>
      <c r="K22" s="159">
        <v>836744</v>
      </c>
      <c r="L22" s="159">
        <v>837487</v>
      </c>
      <c r="M22" s="159">
        <v>2563843</v>
      </c>
      <c r="N22" s="159">
        <v>4238074</v>
      </c>
      <c r="O22" s="159"/>
      <c r="P22" s="159"/>
      <c r="Q22" s="159"/>
      <c r="R22" s="159"/>
      <c r="S22" s="159"/>
      <c r="T22" s="159"/>
      <c r="U22" s="159"/>
      <c r="V22" s="159"/>
      <c r="W22" s="159">
        <v>9318613</v>
      </c>
      <c r="X22" s="159">
        <v>7209444</v>
      </c>
      <c r="Y22" s="159">
        <v>2109169</v>
      </c>
      <c r="Z22" s="141">
        <v>29.26</v>
      </c>
      <c r="AA22" s="157">
        <v>14713150</v>
      </c>
    </row>
    <row r="23" spans="1:27" ht="12.75">
      <c r="A23" s="138" t="s">
        <v>92</v>
      </c>
      <c r="B23" s="136"/>
      <c r="C23" s="155">
        <v>5484213</v>
      </c>
      <c r="D23" s="155"/>
      <c r="E23" s="156">
        <v>8717726</v>
      </c>
      <c r="F23" s="60">
        <v>8717726</v>
      </c>
      <c r="G23" s="60">
        <v>1836754</v>
      </c>
      <c r="H23" s="60">
        <v>593959</v>
      </c>
      <c r="I23" s="60">
        <v>597659</v>
      </c>
      <c r="J23" s="60">
        <v>3028372</v>
      </c>
      <c r="K23" s="60">
        <v>521362</v>
      </c>
      <c r="L23" s="60">
        <v>521724</v>
      </c>
      <c r="M23" s="60">
        <v>1463993</v>
      </c>
      <c r="N23" s="60">
        <v>2507079</v>
      </c>
      <c r="O23" s="60"/>
      <c r="P23" s="60"/>
      <c r="Q23" s="60"/>
      <c r="R23" s="60"/>
      <c r="S23" s="60"/>
      <c r="T23" s="60"/>
      <c r="U23" s="60"/>
      <c r="V23" s="60"/>
      <c r="W23" s="60">
        <v>5535451</v>
      </c>
      <c r="X23" s="60">
        <v>4271685</v>
      </c>
      <c r="Y23" s="60">
        <v>1263766</v>
      </c>
      <c r="Z23" s="140">
        <v>29.58</v>
      </c>
      <c r="AA23" s="155">
        <v>8717726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224646920</v>
      </c>
      <c r="D25" s="168">
        <f>+D5+D9+D15+D19+D24</f>
        <v>0</v>
      </c>
      <c r="E25" s="169">
        <f t="shared" si="4"/>
        <v>243704366</v>
      </c>
      <c r="F25" s="73">
        <f t="shared" si="4"/>
        <v>243704366</v>
      </c>
      <c r="G25" s="73">
        <f t="shared" si="4"/>
        <v>45809137</v>
      </c>
      <c r="H25" s="73">
        <f t="shared" si="4"/>
        <v>6548709</v>
      </c>
      <c r="I25" s="73">
        <f t="shared" si="4"/>
        <v>4260670</v>
      </c>
      <c r="J25" s="73">
        <f t="shared" si="4"/>
        <v>56618516</v>
      </c>
      <c r="K25" s="73">
        <f t="shared" si="4"/>
        <v>26579688</v>
      </c>
      <c r="L25" s="73">
        <f t="shared" si="4"/>
        <v>6220822</v>
      </c>
      <c r="M25" s="73">
        <f t="shared" si="4"/>
        <v>34189872</v>
      </c>
      <c r="N25" s="73">
        <f t="shared" si="4"/>
        <v>66990382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123608898</v>
      </c>
      <c r="X25" s="73">
        <f t="shared" si="4"/>
        <v>119415132</v>
      </c>
      <c r="Y25" s="73">
        <f t="shared" si="4"/>
        <v>4193766</v>
      </c>
      <c r="Z25" s="170">
        <f>+IF(X25&lt;&gt;0,+(Y25/X25)*100,0)</f>
        <v>3.5119217554438578</v>
      </c>
      <c r="AA25" s="168">
        <f>+AA5+AA9+AA15+AA19+AA24</f>
        <v>243704366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85705567</v>
      </c>
      <c r="D28" s="153">
        <f>SUM(D29:D31)</f>
        <v>0</v>
      </c>
      <c r="E28" s="154">
        <f t="shared" si="5"/>
        <v>48883853</v>
      </c>
      <c r="F28" s="100">
        <f t="shared" si="5"/>
        <v>48883853</v>
      </c>
      <c r="G28" s="100">
        <f t="shared" si="5"/>
        <v>4760726</v>
      </c>
      <c r="H28" s="100">
        <f t="shared" si="5"/>
        <v>2874281</v>
      </c>
      <c r="I28" s="100">
        <f t="shared" si="5"/>
        <v>3064448</v>
      </c>
      <c r="J28" s="100">
        <f t="shared" si="5"/>
        <v>10699455</v>
      </c>
      <c r="K28" s="100">
        <f t="shared" si="5"/>
        <v>3411129</v>
      </c>
      <c r="L28" s="100">
        <f t="shared" si="5"/>
        <v>2899146</v>
      </c>
      <c r="M28" s="100">
        <f t="shared" si="5"/>
        <v>4404868</v>
      </c>
      <c r="N28" s="100">
        <f t="shared" si="5"/>
        <v>10715143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21414598</v>
      </c>
      <c r="X28" s="100">
        <f t="shared" si="5"/>
        <v>23953185</v>
      </c>
      <c r="Y28" s="100">
        <f t="shared" si="5"/>
        <v>-2538587</v>
      </c>
      <c r="Z28" s="137">
        <f>+IF(X28&lt;&gt;0,+(Y28/X28)*100,0)</f>
        <v>-10.598118788795729</v>
      </c>
      <c r="AA28" s="153">
        <f>SUM(AA29:AA31)</f>
        <v>48883853</v>
      </c>
    </row>
    <row r="29" spans="1:27" ht="12.75">
      <c r="A29" s="138" t="s">
        <v>75</v>
      </c>
      <c r="B29" s="136"/>
      <c r="C29" s="155">
        <v>10109791</v>
      </c>
      <c r="D29" s="155"/>
      <c r="E29" s="156">
        <v>10558218</v>
      </c>
      <c r="F29" s="60">
        <v>10558218</v>
      </c>
      <c r="G29" s="60">
        <v>737568</v>
      </c>
      <c r="H29" s="60">
        <v>571097</v>
      </c>
      <c r="I29" s="60">
        <v>749650</v>
      </c>
      <c r="J29" s="60">
        <v>2058315</v>
      </c>
      <c r="K29" s="60">
        <v>795667</v>
      </c>
      <c r="L29" s="60">
        <v>642855</v>
      </c>
      <c r="M29" s="60">
        <v>684755</v>
      </c>
      <c r="N29" s="60">
        <v>2123277</v>
      </c>
      <c r="O29" s="60"/>
      <c r="P29" s="60"/>
      <c r="Q29" s="60"/>
      <c r="R29" s="60"/>
      <c r="S29" s="60"/>
      <c r="T29" s="60"/>
      <c r="U29" s="60"/>
      <c r="V29" s="60"/>
      <c r="W29" s="60">
        <v>4181592</v>
      </c>
      <c r="X29" s="60">
        <v>5173526</v>
      </c>
      <c r="Y29" s="60">
        <v>-991934</v>
      </c>
      <c r="Z29" s="140">
        <v>-19.17</v>
      </c>
      <c r="AA29" s="155">
        <v>10558218</v>
      </c>
    </row>
    <row r="30" spans="1:27" ht="12.75">
      <c r="A30" s="138" t="s">
        <v>76</v>
      </c>
      <c r="B30" s="136"/>
      <c r="C30" s="157">
        <v>63041953</v>
      </c>
      <c r="D30" s="157"/>
      <c r="E30" s="158">
        <v>25576859</v>
      </c>
      <c r="F30" s="159">
        <v>25576859</v>
      </c>
      <c r="G30" s="159">
        <v>2733691</v>
      </c>
      <c r="H30" s="159">
        <v>1309247</v>
      </c>
      <c r="I30" s="159">
        <v>1218786</v>
      </c>
      <c r="J30" s="159">
        <v>5261724</v>
      </c>
      <c r="K30" s="159">
        <v>1430160</v>
      </c>
      <c r="L30" s="159">
        <v>1192936</v>
      </c>
      <c r="M30" s="159">
        <v>2667266</v>
      </c>
      <c r="N30" s="159">
        <v>5290362</v>
      </c>
      <c r="O30" s="159"/>
      <c r="P30" s="159"/>
      <c r="Q30" s="159"/>
      <c r="R30" s="159"/>
      <c r="S30" s="159"/>
      <c r="T30" s="159"/>
      <c r="U30" s="159"/>
      <c r="V30" s="159"/>
      <c r="W30" s="159">
        <v>10552086</v>
      </c>
      <c r="X30" s="159">
        <v>12532759</v>
      </c>
      <c r="Y30" s="159">
        <v>-1980673</v>
      </c>
      <c r="Z30" s="141">
        <v>-15.8</v>
      </c>
      <c r="AA30" s="157">
        <v>25576859</v>
      </c>
    </row>
    <row r="31" spans="1:27" ht="12.75">
      <c r="A31" s="138" t="s">
        <v>77</v>
      </c>
      <c r="B31" s="136"/>
      <c r="C31" s="155">
        <v>12553823</v>
      </c>
      <c r="D31" s="155"/>
      <c r="E31" s="156">
        <v>12748776</v>
      </c>
      <c r="F31" s="60">
        <v>12748776</v>
      </c>
      <c r="G31" s="60">
        <v>1289467</v>
      </c>
      <c r="H31" s="60">
        <v>993937</v>
      </c>
      <c r="I31" s="60">
        <v>1096012</v>
      </c>
      <c r="J31" s="60">
        <v>3379416</v>
      </c>
      <c r="K31" s="60">
        <v>1185302</v>
      </c>
      <c r="L31" s="60">
        <v>1063355</v>
      </c>
      <c r="M31" s="60">
        <v>1052847</v>
      </c>
      <c r="N31" s="60">
        <v>3301504</v>
      </c>
      <c r="O31" s="60"/>
      <c r="P31" s="60"/>
      <c r="Q31" s="60"/>
      <c r="R31" s="60"/>
      <c r="S31" s="60"/>
      <c r="T31" s="60"/>
      <c r="U31" s="60"/>
      <c r="V31" s="60"/>
      <c r="W31" s="60">
        <v>6680920</v>
      </c>
      <c r="X31" s="60">
        <v>6246900</v>
      </c>
      <c r="Y31" s="60">
        <v>434020</v>
      </c>
      <c r="Z31" s="140">
        <v>6.95</v>
      </c>
      <c r="AA31" s="155">
        <v>12748776</v>
      </c>
    </row>
    <row r="32" spans="1:27" ht="12.75">
      <c r="A32" s="135" t="s">
        <v>78</v>
      </c>
      <c r="B32" s="136"/>
      <c r="C32" s="153">
        <f aca="true" t="shared" si="6" ref="C32:Y32">SUM(C33:C37)</f>
        <v>8870098</v>
      </c>
      <c r="D32" s="153">
        <f>SUM(D33:D37)</f>
        <v>0</v>
      </c>
      <c r="E32" s="154">
        <f t="shared" si="6"/>
        <v>9824769</v>
      </c>
      <c r="F32" s="100">
        <f t="shared" si="6"/>
        <v>9824769</v>
      </c>
      <c r="G32" s="100">
        <f t="shared" si="6"/>
        <v>758623</v>
      </c>
      <c r="H32" s="100">
        <f t="shared" si="6"/>
        <v>760491</v>
      </c>
      <c r="I32" s="100">
        <f t="shared" si="6"/>
        <v>833009</v>
      </c>
      <c r="J32" s="100">
        <f t="shared" si="6"/>
        <v>2352123</v>
      </c>
      <c r="K32" s="100">
        <f t="shared" si="6"/>
        <v>766431</v>
      </c>
      <c r="L32" s="100">
        <f t="shared" si="6"/>
        <v>724685</v>
      </c>
      <c r="M32" s="100">
        <f t="shared" si="6"/>
        <v>1069208</v>
      </c>
      <c r="N32" s="100">
        <f t="shared" si="6"/>
        <v>2560324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4912447</v>
      </c>
      <c r="X32" s="100">
        <f t="shared" si="6"/>
        <v>4814138</v>
      </c>
      <c r="Y32" s="100">
        <f t="shared" si="6"/>
        <v>98309</v>
      </c>
      <c r="Z32" s="137">
        <f>+IF(X32&lt;&gt;0,+(Y32/X32)*100,0)</f>
        <v>2.0420893626231735</v>
      </c>
      <c r="AA32" s="153">
        <f>SUM(AA33:AA37)</f>
        <v>9824769</v>
      </c>
    </row>
    <row r="33" spans="1:27" ht="12.75">
      <c r="A33" s="138" t="s">
        <v>79</v>
      </c>
      <c r="B33" s="136"/>
      <c r="C33" s="155">
        <v>6268536</v>
      </c>
      <c r="D33" s="155"/>
      <c r="E33" s="156">
        <v>6777811</v>
      </c>
      <c r="F33" s="60">
        <v>6777811</v>
      </c>
      <c r="G33" s="60">
        <v>545629</v>
      </c>
      <c r="H33" s="60">
        <v>515306</v>
      </c>
      <c r="I33" s="60">
        <v>581095</v>
      </c>
      <c r="J33" s="60">
        <v>1642030</v>
      </c>
      <c r="K33" s="60">
        <v>560816</v>
      </c>
      <c r="L33" s="60">
        <v>564841</v>
      </c>
      <c r="M33" s="60">
        <v>877051</v>
      </c>
      <c r="N33" s="60">
        <v>2002708</v>
      </c>
      <c r="O33" s="60"/>
      <c r="P33" s="60"/>
      <c r="Q33" s="60"/>
      <c r="R33" s="60"/>
      <c r="S33" s="60"/>
      <c r="T33" s="60"/>
      <c r="U33" s="60"/>
      <c r="V33" s="60"/>
      <c r="W33" s="60">
        <v>3644738</v>
      </c>
      <c r="X33" s="60">
        <v>3321128</v>
      </c>
      <c r="Y33" s="60">
        <v>323610</v>
      </c>
      <c r="Z33" s="140">
        <v>9.74</v>
      </c>
      <c r="AA33" s="155">
        <v>6777811</v>
      </c>
    </row>
    <row r="34" spans="1:27" ht="12.75">
      <c r="A34" s="138" t="s">
        <v>80</v>
      </c>
      <c r="B34" s="136"/>
      <c r="C34" s="155">
        <v>520280</v>
      </c>
      <c r="D34" s="155"/>
      <c r="E34" s="156">
        <v>564519</v>
      </c>
      <c r="F34" s="60">
        <v>564519</v>
      </c>
      <c r="G34" s="60">
        <v>29526</v>
      </c>
      <c r="H34" s="60">
        <v>29627</v>
      </c>
      <c r="I34" s="60">
        <v>102356</v>
      </c>
      <c r="J34" s="60">
        <v>161509</v>
      </c>
      <c r="K34" s="60">
        <v>30637</v>
      </c>
      <c r="L34" s="60">
        <v>30070</v>
      </c>
      <c r="M34" s="60">
        <v>35513</v>
      </c>
      <c r="N34" s="60">
        <v>96220</v>
      </c>
      <c r="O34" s="60"/>
      <c r="P34" s="60"/>
      <c r="Q34" s="60"/>
      <c r="R34" s="60"/>
      <c r="S34" s="60"/>
      <c r="T34" s="60"/>
      <c r="U34" s="60"/>
      <c r="V34" s="60"/>
      <c r="W34" s="60">
        <v>257729</v>
      </c>
      <c r="X34" s="60">
        <v>276613</v>
      </c>
      <c r="Y34" s="60">
        <v>-18884</v>
      </c>
      <c r="Z34" s="140">
        <v>-6.83</v>
      </c>
      <c r="AA34" s="155">
        <v>564519</v>
      </c>
    </row>
    <row r="35" spans="1:27" ht="12.75">
      <c r="A35" s="138" t="s">
        <v>81</v>
      </c>
      <c r="B35" s="136"/>
      <c r="C35" s="155">
        <v>1266444</v>
      </c>
      <c r="D35" s="155"/>
      <c r="E35" s="156">
        <v>1524471</v>
      </c>
      <c r="F35" s="60">
        <v>1524471</v>
      </c>
      <c r="G35" s="60">
        <v>97893</v>
      </c>
      <c r="H35" s="60">
        <v>120338</v>
      </c>
      <c r="I35" s="60">
        <v>79059</v>
      </c>
      <c r="J35" s="60">
        <v>297290</v>
      </c>
      <c r="K35" s="60">
        <v>104176</v>
      </c>
      <c r="L35" s="60">
        <v>78647</v>
      </c>
      <c r="M35" s="60">
        <v>78449</v>
      </c>
      <c r="N35" s="60">
        <v>261272</v>
      </c>
      <c r="O35" s="60"/>
      <c r="P35" s="60"/>
      <c r="Q35" s="60"/>
      <c r="R35" s="60"/>
      <c r="S35" s="60"/>
      <c r="T35" s="60"/>
      <c r="U35" s="60"/>
      <c r="V35" s="60"/>
      <c r="W35" s="60">
        <v>558562</v>
      </c>
      <c r="X35" s="60">
        <v>746992</v>
      </c>
      <c r="Y35" s="60">
        <v>-188430</v>
      </c>
      <c r="Z35" s="140">
        <v>-25.23</v>
      </c>
      <c r="AA35" s="155">
        <v>1524471</v>
      </c>
    </row>
    <row r="36" spans="1:27" ht="12.75">
      <c r="A36" s="138" t="s">
        <v>82</v>
      </c>
      <c r="B36" s="136"/>
      <c r="C36" s="155">
        <v>814838</v>
      </c>
      <c r="D36" s="155"/>
      <c r="E36" s="156">
        <v>957968</v>
      </c>
      <c r="F36" s="60">
        <v>957968</v>
      </c>
      <c r="G36" s="60">
        <v>85575</v>
      </c>
      <c r="H36" s="60">
        <v>95220</v>
      </c>
      <c r="I36" s="60">
        <v>70499</v>
      </c>
      <c r="J36" s="60">
        <v>251294</v>
      </c>
      <c r="K36" s="60">
        <v>70802</v>
      </c>
      <c r="L36" s="60">
        <v>51127</v>
      </c>
      <c r="M36" s="60">
        <v>78195</v>
      </c>
      <c r="N36" s="60">
        <v>200124</v>
      </c>
      <c r="O36" s="60"/>
      <c r="P36" s="60"/>
      <c r="Q36" s="60"/>
      <c r="R36" s="60"/>
      <c r="S36" s="60"/>
      <c r="T36" s="60"/>
      <c r="U36" s="60"/>
      <c r="V36" s="60"/>
      <c r="W36" s="60">
        <v>451418</v>
      </c>
      <c r="X36" s="60">
        <v>469405</v>
      </c>
      <c r="Y36" s="60">
        <v>-17987</v>
      </c>
      <c r="Z36" s="140">
        <v>-3.83</v>
      </c>
      <c r="AA36" s="155">
        <v>957968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7906253</v>
      </c>
      <c r="D38" s="153">
        <f>SUM(D39:D41)</f>
        <v>0</v>
      </c>
      <c r="E38" s="154">
        <f t="shared" si="7"/>
        <v>16376050</v>
      </c>
      <c r="F38" s="100">
        <f t="shared" si="7"/>
        <v>16376050</v>
      </c>
      <c r="G38" s="100">
        <f t="shared" si="7"/>
        <v>696793</v>
      </c>
      <c r="H38" s="100">
        <f t="shared" si="7"/>
        <v>722678</v>
      </c>
      <c r="I38" s="100">
        <f t="shared" si="7"/>
        <v>635331</v>
      </c>
      <c r="J38" s="100">
        <f t="shared" si="7"/>
        <v>2054802</v>
      </c>
      <c r="K38" s="100">
        <f t="shared" si="7"/>
        <v>713235</v>
      </c>
      <c r="L38" s="100">
        <f t="shared" si="7"/>
        <v>784330</v>
      </c>
      <c r="M38" s="100">
        <f t="shared" si="7"/>
        <v>679872</v>
      </c>
      <c r="N38" s="100">
        <f t="shared" si="7"/>
        <v>2177437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4232239</v>
      </c>
      <c r="X38" s="100">
        <f t="shared" si="7"/>
        <v>8024265</v>
      </c>
      <c r="Y38" s="100">
        <f t="shared" si="7"/>
        <v>-3792026</v>
      </c>
      <c r="Z38" s="137">
        <f>+IF(X38&lt;&gt;0,+(Y38/X38)*100,0)</f>
        <v>-47.25698864631215</v>
      </c>
      <c r="AA38" s="153">
        <f>SUM(AA39:AA41)</f>
        <v>16376050</v>
      </c>
    </row>
    <row r="39" spans="1:27" ht="12.75">
      <c r="A39" s="138" t="s">
        <v>85</v>
      </c>
      <c r="B39" s="136"/>
      <c r="C39" s="155">
        <v>3561471</v>
      </c>
      <c r="D39" s="155"/>
      <c r="E39" s="156">
        <v>4398455</v>
      </c>
      <c r="F39" s="60">
        <v>4398455</v>
      </c>
      <c r="G39" s="60">
        <v>328609</v>
      </c>
      <c r="H39" s="60">
        <v>359042</v>
      </c>
      <c r="I39" s="60">
        <v>290031</v>
      </c>
      <c r="J39" s="60">
        <v>977682</v>
      </c>
      <c r="K39" s="60">
        <v>363805</v>
      </c>
      <c r="L39" s="60">
        <v>317446</v>
      </c>
      <c r="M39" s="60">
        <v>341472</v>
      </c>
      <c r="N39" s="60">
        <v>1022723</v>
      </c>
      <c r="O39" s="60"/>
      <c r="P39" s="60"/>
      <c r="Q39" s="60"/>
      <c r="R39" s="60"/>
      <c r="S39" s="60"/>
      <c r="T39" s="60"/>
      <c r="U39" s="60"/>
      <c r="V39" s="60"/>
      <c r="W39" s="60">
        <v>2000405</v>
      </c>
      <c r="X39" s="60">
        <v>2155243</v>
      </c>
      <c r="Y39" s="60">
        <v>-154838</v>
      </c>
      <c r="Z39" s="140">
        <v>-7.18</v>
      </c>
      <c r="AA39" s="155">
        <v>4398455</v>
      </c>
    </row>
    <row r="40" spans="1:27" ht="12.75">
      <c r="A40" s="138" t="s">
        <v>86</v>
      </c>
      <c r="B40" s="136"/>
      <c r="C40" s="155">
        <v>4344782</v>
      </c>
      <c r="D40" s="155"/>
      <c r="E40" s="156">
        <v>11977595</v>
      </c>
      <c r="F40" s="60">
        <v>11977595</v>
      </c>
      <c r="G40" s="60">
        <v>368184</v>
      </c>
      <c r="H40" s="60">
        <v>363636</v>
      </c>
      <c r="I40" s="60">
        <v>345300</v>
      </c>
      <c r="J40" s="60">
        <v>1077120</v>
      </c>
      <c r="K40" s="60">
        <v>349430</v>
      </c>
      <c r="L40" s="60">
        <v>466884</v>
      </c>
      <c r="M40" s="60">
        <v>338400</v>
      </c>
      <c r="N40" s="60">
        <v>1154714</v>
      </c>
      <c r="O40" s="60"/>
      <c r="P40" s="60"/>
      <c r="Q40" s="60"/>
      <c r="R40" s="60"/>
      <c r="S40" s="60"/>
      <c r="T40" s="60"/>
      <c r="U40" s="60"/>
      <c r="V40" s="60"/>
      <c r="W40" s="60">
        <v>2231834</v>
      </c>
      <c r="X40" s="60">
        <v>5869022</v>
      </c>
      <c r="Y40" s="60">
        <v>-3637188</v>
      </c>
      <c r="Z40" s="140">
        <v>-61.97</v>
      </c>
      <c r="AA40" s="155">
        <v>11977595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87777348</v>
      </c>
      <c r="D42" s="153">
        <f>SUM(D43:D46)</f>
        <v>0</v>
      </c>
      <c r="E42" s="154">
        <f t="shared" si="8"/>
        <v>92147033</v>
      </c>
      <c r="F42" s="100">
        <f t="shared" si="8"/>
        <v>92147033</v>
      </c>
      <c r="G42" s="100">
        <f t="shared" si="8"/>
        <v>2874310</v>
      </c>
      <c r="H42" s="100">
        <f t="shared" si="8"/>
        <v>2705202</v>
      </c>
      <c r="I42" s="100">
        <f t="shared" si="8"/>
        <v>2325899</v>
      </c>
      <c r="J42" s="100">
        <f t="shared" si="8"/>
        <v>7905411</v>
      </c>
      <c r="K42" s="100">
        <f t="shared" si="8"/>
        <v>2447279</v>
      </c>
      <c r="L42" s="100">
        <f t="shared" si="8"/>
        <v>2352428</v>
      </c>
      <c r="M42" s="100">
        <f t="shared" si="8"/>
        <v>2518713</v>
      </c>
      <c r="N42" s="100">
        <f t="shared" si="8"/>
        <v>7318420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15223831</v>
      </c>
      <c r="X42" s="100">
        <f t="shared" si="8"/>
        <v>45152045</v>
      </c>
      <c r="Y42" s="100">
        <f t="shared" si="8"/>
        <v>-29928214</v>
      </c>
      <c r="Z42" s="137">
        <f>+IF(X42&lt;&gt;0,+(Y42/X42)*100,0)</f>
        <v>-66.28318606610176</v>
      </c>
      <c r="AA42" s="153">
        <f>SUM(AA43:AA46)</f>
        <v>92147033</v>
      </c>
    </row>
    <row r="43" spans="1:27" ht="12.75">
      <c r="A43" s="138" t="s">
        <v>89</v>
      </c>
      <c r="B43" s="136"/>
      <c r="C43" s="155">
        <v>53499870</v>
      </c>
      <c r="D43" s="155"/>
      <c r="E43" s="156">
        <v>31475738</v>
      </c>
      <c r="F43" s="60">
        <v>31475738</v>
      </c>
      <c r="G43" s="60">
        <v>242527</v>
      </c>
      <c r="H43" s="60">
        <v>445584</v>
      </c>
      <c r="I43" s="60">
        <v>113495</v>
      </c>
      <c r="J43" s="60">
        <v>801606</v>
      </c>
      <c r="K43" s="60">
        <v>220791</v>
      </c>
      <c r="L43" s="60">
        <v>258013</v>
      </c>
      <c r="M43" s="60">
        <v>237231</v>
      </c>
      <c r="N43" s="60">
        <v>716035</v>
      </c>
      <c r="O43" s="60"/>
      <c r="P43" s="60"/>
      <c r="Q43" s="60"/>
      <c r="R43" s="60"/>
      <c r="S43" s="60"/>
      <c r="T43" s="60"/>
      <c r="U43" s="60"/>
      <c r="V43" s="60"/>
      <c r="W43" s="60">
        <v>1517641</v>
      </c>
      <c r="X43" s="60">
        <v>15423111</v>
      </c>
      <c r="Y43" s="60">
        <v>-13905470</v>
      </c>
      <c r="Z43" s="140">
        <v>-90.16</v>
      </c>
      <c r="AA43" s="155">
        <v>31475738</v>
      </c>
    </row>
    <row r="44" spans="1:27" ht="12.75">
      <c r="A44" s="138" t="s">
        <v>90</v>
      </c>
      <c r="B44" s="136"/>
      <c r="C44" s="155">
        <v>20947156</v>
      </c>
      <c r="D44" s="155"/>
      <c r="E44" s="156">
        <v>27218947</v>
      </c>
      <c r="F44" s="60">
        <v>27218947</v>
      </c>
      <c r="G44" s="60">
        <v>1649350</v>
      </c>
      <c r="H44" s="60">
        <v>1225506</v>
      </c>
      <c r="I44" s="60">
        <v>1295771</v>
      </c>
      <c r="J44" s="60">
        <v>4170627</v>
      </c>
      <c r="K44" s="60">
        <v>1269290</v>
      </c>
      <c r="L44" s="60">
        <v>1131315</v>
      </c>
      <c r="M44" s="60">
        <v>1330403</v>
      </c>
      <c r="N44" s="60">
        <v>3731008</v>
      </c>
      <c r="O44" s="60"/>
      <c r="P44" s="60"/>
      <c r="Q44" s="60"/>
      <c r="R44" s="60"/>
      <c r="S44" s="60"/>
      <c r="T44" s="60"/>
      <c r="U44" s="60"/>
      <c r="V44" s="60"/>
      <c r="W44" s="60">
        <v>7901635</v>
      </c>
      <c r="X44" s="60">
        <v>13337284</v>
      </c>
      <c r="Y44" s="60">
        <v>-5435649</v>
      </c>
      <c r="Z44" s="140">
        <v>-40.76</v>
      </c>
      <c r="AA44" s="155">
        <v>27218947</v>
      </c>
    </row>
    <row r="45" spans="1:27" ht="12.75">
      <c r="A45" s="138" t="s">
        <v>91</v>
      </c>
      <c r="B45" s="136"/>
      <c r="C45" s="157">
        <v>8480134</v>
      </c>
      <c r="D45" s="157"/>
      <c r="E45" s="158">
        <v>21128119</v>
      </c>
      <c r="F45" s="159">
        <v>21128119</v>
      </c>
      <c r="G45" s="159">
        <v>591631</v>
      </c>
      <c r="H45" s="159">
        <v>512526</v>
      </c>
      <c r="I45" s="159">
        <v>511489</v>
      </c>
      <c r="J45" s="159">
        <v>1615646</v>
      </c>
      <c r="K45" s="159">
        <v>585442</v>
      </c>
      <c r="L45" s="159">
        <v>589635</v>
      </c>
      <c r="M45" s="159">
        <v>586750</v>
      </c>
      <c r="N45" s="159">
        <v>1761827</v>
      </c>
      <c r="O45" s="159"/>
      <c r="P45" s="159"/>
      <c r="Q45" s="159"/>
      <c r="R45" s="159"/>
      <c r="S45" s="159"/>
      <c r="T45" s="159"/>
      <c r="U45" s="159"/>
      <c r="V45" s="159"/>
      <c r="W45" s="159">
        <v>3377473</v>
      </c>
      <c r="X45" s="159">
        <v>10352779</v>
      </c>
      <c r="Y45" s="159">
        <v>-6975306</v>
      </c>
      <c r="Z45" s="141">
        <v>-67.38</v>
      </c>
      <c r="AA45" s="157">
        <v>21128119</v>
      </c>
    </row>
    <row r="46" spans="1:27" ht="12.75">
      <c r="A46" s="138" t="s">
        <v>92</v>
      </c>
      <c r="B46" s="136"/>
      <c r="C46" s="155">
        <v>4850188</v>
      </c>
      <c r="D46" s="155"/>
      <c r="E46" s="156">
        <v>12324229</v>
      </c>
      <c r="F46" s="60">
        <v>12324229</v>
      </c>
      <c r="G46" s="60">
        <v>390802</v>
      </c>
      <c r="H46" s="60">
        <v>521586</v>
      </c>
      <c r="I46" s="60">
        <v>405144</v>
      </c>
      <c r="J46" s="60">
        <v>1317532</v>
      </c>
      <c r="K46" s="60">
        <v>371756</v>
      </c>
      <c r="L46" s="60">
        <v>373465</v>
      </c>
      <c r="M46" s="60">
        <v>364329</v>
      </c>
      <c r="N46" s="60">
        <v>1109550</v>
      </c>
      <c r="O46" s="60"/>
      <c r="P46" s="60"/>
      <c r="Q46" s="60"/>
      <c r="R46" s="60"/>
      <c r="S46" s="60"/>
      <c r="T46" s="60"/>
      <c r="U46" s="60"/>
      <c r="V46" s="60"/>
      <c r="W46" s="60">
        <v>2427082</v>
      </c>
      <c r="X46" s="60">
        <v>6038871</v>
      </c>
      <c r="Y46" s="60">
        <v>-3611789</v>
      </c>
      <c r="Z46" s="140">
        <v>-59.81</v>
      </c>
      <c r="AA46" s="155">
        <v>12324229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190259266</v>
      </c>
      <c r="D48" s="168">
        <f>+D28+D32+D38+D42+D47</f>
        <v>0</v>
      </c>
      <c r="E48" s="169">
        <f t="shared" si="9"/>
        <v>167231705</v>
      </c>
      <c r="F48" s="73">
        <f t="shared" si="9"/>
        <v>167231705</v>
      </c>
      <c r="G48" s="73">
        <f t="shared" si="9"/>
        <v>9090452</v>
      </c>
      <c r="H48" s="73">
        <f t="shared" si="9"/>
        <v>7062652</v>
      </c>
      <c r="I48" s="73">
        <f t="shared" si="9"/>
        <v>6858687</v>
      </c>
      <c r="J48" s="73">
        <f t="shared" si="9"/>
        <v>23011791</v>
      </c>
      <c r="K48" s="73">
        <f t="shared" si="9"/>
        <v>7338074</v>
      </c>
      <c r="L48" s="73">
        <f t="shared" si="9"/>
        <v>6760589</v>
      </c>
      <c r="M48" s="73">
        <f t="shared" si="9"/>
        <v>8672661</v>
      </c>
      <c r="N48" s="73">
        <f t="shared" si="9"/>
        <v>22771324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45783115</v>
      </c>
      <c r="X48" s="73">
        <f t="shared" si="9"/>
        <v>81943633</v>
      </c>
      <c r="Y48" s="73">
        <f t="shared" si="9"/>
        <v>-36160518</v>
      </c>
      <c r="Z48" s="170">
        <f>+IF(X48&lt;&gt;0,+(Y48/X48)*100,0)</f>
        <v>-44.12852673983835</v>
      </c>
      <c r="AA48" s="168">
        <f>+AA28+AA32+AA38+AA42+AA47</f>
        <v>167231705</v>
      </c>
    </row>
    <row r="49" spans="1:27" ht="12.75">
      <c r="A49" s="148" t="s">
        <v>49</v>
      </c>
      <c r="B49" s="149"/>
      <c r="C49" s="171">
        <f aca="true" t="shared" si="10" ref="C49:Y49">+C25-C48</f>
        <v>34387654</v>
      </c>
      <c r="D49" s="171">
        <f>+D25-D48</f>
        <v>0</v>
      </c>
      <c r="E49" s="172">
        <f t="shared" si="10"/>
        <v>76472661</v>
      </c>
      <c r="F49" s="173">
        <f t="shared" si="10"/>
        <v>76472661</v>
      </c>
      <c r="G49" s="173">
        <f t="shared" si="10"/>
        <v>36718685</v>
      </c>
      <c r="H49" s="173">
        <f t="shared" si="10"/>
        <v>-513943</v>
      </c>
      <c r="I49" s="173">
        <f t="shared" si="10"/>
        <v>-2598017</v>
      </c>
      <c r="J49" s="173">
        <f t="shared" si="10"/>
        <v>33606725</v>
      </c>
      <c r="K49" s="173">
        <f t="shared" si="10"/>
        <v>19241614</v>
      </c>
      <c r="L49" s="173">
        <f t="shared" si="10"/>
        <v>-539767</v>
      </c>
      <c r="M49" s="173">
        <f t="shared" si="10"/>
        <v>25517211</v>
      </c>
      <c r="N49" s="173">
        <f t="shared" si="10"/>
        <v>44219058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77825783</v>
      </c>
      <c r="X49" s="173">
        <f>IF(F25=F48,0,X25-X48)</f>
        <v>37471499</v>
      </c>
      <c r="Y49" s="173">
        <f t="shared" si="10"/>
        <v>40354284</v>
      </c>
      <c r="Z49" s="174">
        <f>+IF(X49&lt;&gt;0,+(Y49/X49)*100,0)</f>
        <v>107.69327375987814</v>
      </c>
      <c r="AA49" s="171">
        <f>+AA25-AA48</f>
        <v>76472661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6902912</v>
      </c>
      <c r="D5" s="155">
        <v>0</v>
      </c>
      <c r="E5" s="156">
        <v>7032990</v>
      </c>
      <c r="F5" s="60">
        <v>7032990</v>
      </c>
      <c r="G5" s="60">
        <v>0</v>
      </c>
      <c r="H5" s="60">
        <v>0</v>
      </c>
      <c r="I5" s="60">
        <v>0</v>
      </c>
      <c r="J5" s="60">
        <v>0</v>
      </c>
      <c r="K5" s="60">
        <v>1186016</v>
      </c>
      <c r="L5" s="60">
        <v>780332</v>
      </c>
      <c r="M5" s="60">
        <v>810894</v>
      </c>
      <c r="N5" s="60">
        <v>2777242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2777242</v>
      </c>
      <c r="X5" s="60">
        <v>5086276</v>
      </c>
      <c r="Y5" s="60">
        <v>-2309034</v>
      </c>
      <c r="Z5" s="140">
        <v>-45.4</v>
      </c>
      <c r="AA5" s="155">
        <v>7032990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24907466</v>
      </c>
      <c r="D7" s="155">
        <v>0</v>
      </c>
      <c r="E7" s="156">
        <v>33532249</v>
      </c>
      <c r="F7" s="60">
        <v>33532249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18228903</v>
      </c>
      <c r="Y7" s="60">
        <v>-18228903</v>
      </c>
      <c r="Z7" s="140">
        <v>-100</v>
      </c>
      <c r="AA7" s="155">
        <v>33532249</v>
      </c>
    </row>
    <row r="8" spans="1:27" ht="12.75">
      <c r="A8" s="183" t="s">
        <v>104</v>
      </c>
      <c r="B8" s="182"/>
      <c r="C8" s="155">
        <v>13975994</v>
      </c>
      <c r="D8" s="155">
        <v>0</v>
      </c>
      <c r="E8" s="156">
        <v>9749534</v>
      </c>
      <c r="F8" s="60">
        <v>9749534</v>
      </c>
      <c r="G8" s="60">
        <v>1291353</v>
      </c>
      <c r="H8" s="60">
        <v>1995767</v>
      </c>
      <c r="I8" s="60">
        <v>1899074</v>
      </c>
      <c r="J8" s="60">
        <v>5186194</v>
      </c>
      <c r="K8" s="60">
        <v>3648647</v>
      </c>
      <c r="L8" s="60">
        <v>1494348</v>
      </c>
      <c r="M8" s="60">
        <v>2284522</v>
      </c>
      <c r="N8" s="60">
        <v>7427517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12613711</v>
      </c>
      <c r="X8" s="60">
        <v>7050889</v>
      </c>
      <c r="Y8" s="60">
        <v>5562822</v>
      </c>
      <c r="Z8" s="140">
        <v>78.9</v>
      </c>
      <c r="AA8" s="155">
        <v>9749534</v>
      </c>
    </row>
    <row r="9" spans="1:27" ht="12.75">
      <c r="A9" s="183" t="s">
        <v>105</v>
      </c>
      <c r="B9" s="182"/>
      <c r="C9" s="155">
        <v>6579003</v>
      </c>
      <c r="D9" s="155">
        <v>0</v>
      </c>
      <c r="E9" s="156">
        <v>8982669</v>
      </c>
      <c r="F9" s="60">
        <v>8982669</v>
      </c>
      <c r="G9" s="60">
        <v>723627</v>
      </c>
      <c r="H9" s="60">
        <v>724944</v>
      </c>
      <c r="I9" s="60">
        <v>725000</v>
      </c>
      <c r="J9" s="60">
        <v>2173571</v>
      </c>
      <c r="K9" s="60">
        <v>818668</v>
      </c>
      <c r="L9" s="60">
        <v>818703</v>
      </c>
      <c r="M9" s="60">
        <v>818703</v>
      </c>
      <c r="N9" s="60">
        <v>2456074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4629645</v>
      </c>
      <c r="X9" s="60">
        <v>4491336</v>
      </c>
      <c r="Y9" s="60">
        <v>138309</v>
      </c>
      <c r="Z9" s="140">
        <v>3.08</v>
      </c>
      <c r="AA9" s="155">
        <v>8982669</v>
      </c>
    </row>
    <row r="10" spans="1:27" ht="12.75">
      <c r="A10" s="183" t="s">
        <v>106</v>
      </c>
      <c r="B10" s="182"/>
      <c r="C10" s="155">
        <v>4175795</v>
      </c>
      <c r="D10" s="155">
        <v>0</v>
      </c>
      <c r="E10" s="156">
        <v>5727824</v>
      </c>
      <c r="F10" s="54">
        <v>5727824</v>
      </c>
      <c r="G10" s="54">
        <v>440809</v>
      </c>
      <c r="H10" s="54">
        <v>440914</v>
      </c>
      <c r="I10" s="54">
        <v>441252</v>
      </c>
      <c r="J10" s="54">
        <v>1322975</v>
      </c>
      <c r="K10" s="54">
        <v>508083</v>
      </c>
      <c r="L10" s="54">
        <v>508121</v>
      </c>
      <c r="M10" s="54">
        <v>508121</v>
      </c>
      <c r="N10" s="54">
        <v>1524325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2847300</v>
      </c>
      <c r="X10" s="54">
        <v>2863914</v>
      </c>
      <c r="Y10" s="54">
        <v>-16614</v>
      </c>
      <c r="Z10" s="184">
        <v>-0.58</v>
      </c>
      <c r="AA10" s="130">
        <v>5727824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251856</v>
      </c>
      <c r="F11" s="60">
        <v>251856</v>
      </c>
      <c r="G11" s="60">
        <v>20986</v>
      </c>
      <c r="H11" s="60">
        <v>20986</v>
      </c>
      <c r="I11" s="60">
        <v>20986</v>
      </c>
      <c r="J11" s="60">
        <v>62958</v>
      </c>
      <c r="K11" s="60">
        <v>13730</v>
      </c>
      <c r="L11" s="60">
        <v>13730</v>
      </c>
      <c r="M11" s="60">
        <v>13730</v>
      </c>
      <c r="N11" s="60">
        <v>41190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104148</v>
      </c>
      <c r="X11" s="60">
        <v>125928</v>
      </c>
      <c r="Y11" s="60">
        <v>-21780</v>
      </c>
      <c r="Z11" s="140">
        <v>-17.3</v>
      </c>
      <c r="AA11" s="155">
        <v>251856</v>
      </c>
    </row>
    <row r="12" spans="1:27" ht="12.75">
      <c r="A12" s="183" t="s">
        <v>108</v>
      </c>
      <c r="B12" s="185"/>
      <c r="C12" s="155">
        <v>1071800</v>
      </c>
      <c r="D12" s="155">
        <v>0</v>
      </c>
      <c r="E12" s="156">
        <v>851980</v>
      </c>
      <c r="F12" s="60">
        <v>851980</v>
      </c>
      <c r="G12" s="60">
        <v>68846</v>
      </c>
      <c r="H12" s="60">
        <v>71531</v>
      </c>
      <c r="I12" s="60">
        <v>69829</v>
      </c>
      <c r="J12" s="60">
        <v>210206</v>
      </c>
      <c r="K12" s="60">
        <v>75240</v>
      </c>
      <c r="L12" s="60">
        <v>71766</v>
      </c>
      <c r="M12" s="60">
        <v>144957</v>
      </c>
      <c r="N12" s="60">
        <v>291963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502169</v>
      </c>
      <c r="X12" s="60">
        <v>425988</v>
      </c>
      <c r="Y12" s="60">
        <v>76181</v>
      </c>
      <c r="Z12" s="140">
        <v>17.88</v>
      </c>
      <c r="AA12" s="155">
        <v>851980</v>
      </c>
    </row>
    <row r="13" spans="1:27" ht="12.75">
      <c r="A13" s="181" t="s">
        <v>109</v>
      </c>
      <c r="B13" s="185"/>
      <c r="C13" s="155">
        <v>524724</v>
      </c>
      <c r="D13" s="155">
        <v>0</v>
      </c>
      <c r="E13" s="156">
        <v>93500</v>
      </c>
      <c r="F13" s="60">
        <v>93500</v>
      </c>
      <c r="G13" s="60">
        <v>6384</v>
      </c>
      <c r="H13" s="60">
        <v>13087</v>
      </c>
      <c r="I13" s="60">
        <v>5981</v>
      </c>
      <c r="J13" s="60">
        <v>25452</v>
      </c>
      <c r="K13" s="60">
        <v>2681</v>
      </c>
      <c r="L13" s="60">
        <v>32539</v>
      </c>
      <c r="M13" s="60">
        <v>16504</v>
      </c>
      <c r="N13" s="60">
        <v>51724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77176</v>
      </c>
      <c r="X13" s="60">
        <v>46752</v>
      </c>
      <c r="Y13" s="60">
        <v>30424</v>
      </c>
      <c r="Z13" s="140">
        <v>65.08</v>
      </c>
      <c r="AA13" s="155">
        <v>93500</v>
      </c>
    </row>
    <row r="14" spans="1:27" ht="12.75">
      <c r="A14" s="181" t="s">
        <v>110</v>
      </c>
      <c r="B14" s="185"/>
      <c r="C14" s="155">
        <v>7856956</v>
      </c>
      <c r="D14" s="155">
        <v>0</v>
      </c>
      <c r="E14" s="156">
        <v>6102988</v>
      </c>
      <c r="F14" s="60">
        <v>6102988</v>
      </c>
      <c r="G14" s="60">
        <v>796057</v>
      </c>
      <c r="H14" s="60">
        <v>804989</v>
      </c>
      <c r="I14" s="60">
        <v>826197</v>
      </c>
      <c r="J14" s="60">
        <v>2427243</v>
      </c>
      <c r="K14" s="60">
        <v>63076</v>
      </c>
      <c r="L14" s="60">
        <v>67477</v>
      </c>
      <c r="M14" s="60">
        <v>70004</v>
      </c>
      <c r="N14" s="60">
        <v>200557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2627800</v>
      </c>
      <c r="X14" s="60">
        <v>2441196</v>
      </c>
      <c r="Y14" s="60">
        <v>186604</v>
      </c>
      <c r="Z14" s="140">
        <v>7.64</v>
      </c>
      <c r="AA14" s="155">
        <v>6102988</v>
      </c>
    </row>
    <row r="15" spans="1:27" ht="12.75">
      <c r="A15" s="181" t="s">
        <v>111</v>
      </c>
      <c r="B15" s="185"/>
      <c r="C15" s="155">
        <v>9955</v>
      </c>
      <c r="D15" s="155">
        <v>0</v>
      </c>
      <c r="E15" s="156">
        <v>10942</v>
      </c>
      <c r="F15" s="60">
        <v>10942</v>
      </c>
      <c r="G15" s="60">
        <v>0</v>
      </c>
      <c r="H15" s="60">
        <v>9505</v>
      </c>
      <c r="I15" s="60">
        <v>0</v>
      </c>
      <c r="J15" s="60">
        <v>9505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9505</v>
      </c>
      <c r="X15" s="60">
        <v>7914</v>
      </c>
      <c r="Y15" s="60">
        <v>1591</v>
      </c>
      <c r="Z15" s="140">
        <v>20.1</v>
      </c>
      <c r="AA15" s="155">
        <v>10942</v>
      </c>
    </row>
    <row r="16" spans="1:27" ht="12.75">
      <c r="A16" s="181" t="s">
        <v>112</v>
      </c>
      <c r="B16" s="185"/>
      <c r="C16" s="155">
        <v>12194485</v>
      </c>
      <c r="D16" s="155">
        <v>0</v>
      </c>
      <c r="E16" s="156">
        <v>4500000</v>
      </c>
      <c r="F16" s="60">
        <v>4500000</v>
      </c>
      <c r="G16" s="60">
        <v>335455</v>
      </c>
      <c r="H16" s="60">
        <v>359613</v>
      </c>
      <c r="I16" s="60">
        <v>201015</v>
      </c>
      <c r="J16" s="60">
        <v>896083</v>
      </c>
      <c r="K16" s="60">
        <v>263745</v>
      </c>
      <c r="L16" s="60">
        <v>141033</v>
      </c>
      <c r="M16" s="60">
        <v>70683</v>
      </c>
      <c r="N16" s="60">
        <v>475461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1371544</v>
      </c>
      <c r="X16" s="60">
        <v>3254412</v>
      </c>
      <c r="Y16" s="60">
        <v>-1882868</v>
      </c>
      <c r="Z16" s="140">
        <v>-57.86</v>
      </c>
      <c r="AA16" s="155">
        <v>4500000</v>
      </c>
    </row>
    <row r="17" spans="1:27" ht="12.75">
      <c r="A17" s="181" t="s">
        <v>113</v>
      </c>
      <c r="B17" s="185"/>
      <c r="C17" s="155">
        <v>2168</v>
      </c>
      <c r="D17" s="155">
        <v>0</v>
      </c>
      <c r="E17" s="156">
        <v>0</v>
      </c>
      <c r="F17" s="60">
        <v>0</v>
      </c>
      <c r="G17" s="60">
        <v>637</v>
      </c>
      <c r="H17" s="60">
        <v>74</v>
      </c>
      <c r="I17" s="60">
        <v>44</v>
      </c>
      <c r="J17" s="60">
        <v>755</v>
      </c>
      <c r="K17" s="60">
        <v>728</v>
      </c>
      <c r="L17" s="60">
        <v>0</v>
      </c>
      <c r="M17" s="60">
        <v>0</v>
      </c>
      <c r="N17" s="60">
        <v>728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1483</v>
      </c>
      <c r="X17" s="60"/>
      <c r="Y17" s="60">
        <v>1483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58762493</v>
      </c>
      <c r="D19" s="155">
        <v>0</v>
      </c>
      <c r="E19" s="156">
        <v>57297001</v>
      </c>
      <c r="F19" s="60">
        <v>57297001</v>
      </c>
      <c r="G19" s="60">
        <v>22697000</v>
      </c>
      <c r="H19" s="60">
        <v>2075000</v>
      </c>
      <c r="I19" s="60">
        <v>0</v>
      </c>
      <c r="J19" s="60">
        <v>24772000</v>
      </c>
      <c r="K19" s="60">
        <v>0</v>
      </c>
      <c r="L19" s="60">
        <v>0</v>
      </c>
      <c r="M19" s="60">
        <v>17157000</v>
      </c>
      <c r="N19" s="60">
        <v>17157000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41929000</v>
      </c>
      <c r="X19" s="60">
        <v>35752920</v>
      </c>
      <c r="Y19" s="60">
        <v>6176080</v>
      </c>
      <c r="Z19" s="140">
        <v>17.27</v>
      </c>
      <c r="AA19" s="155">
        <v>57297001</v>
      </c>
    </row>
    <row r="20" spans="1:27" ht="12.75">
      <c r="A20" s="181" t="s">
        <v>35</v>
      </c>
      <c r="B20" s="185"/>
      <c r="C20" s="155">
        <v>5045484</v>
      </c>
      <c r="D20" s="155">
        <v>0</v>
      </c>
      <c r="E20" s="156">
        <v>15876833</v>
      </c>
      <c r="F20" s="54">
        <v>15876833</v>
      </c>
      <c r="G20" s="54">
        <v>1500983</v>
      </c>
      <c r="H20" s="54">
        <v>32299</v>
      </c>
      <c r="I20" s="54">
        <v>71292</v>
      </c>
      <c r="J20" s="54">
        <v>1604574</v>
      </c>
      <c r="K20" s="54">
        <v>14044</v>
      </c>
      <c r="L20" s="54">
        <v>2292773</v>
      </c>
      <c r="M20" s="54">
        <v>4540</v>
      </c>
      <c r="N20" s="54">
        <v>2311357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3915931</v>
      </c>
      <c r="X20" s="54">
        <v>7327770</v>
      </c>
      <c r="Y20" s="54">
        <v>-3411839</v>
      </c>
      <c r="Z20" s="184">
        <v>-46.56</v>
      </c>
      <c r="AA20" s="130">
        <v>15876833</v>
      </c>
    </row>
    <row r="21" spans="1:27" ht="12.75">
      <c r="A21" s="181" t="s">
        <v>115</v>
      </c>
      <c r="B21" s="185"/>
      <c r="C21" s="155">
        <v>23720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142032955</v>
      </c>
      <c r="D22" s="188">
        <f>SUM(D5:D21)</f>
        <v>0</v>
      </c>
      <c r="E22" s="189">
        <f t="shared" si="0"/>
        <v>150010366</v>
      </c>
      <c r="F22" s="190">
        <f t="shared" si="0"/>
        <v>150010366</v>
      </c>
      <c r="G22" s="190">
        <f t="shared" si="0"/>
        <v>27882137</v>
      </c>
      <c r="H22" s="190">
        <f t="shared" si="0"/>
        <v>6548709</v>
      </c>
      <c r="I22" s="190">
        <f t="shared" si="0"/>
        <v>4260670</v>
      </c>
      <c r="J22" s="190">
        <f t="shared" si="0"/>
        <v>38691516</v>
      </c>
      <c r="K22" s="190">
        <f t="shared" si="0"/>
        <v>6594658</v>
      </c>
      <c r="L22" s="190">
        <f t="shared" si="0"/>
        <v>6220822</v>
      </c>
      <c r="M22" s="190">
        <f t="shared" si="0"/>
        <v>21899658</v>
      </c>
      <c r="N22" s="190">
        <f t="shared" si="0"/>
        <v>34715138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73406654</v>
      </c>
      <c r="X22" s="190">
        <f t="shared" si="0"/>
        <v>87104198</v>
      </c>
      <c r="Y22" s="190">
        <f t="shared" si="0"/>
        <v>-13697544</v>
      </c>
      <c r="Z22" s="191">
        <f>+IF(X22&lt;&gt;0,+(Y22/X22)*100,0)</f>
        <v>-15.725469397008856</v>
      </c>
      <c r="AA22" s="188">
        <f>SUM(AA5:AA21)</f>
        <v>150010366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58693305</v>
      </c>
      <c r="D25" s="155">
        <v>0</v>
      </c>
      <c r="E25" s="156">
        <v>60873631</v>
      </c>
      <c r="F25" s="60">
        <v>60873631</v>
      </c>
      <c r="G25" s="60">
        <v>5410182</v>
      </c>
      <c r="H25" s="60">
        <v>5028864</v>
      </c>
      <c r="I25" s="60">
        <v>5127638</v>
      </c>
      <c r="J25" s="60">
        <v>15566684</v>
      </c>
      <c r="K25" s="60">
        <v>5216007</v>
      </c>
      <c r="L25" s="60">
        <v>4845149</v>
      </c>
      <c r="M25" s="60">
        <v>5295819</v>
      </c>
      <c r="N25" s="60">
        <v>15356975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30923659</v>
      </c>
      <c r="X25" s="60">
        <v>30255147</v>
      </c>
      <c r="Y25" s="60">
        <v>668512</v>
      </c>
      <c r="Z25" s="140">
        <v>2.21</v>
      </c>
      <c r="AA25" s="155">
        <v>60873631</v>
      </c>
    </row>
    <row r="26" spans="1:27" ht="12.75">
      <c r="A26" s="183" t="s">
        <v>38</v>
      </c>
      <c r="B26" s="182"/>
      <c r="C26" s="155">
        <v>3412176</v>
      </c>
      <c r="D26" s="155">
        <v>0</v>
      </c>
      <c r="E26" s="156">
        <v>3850261</v>
      </c>
      <c r="F26" s="60">
        <v>3850261</v>
      </c>
      <c r="G26" s="60">
        <v>284307</v>
      </c>
      <c r="H26" s="60">
        <v>217868</v>
      </c>
      <c r="I26" s="60">
        <v>270462</v>
      </c>
      <c r="J26" s="60">
        <v>772637</v>
      </c>
      <c r="K26" s="60">
        <v>305443</v>
      </c>
      <c r="L26" s="60">
        <v>288959</v>
      </c>
      <c r="M26" s="60">
        <v>294067</v>
      </c>
      <c r="N26" s="60">
        <v>888469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1661106</v>
      </c>
      <c r="X26" s="60">
        <v>1913641</v>
      </c>
      <c r="Y26" s="60">
        <v>-252535</v>
      </c>
      <c r="Z26" s="140">
        <v>-13.2</v>
      </c>
      <c r="AA26" s="155">
        <v>3850261</v>
      </c>
    </row>
    <row r="27" spans="1:27" ht="12.75">
      <c r="A27" s="183" t="s">
        <v>118</v>
      </c>
      <c r="B27" s="182"/>
      <c r="C27" s="155">
        <v>36340468</v>
      </c>
      <c r="D27" s="155">
        <v>0</v>
      </c>
      <c r="E27" s="156">
        <v>14699763</v>
      </c>
      <c r="F27" s="60">
        <v>14699763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7306022</v>
      </c>
      <c r="Y27" s="60">
        <v>-7306022</v>
      </c>
      <c r="Z27" s="140">
        <v>-100</v>
      </c>
      <c r="AA27" s="155">
        <v>14699763</v>
      </c>
    </row>
    <row r="28" spans="1:27" ht="12.75">
      <c r="A28" s="183" t="s">
        <v>39</v>
      </c>
      <c r="B28" s="182"/>
      <c r="C28" s="155">
        <v>26821187</v>
      </c>
      <c r="D28" s="155">
        <v>0</v>
      </c>
      <c r="E28" s="156">
        <v>29848544</v>
      </c>
      <c r="F28" s="60">
        <v>29848544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14835215</v>
      </c>
      <c r="Y28" s="60">
        <v>-14835215</v>
      </c>
      <c r="Z28" s="140">
        <v>-100</v>
      </c>
      <c r="AA28" s="155">
        <v>29848544</v>
      </c>
    </row>
    <row r="29" spans="1:27" ht="12.75">
      <c r="A29" s="183" t="s">
        <v>40</v>
      </c>
      <c r="B29" s="182"/>
      <c r="C29" s="155">
        <v>9129556</v>
      </c>
      <c r="D29" s="155">
        <v>0</v>
      </c>
      <c r="E29" s="156">
        <v>2212000</v>
      </c>
      <c r="F29" s="60">
        <v>2212000</v>
      </c>
      <c r="G29" s="60">
        <v>62044</v>
      </c>
      <c r="H29" s="60">
        <v>77688</v>
      </c>
      <c r="I29" s="60">
        <v>23435</v>
      </c>
      <c r="J29" s="60">
        <v>163167</v>
      </c>
      <c r="K29" s="60">
        <v>49673</v>
      </c>
      <c r="L29" s="60">
        <v>163382</v>
      </c>
      <c r="M29" s="60">
        <v>47927</v>
      </c>
      <c r="N29" s="60">
        <v>260982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424149</v>
      </c>
      <c r="X29" s="60">
        <v>1099499</v>
      </c>
      <c r="Y29" s="60">
        <v>-675350</v>
      </c>
      <c r="Z29" s="140">
        <v>-61.42</v>
      </c>
      <c r="AA29" s="155">
        <v>2212000</v>
      </c>
    </row>
    <row r="30" spans="1:27" ht="12.75">
      <c r="A30" s="183" t="s">
        <v>119</v>
      </c>
      <c r="B30" s="182"/>
      <c r="C30" s="155">
        <v>24198425</v>
      </c>
      <c r="D30" s="155">
        <v>0</v>
      </c>
      <c r="E30" s="156">
        <v>22208256</v>
      </c>
      <c r="F30" s="60">
        <v>22208256</v>
      </c>
      <c r="G30" s="60">
        <v>201842</v>
      </c>
      <c r="H30" s="60">
        <v>409162</v>
      </c>
      <c r="I30" s="60">
        <v>63384</v>
      </c>
      <c r="J30" s="60">
        <v>674388</v>
      </c>
      <c r="K30" s="60">
        <v>185052</v>
      </c>
      <c r="L30" s="60">
        <v>213539</v>
      </c>
      <c r="M30" s="60">
        <v>197123</v>
      </c>
      <c r="N30" s="60">
        <v>595714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1270102</v>
      </c>
      <c r="X30" s="60">
        <v>11037866</v>
      </c>
      <c r="Y30" s="60">
        <v>-9767764</v>
      </c>
      <c r="Z30" s="140">
        <v>-88.49</v>
      </c>
      <c r="AA30" s="155">
        <v>22208256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2640595</v>
      </c>
      <c r="D32" s="155">
        <v>0</v>
      </c>
      <c r="E32" s="156">
        <v>595000</v>
      </c>
      <c r="F32" s="60">
        <v>595000</v>
      </c>
      <c r="G32" s="60">
        <v>1154</v>
      </c>
      <c r="H32" s="60">
        <v>0</v>
      </c>
      <c r="I32" s="60">
        <v>7446</v>
      </c>
      <c r="J32" s="60">
        <v>8600</v>
      </c>
      <c r="K32" s="60">
        <v>7446</v>
      </c>
      <c r="L32" s="60">
        <v>17199</v>
      </c>
      <c r="M32" s="60">
        <v>649</v>
      </c>
      <c r="N32" s="60">
        <v>25294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33894</v>
      </c>
      <c r="X32" s="60">
        <v>295725</v>
      </c>
      <c r="Y32" s="60">
        <v>-261831</v>
      </c>
      <c r="Z32" s="140">
        <v>-88.54</v>
      </c>
      <c r="AA32" s="155">
        <v>595000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27641668</v>
      </c>
      <c r="D34" s="155">
        <v>0</v>
      </c>
      <c r="E34" s="156">
        <v>32944250</v>
      </c>
      <c r="F34" s="60">
        <v>32944250</v>
      </c>
      <c r="G34" s="60">
        <v>3130923</v>
      </c>
      <c r="H34" s="60">
        <v>1329070</v>
      </c>
      <c r="I34" s="60">
        <v>1366322</v>
      </c>
      <c r="J34" s="60">
        <v>5826315</v>
      </c>
      <c r="K34" s="60">
        <v>1574453</v>
      </c>
      <c r="L34" s="60">
        <v>1232361</v>
      </c>
      <c r="M34" s="60">
        <v>2837076</v>
      </c>
      <c r="N34" s="60">
        <v>5643890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11470205</v>
      </c>
      <c r="X34" s="60">
        <v>16373876</v>
      </c>
      <c r="Y34" s="60">
        <v>-4903671</v>
      </c>
      <c r="Z34" s="140">
        <v>-29.95</v>
      </c>
      <c r="AA34" s="155">
        <v>32944250</v>
      </c>
    </row>
    <row r="35" spans="1:27" ht="12.75">
      <c r="A35" s="181" t="s">
        <v>122</v>
      </c>
      <c r="B35" s="185"/>
      <c r="C35" s="155">
        <v>1381886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190259266</v>
      </c>
      <c r="D36" s="188">
        <f>SUM(D25:D35)</f>
        <v>0</v>
      </c>
      <c r="E36" s="189">
        <f t="shared" si="1"/>
        <v>167231705</v>
      </c>
      <c r="F36" s="190">
        <f t="shared" si="1"/>
        <v>167231705</v>
      </c>
      <c r="G36" s="190">
        <f t="shared" si="1"/>
        <v>9090452</v>
      </c>
      <c r="H36" s="190">
        <f t="shared" si="1"/>
        <v>7062652</v>
      </c>
      <c r="I36" s="190">
        <f t="shared" si="1"/>
        <v>6858687</v>
      </c>
      <c r="J36" s="190">
        <f t="shared" si="1"/>
        <v>23011791</v>
      </c>
      <c r="K36" s="190">
        <f t="shared" si="1"/>
        <v>7338074</v>
      </c>
      <c r="L36" s="190">
        <f t="shared" si="1"/>
        <v>6760589</v>
      </c>
      <c r="M36" s="190">
        <f t="shared" si="1"/>
        <v>8672661</v>
      </c>
      <c r="N36" s="190">
        <f t="shared" si="1"/>
        <v>22771324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45783115</v>
      </c>
      <c r="X36" s="190">
        <f t="shared" si="1"/>
        <v>83116991</v>
      </c>
      <c r="Y36" s="190">
        <f t="shared" si="1"/>
        <v>-37333876</v>
      </c>
      <c r="Z36" s="191">
        <f>+IF(X36&lt;&gt;0,+(Y36/X36)*100,0)</f>
        <v>-44.91726126129855</v>
      </c>
      <c r="AA36" s="188">
        <f>SUM(AA25:AA35)</f>
        <v>167231705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-48226311</v>
      </c>
      <c r="D38" s="199">
        <f>+D22-D36</f>
        <v>0</v>
      </c>
      <c r="E38" s="200">
        <f t="shared" si="2"/>
        <v>-17221339</v>
      </c>
      <c r="F38" s="106">
        <f t="shared" si="2"/>
        <v>-17221339</v>
      </c>
      <c r="G38" s="106">
        <f t="shared" si="2"/>
        <v>18791685</v>
      </c>
      <c r="H38" s="106">
        <f t="shared" si="2"/>
        <v>-513943</v>
      </c>
      <c r="I38" s="106">
        <f t="shared" si="2"/>
        <v>-2598017</v>
      </c>
      <c r="J38" s="106">
        <f t="shared" si="2"/>
        <v>15679725</v>
      </c>
      <c r="K38" s="106">
        <f t="shared" si="2"/>
        <v>-743416</v>
      </c>
      <c r="L38" s="106">
        <f t="shared" si="2"/>
        <v>-539767</v>
      </c>
      <c r="M38" s="106">
        <f t="shared" si="2"/>
        <v>13226997</v>
      </c>
      <c r="N38" s="106">
        <f t="shared" si="2"/>
        <v>11943814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27623539</v>
      </c>
      <c r="X38" s="106">
        <f>IF(F22=F36,0,X22-X36)</f>
        <v>3987207</v>
      </c>
      <c r="Y38" s="106">
        <f t="shared" si="2"/>
        <v>23636332</v>
      </c>
      <c r="Z38" s="201">
        <f>+IF(X38&lt;&gt;0,+(Y38/X38)*100,0)</f>
        <v>592.8042361482611</v>
      </c>
      <c r="AA38" s="199">
        <f>+AA22-AA36</f>
        <v>-17221339</v>
      </c>
    </row>
    <row r="39" spans="1:27" ht="12.75">
      <c r="A39" s="181" t="s">
        <v>46</v>
      </c>
      <c r="B39" s="185"/>
      <c r="C39" s="155">
        <v>82613965</v>
      </c>
      <c r="D39" s="155">
        <v>0</v>
      </c>
      <c r="E39" s="156">
        <v>93694000</v>
      </c>
      <c r="F39" s="60">
        <v>93694000</v>
      </c>
      <c r="G39" s="60">
        <v>17927000</v>
      </c>
      <c r="H39" s="60">
        <v>0</v>
      </c>
      <c r="I39" s="60">
        <v>0</v>
      </c>
      <c r="J39" s="60">
        <v>17927000</v>
      </c>
      <c r="K39" s="60">
        <v>19985030</v>
      </c>
      <c r="L39" s="60">
        <v>0</v>
      </c>
      <c r="M39" s="60">
        <v>12290214</v>
      </c>
      <c r="N39" s="60">
        <v>32275244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50202244</v>
      </c>
      <c r="X39" s="60">
        <v>56763140</v>
      </c>
      <c r="Y39" s="60">
        <v>-6560896</v>
      </c>
      <c r="Z39" s="140">
        <v>-11.56</v>
      </c>
      <c r="AA39" s="155">
        <v>93694000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34387654</v>
      </c>
      <c r="D42" s="206">
        <f>SUM(D38:D41)</f>
        <v>0</v>
      </c>
      <c r="E42" s="207">
        <f t="shared" si="3"/>
        <v>76472661</v>
      </c>
      <c r="F42" s="88">
        <f t="shared" si="3"/>
        <v>76472661</v>
      </c>
      <c r="G42" s="88">
        <f t="shared" si="3"/>
        <v>36718685</v>
      </c>
      <c r="H42" s="88">
        <f t="shared" si="3"/>
        <v>-513943</v>
      </c>
      <c r="I42" s="88">
        <f t="shared" si="3"/>
        <v>-2598017</v>
      </c>
      <c r="J42" s="88">
        <f t="shared" si="3"/>
        <v>33606725</v>
      </c>
      <c r="K42" s="88">
        <f t="shared" si="3"/>
        <v>19241614</v>
      </c>
      <c r="L42" s="88">
        <f t="shared" si="3"/>
        <v>-539767</v>
      </c>
      <c r="M42" s="88">
        <f t="shared" si="3"/>
        <v>25517211</v>
      </c>
      <c r="N42" s="88">
        <f t="shared" si="3"/>
        <v>44219058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77825783</v>
      </c>
      <c r="X42" s="88">
        <f t="shared" si="3"/>
        <v>60750347</v>
      </c>
      <c r="Y42" s="88">
        <f t="shared" si="3"/>
        <v>17075436</v>
      </c>
      <c r="Z42" s="208">
        <f>+IF(X42&lt;&gt;0,+(Y42/X42)*100,0)</f>
        <v>28.1075530317547</v>
      </c>
      <c r="AA42" s="206">
        <f>SUM(AA38:AA41)</f>
        <v>76472661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34387654</v>
      </c>
      <c r="D44" s="210">
        <f>+D42-D43</f>
        <v>0</v>
      </c>
      <c r="E44" s="211">
        <f t="shared" si="4"/>
        <v>76472661</v>
      </c>
      <c r="F44" s="77">
        <f t="shared" si="4"/>
        <v>76472661</v>
      </c>
      <c r="G44" s="77">
        <f t="shared" si="4"/>
        <v>36718685</v>
      </c>
      <c r="H44" s="77">
        <f t="shared" si="4"/>
        <v>-513943</v>
      </c>
      <c r="I44" s="77">
        <f t="shared" si="4"/>
        <v>-2598017</v>
      </c>
      <c r="J44" s="77">
        <f t="shared" si="4"/>
        <v>33606725</v>
      </c>
      <c r="K44" s="77">
        <f t="shared" si="4"/>
        <v>19241614</v>
      </c>
      <c r="L44" s="77">
        <f t="shared" si="4"/>
        <v>-539767</v>
      </c>
      <c r="M44" s="77">
        <f t="shared" si="4"/>
        <v>25517211</v>
      </c>
      <c r="N44" s="77">
        <f t="shared" si="4"/>
        <v>44219058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77825783</v>
      </c>
      <c r="X44" s="77">
        <f t="shared" si="4"/>
        <v>60750347</v>
      </c>
      <c r="Y44" s="77">
        <f t="shared" si="4"/>
        <v>17075436</v>
      </c>
      <c r="Z44" s="212">
        <f>+IF(X44&lt;&gt;0,+(Y44/X44)*100,0)</f>
        <v>28.1075530317547</v>
      </c>
      <c r="AA44" s="210">
        <f>+AA42-AA43</f>
        <v>76472661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34387654</v>
      </c>
      <c r="D46" s="206">
        <f>SUM(D44:D45)</f>
        <v>0</v>
      </c>
      <c r="E46" s="207">
        <f t="shared" si="5"/>
        <v>76472661</v>
      </c>
      <c r="F46" s="88">
        <f t="shared" si="5"/>
        <v>76472661</v>
      </c>
      <c r="G46" s="88">
        <f t="shared" si="5"/>
        <v>36718685</v>
      </c>
      <c r="H46" s="88">
        <f t="shared" si="5"/>
        <v>-513943</v>
      </c>
      <c r="I46" s="88">
        <f t="shared" si="5"/>
        <v>-2598017</v>
      </c>
      <c r="J46" s="88">
        <f t="shared" si="5"/>
        <v>33606725</v>
      </c>
      <c r="K46" s="88">
        <f t="shared" si="5"/>
        <v>19241614</v>
      </c>
      <c r="L46" s="88">
        <f t="shared" si="5"/>
        <v>-539767</v>
      </c>
      <c r="M46" s="88">
        <f t="shared" si="5"/>
        <v>25517211</v>
      </c>
      <c r="N46" s="88">
        <f t="shared" si="5"/>
        <v>44219058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77825783</v>
      </c>
      <c r="X46" s="88">
        <f t="shared" si="5"/>
        <v>60750347</v>
      </c>
      <c r="Y46" s="88">
        <f t="shared" si="5"/>
        <v>17075436</v>
      </c>
      <c r="Z46" s="208">
        <f>+IF(X46&lt;&gt;0,+(Y46/X46)*100,0)</f>
        <v>28.1075530317547</v>
      </c>
      <c r="AA46" s="206">
        <f>SUM(AA44:AA45)</f>
        <v>76472661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34387654</v>
      </c>
      <c r="D48" s="217">
        <f>SUM(D46:D47)</f>
        <v>0</v>
      </c>
      <c r="E48" s="218">
        <f t="shared" si="6"/>
        <v>76472661</v>
      </c>
      <c r="F48" s="219">
        <f t="shared" si="6"/>
        <v>76472661</v>
      </c>
      <c r="G48" s="219">
        <f t="shared" si="6"/>
        <v>36718685</v>
      </c>
      <c r="H48" s="220">
        <f t="shared" si="6"/>
        <v>-513943</v>
      </c>
      <c r="I48" s="220">
        <f t="shared" si="6"/>
        <v>-2598017</v>
      </c>
      <c r="J48" s="220">
        <f t="shared" si="6"/>
        <v>33606725</v>
      </c>
      <c r="K48" s="220">
        <f t="shared" si="6"/>
        <v>19241614</v>
      </c>
      <c r="L48" s="220">
        <f t="shared" si="6"/>
        <v>-539767</v>
      </c>
      <c r="M48" s="219">
        <f t="shared" si="6"/>
        <v>25517211</v>
      </c>
      <c r="N48" s="219">
        <f t="shared" si="6"/>
        <v>44219058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77825783</v>
      </c>
      <c r="X48" s="220">
        <f t="shared" si="6"/>
        <v>60750347</v>
      </c>
      <c r="Y48" s="220">
        <f t="shared" si="6"/>
        <v>17075436</v>
      </c>
      <c r="Z48" s="221">
        <f>+IF(X48&lt;&gt;0,+(Y48/X48)*100,0)</f>
        <v>28.1075530317547</v>
      </c>
      <c r="AA48" s="222">
        <f>SUM(AA46:AA47)</f>
        <v>76472661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552900</v>
      </c>
      <c r="F5" s="100">
        <f t="shared" si="0"/>
        <v>552900</v>
      </c>
      <c r="G5" s="100">
        <f t="shared" si="0"/>
        <v>0</v>
      </c>
      <c r="H5" s="100">
        <f t="shared" si="0"/>
        <v>5937</v>
      </c>
      <c r="I5" s="100">
        <f t="shared" si="0"/>
        <v>0</v>
      </c>
      <c r="J5" s="100">
        <f t="shared" si="0"/>
        <v>5937</v>
      </c>
      <c r="K5" s="100">
        <f t="shared" si="0"/>
        <v>12324</v>
      </c>
      <c r="L5" s="100">
        <f t="shared" si="0"/>
        <v>15610</v>
      </c>
      <c r="M5" s="100">
        <f t="shared" si="0"/>
        <v>0</v>
      </c>
      <c r="N5" s="100">
        <f t="shared" si="0"/>
        <v>27934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33871</v>
      </c>
      <c r="X5" s="100">
        <f t="shared" si="0"/>
        <v>270922</v>
      </c>
      <c r="Y5" s="100">
        <f t="shared" si="0"/>
        <v>-237051</v>
      </c>
      <c r="Z5" s="137">
        <f>+IF(X5&lt;&gt;0,+(Y5/X5)*100,0)</f>
        <v>-87.49787761791217</v>
      </c>
      <c r="AA5" s="153">
        <f>SUM(AA6:AA8)</f>
        <v>552900</v>
      </c>
    </row>
    <row r="6" spans="1:27" ht="12.75">
      <c r="A6" s="138" t="s">
        <v>75</v>
      </c>
      <c r="B6" s="136"/>
      <c r="C6" s="155"/>
      <c r="D6" s="155"/>
      <c r="E6" s="156">
        <v>60000</v>
      </c>
      <c r="F6" s="60">
        <v>60000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29400</v>
      </c>
      <c r="Y6" s="60">
        <v>-29400</v>
      </c>
      <c r="Z6" s="140">
        <v>-100</v>
      </c>
      <c r="AA6" s="62">
        <v>60000</v>
      </c>
    </row>
    <row r="7" spans="1:27" ht="12.75">
      <c r="A7" s="138" t="s">
        <v>76</v>
      </c>
      <c r="B7" s="136"/>
      <c r="C7" s="157"/>
      <c r="D7" s="157"/>
      <c r="E7" s="158">
        <v>410500</v>
      </c>
      <c r="F7" s="159">
        <v>410500</v>
      </c>
      <c r="G7" s="159"/>
      <c r="H7" s="159">
        <v>144</v>
      </c>
      <c r="I7" s="159"/>
      <c r="J7" s="159">
        <v>144</v>
      </c>
      <c r="K7" s="159">
        <v>1975</v>
      </c>
      <c r="L7" s="159"/>
      <c r="M7" s="159"/>
      <c r="N7" s="159">
        <v>1975</v>
      </c>
      <c r="O7" s="159"/>
      <c r="P7" s="159"/>
      <c r="Q7" s="159"/>
      <c r="R7" s="159"/>
      <c r="S7" s="159"/>
      <c r="T7" s="159"/>
      <c r="U7" s="159"/>
      <c r="V7" s="159"/>
      <c r="W7" s="159">
        <v>2119</v>
      </c>
      <c r="X7" s="159">
        <v>201146</v>
      </c>
      <c r="Y7" s="159">
        <v>-199027</v>
      </c>
      <c r="Z7" s="141">
        <v>-98.95</v>
      </c>
      <c r="AA7" s="225">
        <v>410500</v>
      </c>
    </row>
    <row r="8" spans="1:27" ht="12.75">
      <c r="A8" s="138" t="s">
        <v>77</v>
      </c>
      <c r="B8" s="136"/>
      <c r="C8" s="155"/>
      <c r="D8" s="155"/>
      <c r="E8" s="156">
        <v>82400</v>
      </c>
      <c r="F8" s="60">
        <v>82400</v>
      </c>
      <c r="G8" s="60"/>
      <c r="H8" s="60">
        <v>5793</v>
      </c>
      <c r="I8" s="60"/>
      <c r="J8" s="60">
        <v>5793</v>
      </c>
      <c r="K8" s="60">
        <v>10349</v>
      </c>
      <c r="L8" s="60">
        <v>15610</v>
      </c>
      <c r="M8" s="60"/>
      <c r="N8" s="60">
        <v>25959</v>
      </c>
      <c r="O8" s="60"/>
      <c r="P8" s="60"/>
      <c r="Q8" s="60"/>
      <c r="R8" s="60"/>
      <c r="S8" s="60"/>
      <c r="T8" s="60"/>
      <c r="U8" s="60"/>
      <c r="V8" s="60"/>
      <c r="W8" s="60">
        <v>31752</v>
      </c>
      <c r="X8" s="60">
        <v>40376</v>
      </c>
      <c r="Y8" s="60">
        <v>-8624</v>
      </c>
      <c r="Z8" s="140">
        <v>-21.36</v>
      </c>
      <c r="AA8" s="62">
        <v>82400</v>
      </c>
    </row>
    <row r="9" spans="1:27" ht="12.75">
      <c r="A9" s="135" t="s">
        <v>78</v>
      </c>
      <c r="B9" s="136"/>
      <c r="C9" s="153">
        <f aca="true" t="shared" si="1" ref="C9:Y9">SUM(C10:C14)</f>
        <v>1505493</v>
      </c>
      <c r="D9" s="153">
        <f>SUM(D10:D14)</f>
        <v>0</v>
      </c>
      <c r="E9" s="154">
        <f t="shared" si="1"/>
        <v>178000</v>
      </c>
      <c r="F9" s="100">
        <f t="shared" si="1"/>
        <v>178000</v>
      </c>
      <c r="G9" s="100">
        <f t="shared" si="1"/>
        <v>574292</v>
      </c>
      <c r="H9" s="100">
        <f t="shared" si="1"/>
        <v>0</v>
      </c>
      <c r="I9" s="100">
        <f t="shared" si="1"/>
        <v>91507</v>
      </c>
      <c r="J9" s="100">
        <f t="shared" si="1"/>
        <v>665799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665799</v>
      </c>
      <c r="X9" s="100">
        <f t="shared" si="1"/>
        <v>87220</v>
      </c>
      <c r="Y9" s="100">
        <f t="shared" si="1"/>
        <v>578579</v>
      </c>
      <c r="Z9" s="137">
        <f>+IF(X9&lt;&gt;0,+(Y9/X9)*100,0)</f>
        <v>663.355881678514</v>
      </c>
      <c r="AA9" s="102">
        <f>SUM(AA10:AA14)</f>
        <v>178000</v>
      </c>
    </row>
    <row r="10" spans="1:27" ht="12.75">
      <c r="A10" s="138" t="s">
        <v>79</v>
      </c>
      <c r="B10" s="136"/>
      <c r="C10" s="155"/>
      <c r="D10" s="155"/>
      <c r="E10" s="156">
        <v>108000</v>
      </c>
      <c r="F10" s="60">
        <v>108000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52920</v>
      </c>
      <c r="Y10" s="60">
        <v>-52920</v>
      </c>
      <c r="Z10" s="140">
        <v>-100</v>
      </c>
      <c r="AA10" s="62">
        <v>108000</v>
      </c>
    </row>
    <row r="11" spans="1:27" ht="12.75">
      <c r="A11" s="138" t="s">
        <v>80</v>
      </c>
      <c r="B11" s="136"/>
      <c r="C11" s="155">
        <v>1505493</v>
      </c>
      <c r="D11" s="155"/>
      <c r="E11" s="156"/>
      <c r="F11" s="60"/>
      <c r="G11" s="60">
        <v>574292</v>
      </c>
      <c r="H11" s="60"/>
      <c r="I11" s="60">
        <v>91507</v>
      </c>
      <c r="J11" s="60">
        <v>665799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665799</v>
      </c>
      <c r="X11" s="60"/>
      <c r="Y11" s="60">
        <v>665799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70000</v>
      </c>
      <c r="F12" s="60">
        <v>70000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34300</v>
      </c>
      <c r="Y12" s="60">
        <v>-34300</v>
      </c>
      <c r="Z12" s="140">
        <v>-100</v>
      </c>
      <c r="AA12" s="62">
        <v>70000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28429000</v>
      </c>
      <c r="F15" s="100">
        <f t="shared" si="2"/>
        <v>28429000</v>
      </c>
      <c r="G15" s="100">
        <f t="shared" si="2"/>
        <v>1472445</v>
      </c>
      <c r="H15" s="100">
        <f t="shared" si="2"/>
        <v>1869615</v>
      </c>
      <c r="I15" s="100">
        <f t="shared" si="2"/>
        <v>0</v>
      </c>
      <c r="J15" s="100">
        <f t="shared" si="2"/>
        <v>3342060</v>
      </c>
      <c r="K15" s="100">
        <f t="shared" si="2"/>
        <v>0</v>
      </c>
      <c r="L15" s="100">
        <f t="shared" si="2"/>
        <v>133750</v>
      </c>
      <c r="M15" s="100">
        <f t="shared" si="2"/>
        <v>1475249</v>
      </c>
      <c r="N15" s="100">
        <f t="shared" si="2"/>
        <v>1608999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4951059</v>
      </c>
      <c r="X15" s="100">
        <f t="shared" si="2"/>
        <v>13930210</v>
      </c>
      <c r="Y15" s="100">
        <f t="shared" si="2"/>
        <v>-8979151</v>
      </c>
      <c r="Z15" s="137">
        <f>+IF(X15&lt;&gt;0,+(Y15/X15)*100,0)</f>
        <v>-64.45811656823551</v>
      </c>
      <c r="AA15" s="102">
        <f>SUM(AA16:AA18)</f>
        <v>28429000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28429000</v>
      </c>
      <c r="F17" s="60">
        <v>28429000</v>
      </c>
      <c r="G17" s="60">
        <v>1472445</v>
      </c>
      <c r="H17" s="60">
        <v>1869615</v>
      </c>
      <c r="I17" s="60"/>
      <c r="J17" s="60">
        <v>3342060</v>
      </c>
      <c r="K17" s="60"/>
      <c r="L17" s="60">
        <v>133750</v>
      </c>
      <c r="M17" s="60">
        <v>1475249</v>
      </c>
      <c r="N17" s="60">
        <v>1608999</v>
      </c>
      <c r="O17" s="60"/>
      <c r="P17" s="60"/>
      <c r="Q17" s="60"/>
      <c r="R17" s="60"/>
      <c r="S17" s="60"/>
      <c r="T17" s="60"/>
      <c r="U17" s="60"/>
      <c r="V17" s="60"/>
      <c r="W17" s="60">
        <v>4951059</v>
      </c>
      <c r="X17" s="60">
        <v>13930210</v>
      </c>
      <c r="Y17" s="60">
        <v>-8979151</v>
      </c>
      <c r="Z17" s="140">
        <v>-64.46</v>
      </c>
      <c r="AA17" s="62">
        <v>28429000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69818670</v>
      </c>
      <c r="D19" s="153">
        <f>SUM(D20:D23)</f>
        <v>0</v>
      </c>
      <c r="E19" s="154">
        <f t="shared" si="3"/>
        <v>65945000</v>
      </c>
      <c r="F19" s="100">
        <f t="shared" si="3"/>
        <v>65945000</v>
      </c>
      <c r="G19" s="100">
        <f t="shared" si="3"/>
        <v>11458061</v>
      </c>
      <c r="H19" s="100">
        <f t="shared" si="3"/>
        <v>329581</v>
      </c>
      <c r="I19" s="100">
        <f t="shared" si="3"/>
        <v>202589</v>
      </c>
      <c r="J19" s="100">
        <f t="shared" si="3"/>
        <v>11990231</v>
      </c>
      <c r="K19" s="100">
        <f t="shared" si="3"/>
        <v>1657642</v>
      </c>
      <c r="L19" s="100">
        <f t="shared" si="3"/>
        <v>401940</v>
      </c>
      <c r="M19" s="100">
        <f t="shared" si="3"/>
        <v>798879</v>
      </c>
      <c r="N19" s="100">
        <f t="shared" si="3"/>
        <v>2858461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14848692</v>
      </c>
      <c r="X19" s="100">
        <f t="shared" si="3"/>
        <v>32313050</v>
      </c>
      <c r="Y19" s="100">
        <f t="shared" si="3"/>
        <v>-17464358</v>
      </c>
      <c r="Z19" s="137">
        <f>+IF(X19&lt;&gt;0,+(Y19/X19)*100,0)</f>
        <v>-54.047383332740175</v>
      </c>
      <c r="AA19" s="102">
        <f>SUM(AA20:AA23)</f>
        <v>65945000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>
        <v>194241</v>
      </c>
      <c r="M20" s="60"/>
      <c r="N20" s="60">
        <v>194241</v>
      </c>
      <c r="O20" s="60"/>
      <c r="P20" s="60"/>
      <c r="Q20" s="60"/>
      <c r="R20" s="60"/>
      <c r="S20" s="60"/>
      <c r="T20" s="60"/>
      <c r="U20" s="60"/>
      <c r="V20" s="60"/>
      <c r="W20" s="60">
        <v>194241</v>
      </c>
      <c r="X20" s="60"/>
      <c r="Y20" s="60">
        <v>194241</v>
      </c>
      <c r="Z20" s="140"/>
      <c r="AA20" s="62"/>
    </row>
    <row r="21" spans="1:27" ht="12.75">
      <c r="A21" s="138" t="s">
        <v>90</v>
      </c>
      <c r="B21" s="136"/>
      <c r="C21" s="155">
        <v>69818670</v>
      </c>
      <c r="D21" s="155"/>
      <c r="E21" s="156">
        <v>65645000</v>
      </c>
      <c r="F21" s="60">
        <v>65645000</v>
      </c>
      <c r="G21" s="60">
        <v>11262447</v>
      </c>
      <c r="H21" s="60">
        <v>329581</v>
      </c>
      <c r="I21" s="60">
        <v>202589</v>
      </c>
      <c r="J21" s="60">
        <v>11794617</v>
      </c>
      <c r="K21" s="60">
        <v>1657642</v>
      </c>
      <c r="L21" s="60">
        <v>207699</v>
      </c>
      <c r="M21" s="60">
        <v>798879</v>
      </c>
      <c r="N21" s="60">
        <v>2664220</v>
      </c>
      <c r="O21" s="60"/>
      <c r="P21" s="60"/>
      <c r="Q21" s="60"/>
      <c r="R21" s="60"/>
      <c r="S21" s="60"/>
      <c r="T21" s="60"/>
      <c r="U21" s="60"/>
      <c r="V21" s="60"/>
      <c r="W21" s="60">
        <v>14458837</v>
      </c>
      <c r="X21" s="60">
        <v>32166050</v>
      </c>
      <c r="Y21" s="60">
        <v>-17707213</v>
      </c>
      <c r="Z21" s="140">
        <v>-55.05</v>
      </c>
      <c r="AA21" s="62">
        <v>65645000</v>
      </c>
    </row>
    <row r="22" spans="1:27" ht="12.75">
      <c r="A22" s="138" t="s">
        <v>91</v>
      </c>
      <c r="B22" s="136"/>
      <c r="C22" s="157"/>
      <c r="D22" s="157"/>
      <c r="E22" s="158">
        <v>300000</v>
      </c>
      <c r="F22" s="159">
        <v>300000</v>
      </c>
      <c r="G22" s="159">
        <v>195614</v>
      </c>
      <c r="H22" s="159"/>
      <c r="I22" s="159"/>
      <c r="J22" s="159">
        <v>195614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195614</v>
      </c>
      <c r="X22" s="159">
        <v>147000</v>
      </c>
      <c r="Y22" s="159">
        <v>48614</v>
      </c>
      <c r="Z22" s="141">
        <v>33.07</v>
      </c>
      <c r="AA22" s="225">
        <v>300000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71324163</v>
      </c>
      <c r="D25" s="217">
        <f>+D5+D9+D15+D19+D24</f>
        <v>0</v>
      </c>
      <c r="E25" s="230">
        <f t="shared" si="4"/>
        <v>95104900</v>
      </c>
      <c r="F25" s="219">
        <f t="shared" si="4"/>
        <v>95104900</v>
      </c>
      <c r="G25" s="219">
        <f t="shared" si="4"/>
        <v>13504798</v>
      </c>
      <c r="H25" s="219">
        <f t="shared" si="4"/>
        <v>2205133</v>
      </c>
      <c r="I25" s="219">
        <f t="shared" si="4"/>
        <v>294096</v>
      </c>
      <c r="J25" s="219">
        <f t="shared" si="4"/>
        <v>16004027</v>
      </c>
      <c r="K25" s="219">
        <f t="shared" si="4"/>
        <v>1669966</v>
      </c>
      <c r="L25" s="219">
        <f t="shared" si="4"/>
        <v>551300</v>
      </c>
      <c r="M25" s="219">
        <f t="shared" si="4"/>
        <v>2274128</v>
      </c>
      <c r="N25" s="219">
        <f t="shared" si="4"/>
        <v>4495394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20499421</v>
      </c>
      <c r="X25" s="219">
        <f t="shared" si="4"/>
        <v>46601402</v>
      </c>
      <c r="Y25" s="219">
        <f t="shared" si="4"/>
        <v>-26101981</v>
      </c>
      <c r="Z25" s="231">
        <f>+IF(X25&lt;&gt;0,+(Y25/X25)*100,0)</f>
        <v>-56.011149621635845</v>
      </c>
      <c r="AA25" s="232">
        <f>+AA5+AA9+AA15+AA19+AA24</f>
        <v>95104900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71324163</v>
      </c>
      <c r="D28" s="155"/>
      <c r="E28" s="156">
        <v>93694000</v>
      </c>
      <c r="F28" s="60">
        <v>93694000</v>
      </c>
      <c r="G28" s="60">
        <v>13428011</v>
      </c>
      <c r="H28" s="60">
        <v>2199196</v>
      </c>
      <c r="I28" s="60">
        <v>294096</v>
      </c>
      <c r="J28" s="60">
        <v>15921303</v>
      </c>
      <c r="K28" s="60">
        <v>1657642</v>
      </c>
      <c r="L28" s="60">
        <v>535690</v>
      </c>
      <c r="M28" s="60">
        <v>2249922</v>
      </c>
      <c r="N28" s="60">
        <v>4443254</v>
      </c>
      <c r="O28" s="60"/>
      <c r="P28" s="60"/>
      <c r="Q28" s="60"/>
      <c r="R28" s="60"/>
      <c r="S28" s="60"/>
      <c r="T28" s="60"/>
      <c r="U28" s="60"/>
      <c r="V28" s="60"/>
      <c r="W28" s="60">
        <v>20364557</v>
      </c>
      <c r="X28" s="60">
        <v>45910060</v>
      </c>
      <c r="Y28" s="60">
        <v>-25545503</v>
      </c>
      <c r="Z28" s="140">
        <v>-55.64</v>
      </c>
      <c r="AA28" s="155">
        <v>93694000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71324163</v>
      </c>
      <c r="D32" s="210">
        <f>SUM(D28:D31)</f>
        <v>0</v>
      </c>
      <c r="E32" s="211">
        <f t="shared" si="5"/>
        <v>93694000</v>
      </c>
      <c r="F32" s="77">
        <f t="shared" si="5"/>
        <v>93694000</v>
      </c>
      <c r="G32" s="77">
        <f t="shared" si="5"/>
        <v>13428011</v>
      </c>
      <c r="H32" s="77">
        <f t="shared" si="5"/>
        <v>2199196</v>
      </c>
      <c r="I32" s="77">
        <f t="shared" si="5"/>
        <v>294096</v>
      </c>
      <c r="J32" s="77">
        <f t="shared" si="5"/>
        <v>15921303</v>
      </c>
      <c r="K32" s="77">
        <f t="shared" si="5"/>
        <v>1657642</v>
      </c>
      <c r="L32" s="77">
        <f t="shared" si="5"/>
        <v>535690</v>
      </c>
      <c r="M32" s="77">
        <f t="shared" si="5"/>
        <v>2249922</v>
      </c>
      <c r="N32" s="77">
        <f t="shared" si="5"/>
        <v>4443254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20364557</v>
      </c>
      <c r="X32" s="77">
        <f t="shared" si="5"/>
        <v>45910060</v>
      </c>
      <c r="Y32" s="77">
        <f t="shared" si="5"/>
        <v>-25545503</v>
      </c>
      <c r="Z32" s="212">
        <f>+IF(X32&lt;&gt;0,+(Y32/X32)*100,0)</f>
        <v>-55.64249534851403</v>
      </c>
      <c r="AA32" s="79">
        <f>SUM(AA28:AA31)</f>
        <v>93694000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1410900</v>
      </c>
      <c r="F35" s="60">
        <v>1410900</v>
      </c>
      <c r="G35" s="60">
        <v>76787</v>
      </c>
      <c r="H35" s="60">
        <v>5937</v>
      </c>
      <c r="I35" s="60"/>
      <c r="J35" s="60">
        <v>82724</v>
      </c>
      <c r="K35" s="60">
        <v>12324</v>
      </c>
      <c r="L35" s="60">
        <v>15610</v>
      </c>
      <c r="M35" s="60">
        <v>24206</v>
      </c>
      <c r="N35" s="60">
        <v>52140</v>
      </c>
      <c r="O35" s="60"/>
      <c r="P35" s="60"/>
      <c r="Q35" s="60"/>
      <c r="R35" s="60"/>
      <c r="S35" s="60"/>
      <c r="T35" s="60"/>
      <c r="U35" s="60"/>
      <c r="V35" s="60"/>
      <c r="W35" s="60">
        <v>134864</v>
      </c>
      <c r="X35" s="60">
        <v>691342</v>
      </c>
      <c r="Y35" s="60">
        <v>-556478</v>
      </c>
      <c r="Z35" s="140">
        <v>-80.49</v>
      </c>
      <c r="AA35" s="62">
        <v>1410900</v>
      </c>
    </row>
    <row r="36" spans="1:27" ht="12.75">
      <c r="A36" s="238" t="s">
        <v>139</v>
      </c>
      <c r="B36" s="149"/>
      <c r="C36" s="222">
        <f aca="true" t="shared" si="6" ref="C36:Y36">SUM(C32:C35)</f>
        <v>71324163</v>
      </c>
      <c r="D36" s="222">
        <f>SUM(D32:D35)</f>
        <v>0</v>
      </c>
      <c r="E36" s="218">
        <f t="shared" si="6"/>
        <v>95104900</v>
      </c>
      <c r="F36" s="220">
        <f t="shared" si="6"/>
        <v>95104900</v>
      </c>
      <c r="G36" s="220">
        <f t="shared" si="6"/>
        <v>13504798</v>
      </c>
      <c r="H36" s="220">
        <f t="shared" si="6"/>
        <v>2205133</v>
      </c>
      <c r="I36" s="220">
        <f t="shared" si="6"/>
        <v>294096</v>
      </c>
      <c r="J36" s="220">
        <f t="shared" si="6"/>
        <v>16004027</v>
      </c>
      <c r="K36" s="220">
        <f t="shared" si="6"/>
        <v>1669966</v>
      </c>
      <c r="L36" s="220">
        <f t="shared" si="6"/>
        <v>551300</v>
      </c>
      <c r="M36" s="220">
        <f t="shared" si="6"/>
        <v>2274128</v>
      </c>
      <c r="N36" s="220">
        <f t="shared" si="6"/>
        <v>4495394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20499421</v>
      </c>
      <c r="X36" s="220">
        <f t="shared" si="6"/>
        <v>46601402</v>
      </c>
      <c r="Y36" s="220">
        <f t="shared" si="6"/>
        <v>-26101981</v>
      </c>
      <c r="Z36" s="221">
        <f>+IF(X36&lt;&gt;0,+(Y36/X36)*100,0)</f>
        <v>-56.011149621635845</v>
      </c>
      <c r="AA36" s="239">
        <f>SUM(AA32:AA35)</f>
        <v>95104900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6328876</v>
      </c>
      <c r="D6" s="155"/>
      <c r="E6" s="59">
        <v>1001500</v>
      </c>
      <c r="F6" s="60">
        <v>1001500</v>
      </c>
      <c r="G6" s="60">
        <v>18381384</v>
      </c>
      <c r="H6" s="60">
        <v>18381738</v>
      </c>
      <c r="I6" s="60">
        <v>8799519</v>
      </c>
      <c r="J6" s="60">
        <v>8799519</v>
      </c>
      <c r="K6" s="60">
        <v>17447786</v>
      </c>
      <c r="L6" s="60">
        <v>6468132</v>
      </c>
      <c r="M6" s="60">
        <v>18135694</v>
      </c>
      <c r="N6" s="60">
        <v>18135694</v>
      </c>
      <c r="O6" s="60"/>
      <c r="P6" s="60"/>
      <c r="Q6" s="60"/>
      <c r="R6" s="60"/>
      <c r="S6" s="60"/>
      <c r="T6" s="60"/>
      <c r="U6" s="60"/>
      <c r="V6" s="60"/>
      <c r="W6" s="60">
        <v>18135694</v>
      </c>
      <c r="X6" s="60">
        <v>500750</v>
      </c>
      <c r="Y6" s="60">
        <v>17634944</v>
      </c>
      <c r="Z6" s="140">
        <v>3521.71</v>
      </c>
      <c r="AA6" s="62">
        <v>1001500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351628</v>
      </c>
      <c r="H7" s="60">
        <v>351628</v>
      </c>
      <c r="I7" s="60">
        <v>351628</v>
      </c>
      <c r="J7" s="60">
        <v>351628</v>
      </c>
      <c r="K7" s="60">
        <v>351628</v>
      </c>
      <c r="L7" s="60">
        <v>351628</v>
      </c>
      <c r="M7" s="60">
        <v>351628</v>
      </c>
      <c r="N7" s="60">
        <v>351628</v>
      </c>
      <c r="O7" s="60"/>
      <c r="P7" s="60"/>
      <c r="Q7" s="60"/>
      <c r="R7" s="60"/>
      <c r="S7" s="60"/>
      <c r="T7" s="60"/>
      <c r="U7" s="60"/>
      <c r="V7" s="60"/>
      <c r="W7" s="60">
        <v>351628</v>
      </c>
      <c r="X7" s="60"/>
      <c r="Y7" s="60">
        <v>351628</v>
      </c>
      <c r="Z7" s="140"/>
      <c r="AA7" s="62"/>
    </row>
    <row r="8" spans="1:27" ht="12.75">
      <c r="A8" s="249" t="s">
        <v>145</v>
      </c>
      <c r="B8" s="182"/>
      <c r="C8" s="155">
        <v>4147920</v>
      </c>
      <c r="D8" s="155"/>
      <c r="E8" s="59">
        <v>67866200</v>
      </c>
      <c r="F8" s="60">
        <v>67866200</v>
      </c>
      <c r="G8" s="60">
        <v>9787002</v>
      </c>
      <c r="H8" s="60">
        <v>9787002</v>
      </c>
      <c r="I8" s="60">
        <v>12596612</v>
      </c>
      <c r="J8" s="60">
        <v>12596612</v>
      </c>
      <c r="K8" s="60">
        <v>24128247</v>
      </c>
      <c r="L8" s="60">
        <v>26580375</v>
      </c>
      <c r="M8" s="60">
        <v>29907452</v>
      </c>
      <c r="N8" s="60">
        <v>29907452</v>
      </c>
      <c r="O8" s="60"/>
      <c r="P8" s="60"/>
      <c r="Q8" s="60"/>
      <c r="R8" s="60"/>
      <c r="S8" s="60"/>
      <c r="T8" s="60"/>
      <c r="U8" s="60"/>
      <c r="V8" s="60"/>
      <c r="W8" s="60">
        <v>29907452</v>
      </c>
      <c r="X8" s="60">
        <v>33933100</v>
      </c>
      <c r="Y8" s="60">
        <v>-4025648</v>
      </c>
      <c r="Z8" s="140">
        <v>-11.86</v>
      </c>
      <c r="AA8" s="62">
        <v>67866200</v>
      </c>
    </row>
    <row r="9" spans="1:27" ht="12.75">
      <c r="A9" s="249" t="s">
        <v>146</v>
      </c>
      <c r="B9" s="182"/>
      <c r="C9" s="155">
        <v>22714787</v>
      </c>
      <c r="D9" s="155"/>
      <c r="E9" s="59">
        <v>16079300</v>
      </c>
      <c r="F9" s="60">
        <v>16079300</v>
      </c>
      <c r="G9" s="60">
        <v>35746959</v>
      </c>
      <c r="H9" s="60">
        <v>35747693</v>
      </c>
      <c r="I9" s="60">
        <v>35432791</v>
      </c>
      <c r="J9" s="60">
        <v>35432791</v>
      </c>
      <c r="K9" s="60">
        <v>36315810</v>
      </c>
      <c r="L9" s="60">
        <v>36226153</v>
      </c>
      <c r="M9" s="60">
        <v>36129923</v>
      </c>
      <c r="N9" s="60">
        <v>36129923</v>
      </c>
      <c r="O9" s="60"/>
      <c r="P9" s="60"/>
      <c r="Q9" s="60"/>
      <c r="R9" s="60"/>
      <c r="S9" s="60"/>
      <c r="T9" s="60"/>
      <c r="U9" s="60"/>
      <c r="V9" s="60"/>
      <c r="W9" s="60">
        <v>36129923</v>
      </c>
      <c r="X9" s="60">
        <v>8039650</v>
      </c>
      <c r="Y9" s="60">
        <v>28090273</v>
      </c>
      <c r="Z9" s="140">
        <v>349.4</v>
      </c>
      <c r="AA9" s="62">
        <v>16079300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763127</v>
      </c>
      <c r="D11" s="155"/>
      <c r="E11" s="59">
        <v>811305</v>
      </c>
      <c r="F11" s="60">
        <v>811305</v>
      </c>
      <c r="G11" s="60">
        <v>-3042954</v>
      </c>
      <c r="H11" s="60">
        <v>-3042954</v>
      </c>
      <c r="I11" s="60">
        <v>-3041537</v>
      </c>
      <c r="J11" s="60">
        <v>-3041537</v>
      </c>
      <c r="K11" s="60">
        <v>-3040491</v>
      </c>
      <c r="L11" s="60">
        <v>-3040491</v>
      </c>
      <c r="M11" s="60">
        <v>-3016285</v>
      </c>
      <c r="N11" s="60">
        <v>-3016285</v>
      </c>
      <c r="O11" s="60"/>
      <c r="P11" s="60"/>
      <c r="Q11" s="60"/>
      <c r="R11" s="60"/>
      <c r="S11" s="60"/>
      <c r="T11" s="60"/>
      <c r="U11" s="60"/>
      <c r="V11" s="60"/>
      <c r="W11" s="60">
        <v>-3016285</v>
      </c>
      <c r="X11" s="60">
        <v>405653</v>
      </c>
      <c r="Y11" s="60">
        <v>-3421938</v>
      </c>
      <c r="Z11" s="140">
        <v>-843.56</v>
      </c>
      <c r="AA11" s="62">
        <v>811305</v>
      </c>
    </row>
    <row r="12" spans="1:27" ht="12.75">
      <c r="A12" s="250" t="s">
        <v>56</v>
      </c>
      <c r="B12" s="251"/>
      <c r="C12" s="168">
        <f aca="true" t="shared" si="0" ref="C12:Y12">SUM(C6:C11)</f>
        <v>33954710</v>
      </c>
      <c r="D12" s="168">
        <f>SUM(D6:D11)</f>
        <v>0</v>
      </c>
      <c r="E12" s="72">
        <f t="shared" si="0"/>
        <v>85758305</v>
      </c>
      <c r="F12" s="73">
        <f t="shared" si="0"/>
        <v>85758305</v>
      </c>
      <c r="G12" s="73">
        <f t="shared" si="0"/>
        <v>61224019</v>
      </c>
      <c r="H12" s="73">
        <f t="shared" si="0"/>
        <v>61225107</v>
      </c>
      <c r="I12" s="73">
        <f t="shared" si="0"/>
        <v>54139013</v>
      </c>
      <c r="J12" s="73">
        <f t="shared" si="0"/>
        <v>54139013</v>
      </c>
      <c r="K12" s="73">
        <f t="shared" si="0"/>
        <v>75202980</v>
      </c>
      <c r="L12" s="73">
        <f t="shared" si="0"/>
        <v>66585797</v>
      </c>
      <c r="M12" s="73">
        <f t="shared" si="0"/>
        <v>81508412</v>
      </c>
      <c r="N12" s="73">
        <f t="shared" si="0"/>
        <v>81508412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81508412</v>
      </c>
      <c r="X12" s="73">
        <f t="shared" si="0"/>
        <v>42879153</v>
      </c>
      <c r="Y12" s="73">
        <f t="shared" si="0"/>
        <v>38629259</v>
      </c>
      <c r="Z12" s="170">
        <f>+IF(X12&lt;&gt;0,+(Y12/X12)*100,0)</f>
        <v>90.08867082798953</v>
      </c>
      <c r="AA12" s="74">
        <f>SUM(AA6:AA11)</f>
        <v>85758305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351628</v>
      </c>
      <c r="D16" s="155"/>
      <c r="E16" s="59">
        <v>366000</v>
      </c>
      <c r="F16" s="60">
        <v>366000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183000</v>
      </c>
      <c r="Y16" s="159">
        <v>-183000</v>
      </c>
      <c r="Z16" s="141">
        <v>-100</v>
      </c>
      <c r="AA16" s="225">
        <v>366000</v>
      </c>
    </row>
    <row r="17" spans="1:27" ht="12.75">
      <c r="A17" s="249" t="s">
        <v>152</v>
      </c>
      <c r="B17" s="182"/>
      <c r="C17" s="155">
        <v>22176665</v>
      </c>
      <c r="D17" s="155"/>
      <c r="E17" s="59">
        <v>22177000</v>
      </c>
      <c r="F17" s="60">
        <v>22177000</v>
      </c>
      <c r="G17" s="60">
        <v>20253265</v>
      </c>
      <c r="H17" s="60">
        <v>20253265</v>
      </c>
      <c r="I17" s="60">
        <v>20253265</v>
      </c>
      <c r="J17" s="60">
        <v>20253265</v>
      </c>
      <c r="K17" s="60">
        <v>20253265</v>
      </c>
      <c r="L17" s="60">
        <v>20253265</v>
      </c>
      <c r="M17" s="60">
        <v>20253265</v>
      </c>
      <c r="N17" s="60">
        <v>20253265</v>
      </c>
      <c r="O17" s="60"/>
      <c r="P17" s="60"/>
      <c r="Q17" s="60"/>
      <c r="R17" s="60"/>
      <c r="S17" s="60"/>
      <c r="T17" s="60"/>
      <c r="U17" s="60"/>
      <c r="V17" s="60"/>
      <c r="W17" s="60">
        <v>20253265</v>
      </c>
      <c r="X17" s="60">
        <v>11088500</v>
      </c>
      <c r="Y17" s="60">
        <v>9164765</v>
      </c>
      <c r="Z17" s="140">
        <v>82.65</v>
      </c>
      <c r="AA17" s="62">
        <v>22177000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511258844</v>
      </c>
      <c r="D19" s="155"/>
      <c r="E19" s="59">
        <v>498350000</v>
      </c>
      <c r="F19" s="60">
        <v>498350000</v>
      </c>
      <c r="G19" s="60">
        <v>505867092</v>
      </c>
      <c r="H19" s="60">
        <v>505867092</v>
      </c>
      <c r="I19" s="60">
        <v>505867092</v>
      </c>
      <c r="J19" s="60">
        <v>505867092</v>
      </c>
      <c r="K19" s="60">
        <v>505879417</v>
      </c>
      <c r="L19" s="60">
        <v>505895026</v>
      </c>
      <c r="M19" s="60">
        <v>505895026</v>
      </c>
      <c r="N19" s="60">
        <v>505895026</v>
      </c>
      <c r="O19" s="60"/>
      <c r="P19" s="60"/>
      <c r="Q19" s="60"/>
      <c r="R19" s="60"/>
      <c r="S19" s="60"/>
      <c r="T19" s="60"/>
      <c r="U19" s="60"/>
      <c r="V19" s="60"/>
      <c r="W19" s="60">
        <v>505895026</v>
      </c>
      <c r="X19" s="60">
        <v>249175000</v>
      </c>
      <c r="Y19" s="60">
        <v>256720026</v>
      </c>
      <c r="Z19" s="140">
        <v>103.03</v>
      </c>
      <c r="AA19" s="62">
        <v>498350000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268180</v>
      </c>
      <c r="D21" s="155"/>
      <c r="E21" s="59">
        <v>257000</v>
      </c>
      <c r="F21" s="60">
        <v>257000</v>
      </c>
      <c r="G21" s="60">
        <v>268180</v>
      </c>
      <c r="H21" s="60">
        <v>268180</v>
      </c>
      <c r="I21" s="60">
        <v>268180</v>
      </c>
      <c r="J21" s="60">
        <v>268180</v>
      </c>
      <c r="K21" s="60">
        <v>268180</v>
      </c>
      <c r="L21" s="60">
        <v>268180</v>
      </c>
      <c r="M21" s="60">
        <v>268180</v>
      </c>
      <c r="N21" s="60">
        <v>268180</v>
      </c>
      <c r="O21" s="60"/>
      <c r="P21" s="60"/>
      <c r="Q21" s="60"/>
      <c r="R21" s="60"/>
      <c r="S21" s="60"/>
      <c r="T21" s="60"/>
      <c r="U21" s="60"/>
      <c r="V21" s="60"/>
      <c r="W21" s="60">
        <v>268180</v>
      </c>
      <c r="X21" s="60">
        <v>128500</v>
      </c>
      <c r="Y21" s="60">
        <v>139680</v>
      </c>
      <c r="Z21" s="140">
        <v>108.7</v>
      </c>
      <c r="AA21" s="62">
        <v>257000</v>
      </c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534055317</v>
      </c>
      <c r="D24" s="168">
        <f>SUM(D15:D23)</f>
        <v>0</v>
      </c>
      <c r="E24" s="76">
        <f t="shared" si="1"/>
        <v>521150000</v>
      </c>
      <c r="F24" s="77">
        <f t="shared" si="1"/>
        <v>521150000</v>
      </c>
      <c r="G24" s="77">
        <f t="shared" si="1"/>
        <v>526388537</v>
      </c>
      <c r="H24" s="77">
        <f t="shared" si="1"/>
        <v>526388537</v>
      </c>
      <c r="I24" s="77">
        <f t="shared" si="1"/>
        <v>526388537</v>
      </c>
      <c r="J24" s="77">
        <f t="shared" si="1"/>
        <v>526388537</v>
      </c>
      <c r="K24" s="77">
        <f t="shared" si="1"/>
        <v>526400862</v>
      </c>
      <c r="L24" s="77">
        <f t="shared" si="1"/>
        <v>526416471</v>
      </c>
      <c r="M24" s="77">
        <f t="shared" si="1"/>
        <v>526416471</v>
      </c>
      <c r="N24" s="77">
        <f t="shared" si="1"/>
        <v>526416471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526416471</v>
      </c>
      <c r="X24" s="77">
        <f t="shared" si="1"/>
        <v>260575000</v>
      </c>
      <c r="Y24" s="77">
        <f t="shared" si="1"/>
        <v>265841471</v>
      </c>
      <c r="Z24" s="212">
        <f>+IF(X24&lt;&gt;0,+(Y24/X24)*100,0)</f>
        <v>102.02109603760914</v>
      </c>
      <c r="AA24" s="79">
        <f>SUM(AA15:AA23)</f>
        <v>521150000</v>
      </c>
    </row>
    <row r="25" spans="1:27" ht="12.75">
      <c r="A25" s="250" t="s">
        <v>159</v>
      </c>
      <c r="B25" s="251"/>
      <c r="C25" s="168">
        <f aca="true" t="shared" si="2" ref="C25:Y25">+C12+C24</f>
        <v>568010027</v>
      </c>
      <c r="D25" s="168">
        <f>+D12+D24</f>
        <v>0</v>
      </c>
      <c r="E25" s="72">
        <f t="shared" si="2"/>
        <v>606908305</v>
      </c>
      <c r="F25" s="73">
        <f t="shared" si="2"/>
        <v>606908305</v>
      </c>
      <c r="G25" s="73">
        <f t="shared" si="2"/>
        <v>587612556</v>
      </c>
      <c r="H25" s="73">
        <f t="shared" si="2"/>
        <v>587613644</v>
      </c>
      <c r="I25" s="73">
        <f t="shared" si="2"/>
        <v>580527550</v>
      </c>
      <c r="J25" s="73">
        <f t="shared" si="2"/>
        <v>580527550</v>
      </c>
      <c r="K25" s="73">
        <f t="shared" si="2"/>
        <v>601603842</v>
      </c>
      <c r="L25" s="73">
        <f t="shared" si="2"/>
        <v>593002268</v>
      </c>
      <c r="M25" s="73">
        <f t="shared" si="2"/>
        <v>607924883</v>
      </c>
      <c r="N25" s="73">
        <f t="shared" si="2"/>
        <v>607924883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607924883</v>
      </c>
      <c r="X25" s="73">
        <f t="shared" si="2"/>
        <v>303454153</v>
      </c>
      <c r="Y25" s="73">
        <f t="shared" si="2"/>
        <v>304470730</v>
      </c>
      <c r="Z25" s="170">
        <f>+IF(X25&lt;&gt;0,+(Y25/X25)*100,0)</f>
        <v>100.33500184128307</v>
      </c>
      <c r="AA25" s="74">
        <f>+AA12+AA24</f>
        <v>606908305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5000000</v>
      </c>
      <c r="F29" s="60">
        <v>5000000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2500000</v>
      </c>
      <c r="Y29" s="60">
        <v>-2500000</v>
      </c>
      <c r="Z29" s="140">
        <v>-100</v>
      </c>
      <c r="AA29" s="62">
        <v>5000000</v>
      </c>
    </row>
    <row r="30" spans="1:27" ht="12.75">
      <c r="A30" s="249" t="s">
        <v>52</v>
      </c>
      <c r="B30" s="182"/>
      <c r="C30" s="155">
        <v>376098</v>
      </c>
      <c r="D30" s="155"/>
      <c r="E30" s="59">
        <v>443040</v>
      </c>
      <c r="F30" s="60">
        <v>443040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221520</v>
      </c>
      <c r="Y30" s="60">
        <v>-221520</v>
      </c>
      <c r="Z30" s="140">
        <v>-100</v>
      </c>
      <c r="AA30" s="62">
        <v>443040</v>
      </c>
    </row>
    <row r="31" spans="1:27" ht="12.75">
      <c r="A31" s="249" t="s">
        <v>163</v>
      </c>
      <c r="B31" s="182"/>
      <c r="C31" s="155">
        <v>814120</v>
      </c>
      <c r="D31" s="155"/>
      <c r="E31" s="59">
        <v>553021</v>
      </c>
      <c r="F31" s="60">
        <v>553021</v>
      </c>
      <c r="G31" s="60">
        <v>814681</v>
      </c>
      <c r="H31" s="60">
        <v>814681</v>
      </c>
      <c r="I31" s="60">
        <v>817665</v>
      </c>
      <c r="J31" s="60">
        <v>817665</v>
      </c>
      <c r="K31" s="60">
        <v>830314</v>
      </c>
      <c r="L31" s="60">
        <v>831038</v>
      </c>
      <c r="M31" s="60">
        <v>826821</v>
      </c>
      <c r="N31" s="60">
        <v>826821</v>
      </c>
      <c r="O31" s="60"/>
      <c r="P31" s="60"/>
      <c r="Q31" s="60"/>
      <c r="R31" s="60"/>
      <c r="S31" s="60"/>
      <c r="T31" s="60"/>
      <c r="U31" s="60"/>
      <c r="V31" s="60"/>
      <c r="W31" s="60">
        <v>826821</v>
      </c>
      <c r="X31" s="60">
        <v>276511</v>
      </c>
      <c r="Y31" s="60">
        <v>550310</v>
      </c>
      <c r="Z31" s="140">
        <v>199.02</v>
      </c>
      <c r="AA31" s="62">
        <v>553021</v>
      </c>
    </row>
    <row r="32" spans="1:27" ht="12.75">
      <c r="A32" s="249" t="s">
        <v>164</v>
      </c>
      <c r="B32" s="182"/>
      <c r="C32" s="155">
        <v>87082434</v>
      </c>
      <c r="D32" s="155"/>
      <c r="E32" s="59">
        <v>51231031</v>
      </c>
      <c r="F32" s="60">
        <v>51231031</v>
      </c>
      <c r="G32" s="60">
        <v>90694766</v>
      </c>
      <c r="H32" s="60">
        <v>90701095</v>
      </c>
      <c r="I32" s="60">
        <v>90837122</v>
      </c>
      <c r="J32" s="60">
        <v>90837122</v>
      </c>
      <c r="K32" s="60">
        <v>97550094</v>
      </c>
      <c r="L32" s="60">
        <v>93797250</v>
      </c>
      <c r="M32" s="60">
        <v>90742278</v>
      </c>
      <c r="N32" s="60">
        <v>90742278</v>
      </c>
      <c r="O32" s="60"/>
      <c r="P32" s="60"/>
      <c r="Q32" s="60"/>
      <c r="R32" s="60"/>
      <c r="S32" s="60"/>
      <c r="T32" s="60"/>
      <c r="U32" s="60"/>
      <c r="V32" s="60"/>
      <c r="W32" s="60">
        <v>90742278</v>
      </c>
      <c r="X32" s="60">
        <v>25615516</v>
      </c>
      <c r="Y32" s="60">
        <v>65126762</v>
      </c>
      <c r="Z32" s="140">
        <v>254.25</v>
      </c>
      <c r="AA32" s="62">
        <v>51231031</v>
      </c>
    </row>
    <row r="33" spans="1:27" ht="12.75">
      <c r="A33" s="249" t="s">
        <v>165</v>
      </c>
      <c r="B33" s="182"/>
      <c r="C33" s="155">
        <v>507200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88779852</v>
      </c>
      <c r="D34" s="168">
        <f>SUM(D29:D33)</f>
        <v>0</v>
      </c>
      <c r="E34" s="72">
        <f t="shared" si="3"/>
        <v>57227092</v>
      </c>
      <c r="F34" s="73">
        <f t="shared" si="3"/>
        <v>57227092</v>
      </c>
      <c r="G34" s="73">
        <f t="shared" si="3"/>
        <v>91509447</v>
      </c>
      <c r="H34" s="73">
        <f t="shared" si="3"/>
        <v>91515776</v>
      </c>
      <c r="I34" s="73">
        <f t="shared" si="3"/>
        <v>91654787</v>
      </c>
      <c r="J34" s="73">
        <f t="shared" si="3"/>
        <v>91654787</v>
      </c>
      <c r="K34" s="73">
        <f t="shared" si="3"/>
        <v>98380408</v>
      </c>
      <c r="L34" s="73">
        <f t="shared" si="3"/>
        <v>94628288</v>
      </c>
      <c r="M34" s="73">
        <f t="shared" si="3"/>
        <v>91569099</v>
      </c>
      <c r="N34" s="73">
        <f t="shared" si="3"/>
        <v>91569099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91569099</v>
      </c>
      <c r="X34" s="73">
        <f t="shared" si="3"/>
        <v>28613547</v>
      </c>
      <c r="Y34" s="73">
        <f t="shared" si="3"/>
        <v>62955552</v>
      </c>
      <c r="Z34" s="170">
        <f>+IF(X34&lt;&gt;0,+(Y34/X34)*100,0)</f>
        <v>220.02009048371386</v>
      </c>
      <c r="AA34" s="74">
        <f>SUM(AA29:AA33)</f>
        <v>57227092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25046799</v>
      </c>
      <c r="D37" s="155"/>
      <c r="E37" s="59">
        <v>12068000</v>
      </c>
      <c r="F37" s="60">
        <v>12068000</v>
      </c>
      <c r="G37" s="60">
        <v>27385026</v>
      </c>
      <c r="H37" s="60">
        <v>27385026</v>
      </c>
      <c r="I37" s="60">
        <v>27385026</v>
      </c>
      <c r="J37" s="60">
        <v>27385026</v>
      </c>
      <c r="K37" s="60">
        <v>27342121</v>
      </c>
      <c r="L37" s="60">
        <v>27343016</v>
      </c>
      <c r="M37" s="60">
        <v>27298774</v>
      </c>
      <c r="N37" s="60">
        <v>27298774</v>
      </c>
      <c r="O37" s="60"/>
      <c r="P37" s="60"/>
      <c r="Q37" s="60"/>
      <c r="R37" s="60"/>
      <c r="S37" s="60"/>
      <c r="T37" s="60"/>
      <c r="U37" s="60"/>
      <c r="V37" s="60"/>
      <c r="W37" s="60">
        <v>27298774</v>
      </c>
      <c r="X37" s="60">
        <v>6034000</v>
      </c>
      <c r="Y37" s="60">
        <v>21264774</v>
      </c>
      <c r="Z37" s="140">
        <v>352.42</v>
      </c>
      <c r="AA37" s="62">
        <v>12068000</v>
      </c>
    </row>
    <row r="38" spans="1:27" ht="12.75">
      <c r="A38" s="249" t="s">
        <v>165</v>
      </c>
      <c r="B38" s="182"/>
      <c r="C38" s="155">
        <v>14017324</v>
      </c>
      <c r="D38" s="155"/>
      <c r="E38" s="59">
        <v>21633000</v>
      </c>
      <c r="F38" s="60">
        <v>21633000</v>
      </c>
      <c r="G38" s="60">
        <v>9174586</v>
      </c>
      <c r="H38" s="60">
        <v>9174586</v>
      </c>
      <c r="I38" s="60">
        <v>9174586</v>
      </c>
      <c r="J38" s="60">
        <v>9174586</v>
      </c>
      <c r="K38" s="60">
        <v>9174586</v>
      </c>
      <c r="L38" s="60">
        <v>9174586</v>
      </c>
      <c r="M38" s="60">
        <v>9174586</v>
      </c>
      <c r="N38" s="60">
        <v>9174586</v>
      </c>
      <c r="O38" s="60"/>
      <c r="P38" s="60"/>
      <c r="Q38" s="60"/>
      <c r="R38" s="60"/>
      <c r="S38" s="60"/>
      <c r="T38" s="60"/>
      <c r="U38" s="60"/>
      <c r="V38" s="60"/>
      <c r="W38" s="60">
        <v>9174586</v>
      </c>
      <c r="X38" s="60">
        <v>10816500</v>
      </c>
      <c r="Y38" s="60">
        <v>-1641914</v>
      </c>
      <c r="Z38" s="140">
        <v>-15.18</v>
      </c>
      <c r="AA38" s="62">
        <v>21633000</v>
      </c>
    </row>
    <row r="39" spans="1:27" ht="12.75">
      <c r="A39" s="250" t="s">
        <v>59</v>
      </c>
      <c r="B39" s="253"/>
      <c r="C39" s="168">
        <f aca="true" t="shared" si="4" ref="C39:Y39">SUM(C37:C38)</f>
        <v>39064123</v>
      </c>
      <c r="D39" s="168">
        <f>SUM(D37:D38)</f>
        <v>0</v>
      </c>
      <c r="E39" s="76">
        <f t="shared" si="4"/>
        <v>33701000</v>
      </c>
      <c r="F39" s="77">
        <f t="shared" si="4"/>
        <v>33701000</v>
      </c>
      <c r="G39" s="77">
        <f t="shared" si="4"/>
        <v>36559612</v>
      </c>
      <c r="H39" s="77">
        <f t="shared" si="4"/>
        <v>36559612</v>
      </c>
      <c r="I39" s="77">
        <f t="shared" si="4"/>
        <v>36559612</v>
      </c>
      <c r="J39" s="77">
        <f t="shared" si="4"/>
        <v>36559612</v>
      </c>
      <c r="K39" s="77">
        <f t="shared" si="4"/>
        <v>36516707</v>
      </c>
      <c r="L39" s="77">
        <f t="shared" si="4"/>
        <v>36517602</v>
      </c>
      <c r="M39" s="77">
        <f t="shared" si="4"/>
        <v>36473360</v>
      </c>
      <c r="N39" s="77">
        <f t="shared" si="4"/>
        <v>36473360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36473360</v>
      </c>
      <c r="X39" s="77">
        <f t="shared" si="4"/>
        <v>16850500</v>
      </c>
      <c r="Y39" s="77">
        <f t="shared" si="4"/>
        <v>19622860</v>
      </c>
      <c r="Z39" s="212">
        <f>+IF(X39&lt;&gt;0,+(Y39/X39)*100,0)</f>
        <v>116.45268686389127</v>
      </c>
      <c r="AA39" s="79">
        <f>SUM(AA37:AA38)</f>
        <v>33701000</v>
      </c>
    </row>
    <row r="40" spans="1:27" ht="12.75">
      <c r="A40" s="250" t="s">
        <v>167</v>
      </c>
      <c r="B40" s="251"/>
      <c r="C40" s="168">
        <f aca="true" t="shared" si="5" ref="C40:Y40">+C34+C39</f>
        <v>127843975</v>
      </c>
      <c r="D40" s="168">
        <f>+D34+D39</f>
        <v>0</v>
      </c>
      <c r="E40" s="72">
        <f t="shared" si="5"/>
        <v>90928092</v>
      </c>
      <c r="F40" s="73">
        <f t="shared" si="5"/>
        <v>90928092</v>
      </c>
      <c r="G40" s="73">
        <f t="shared" si="5"/>
        <v>128069059</v>
      </c>
      <c r="H40" s="73">
        <f t="shared" si="5"/>
        <v>128075388</v>
      </c>
      <c r="I40" s="73">
        <f t="shared" si="5"/>
        <v>128214399</v>
      </c>
      <c r="J40" s="73">
        <f t="shared" si="5"/>
        <v>128214399</v>
      </c>
      <c r="K40" s="73">
        <f t="shared" si="5"/>
        <v>134897115</v>
      </c>
      <c r="L40" s="73">
        <f t="shared" si="5"/>
        <v>131145890</v>
      </c>
      <c r="M40" s="73">
        <f t="shared" si="5"/>
        <v>128042459</v>
      </c>
      <c r="N40" s="73">
        <f t="shared" si="5"/>
        <v>128042459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128042459</v>
      </c>
      <c r="X40" s="73">
        <f t="shared" si="5"/>
        <v>45464047</v>
      </c>
      <c r="Y40" s="73">
        <f t="shared" si="5"/>
        <v>82578412</v>
      </c>
      <c r="Z40" s="170">
        <f>+IF(X40&lt;&gt;0,+(Y40/X40)*100,0)</f>
        <v>181.63453860585705</v>
      </c>
      <c r="AA40" s="74">
        <f>+AA34+AA39</f>
        <v>90928092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440166052</v>
      </c>
      <c r="D42" s="257">
        <f>+D25-D40</f>
        <v>0</v>
      </c>
      <c r="E42" s="258">
        <f t="shared" si="6"/>
        <v>515980213</v>
      </c>
      <c r="F42" s="259">
        <f t="shared" si="6"/>
        <v>515980213</v>
      </c>
      <c r="G42" s="259">
        <f t="shared" si="6"/>
        <v>459543497</v>
      </c>
      <c r="H42" s="259">
        <f t="shared" si="6"/>
        <v>459538256</v>
      </c>
      <c r="I42" s="259">
        <f t="shared" si="6"/>
        <v>452313151</v>
      </c>
      <c r="J42" s="259">
        <f t="shared" si="6"/>
        <v>452313151</v>
      </c>
      <c r="K42" s="259">
        <f t="shared" si="6"/>
        <v>466706727</v>
      </c>
      <c r="L42" s="259">
        <f t="shared" si="6"/>
        <v>461856378</v>
      </c>
      <c r="M42" s="259">
        <f t="shared" si="6"/>
        <v>479882424</v>
      </c>
      <c r="N42" s="259">
        <f t="shared" si="6"/>
        <v>479882424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479882424</v>
      </c>
      <c r="X42" s="259">
        <f t="shared" si="6"/>
        <v>257990106</v>
      </c>
      <c r="Y42" s="259">
        <f t="shared" si="6"/>
        <v>221892318</v>
      </c>
      <c r="Z42" s="260">
        <f>+IF(X42&lt;&gt;0,+(Y42/X42)*100,0)</f>
        <v>86.00807272818439</v>
      </c>
      <c r="AA42" s="261">
        <f>+AA25-AA40</f>
        <v>515980213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440166052</v>
      </c>
      <c r="D45" s="155"/>
      <c r="E45" s="59">
        <v>515980213</v>
      </c>
      <c r="F45" s="60">
        <v>515980213</v>
      </c>
      <c r="G45" s="60">
        <v>459543497</v>
      </c>
      <c r="H45" s="60">
        <v>459538256</v>
      </c>
      <c r="I45" s="60">
        <v>452313151</v>
      </c>
      <c r="J45" s="60">
        <v>452313151</v>
      </c>
      <c r="K45" s="60">
        <v>466706727</v>
      </c>
      <c r="L45" s="60">
        <v>461856378</v>
      </c>
      <c r="M45" s="60">
        <v>479882424</v>
      </c>
      <c r="N45" s="60">
        <v>479882424</v>
      </c>
      <c r="O45" s="60"/>
      <c r="P45" s="60"/>
      <c r="Q45" s="60"/>
      <c r="R45" s="60"/>
      <c r="S45" s="60"/>
      <c r="T45" s="60"/>
      <c r="U45" s="60"/>
      <c r="V45" s="60"/>
      <c r="W45" s="60">
        <v>479882424</v>
      </c>
      <c r="X45" s="60">
        <v>257990107</v>
      </c>
      <c r="Y45" s="60">
        <v>221892317</v>
      </c>
      <c r="Z45" s="139">
        <v>86.01</v>
      </c>
      <c r="AA45" s="62">
        <v>515980213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440166052</v>
      </c>
      <c r="D48" s="217">
        <f>SUM(D45:D47)</f>
        <v>0</v>
      </c>
      <c r="E48" s="264">
        <f t="shared" si="7"/>
        <v>515980213</v>
      </c>
      <c r="F48" s="219">
        <f t="shared" si="7"/>
        <v>515980213</v>
      </c>
      <c r="G48" s="219">
        <f t="shared" si="7"/>
        <v>459543497</v>
      </c>
      <c r="H48" s="219">
        <f t="shared" si="7"/>
        <v>459538256</v>
      </c>
      <c r="I48" s="219">
        <f t="shared" si="7"/>
        <v>452313151</v>
      </c>
      <c r="J48" s="219">
        <f t="shared" si="7"/>
        <v>452313151</v>
      </c>
      <c r="K48" s="219">
        <f t="shared" si="7"/>
        <v>466706727</v>
      </c>
      <c r="L48" s="219">
        <f t="shared" si="7"/>
        <v>461856378</v>
      </c>
      <c r="M48" s="219">
        <f t="shared" si="7"/>
        <v>479882424</v>
      </c>
      <c r="N48" s="219">
        <f t="shared" si="7"/>
        <v>479882424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479882424</v>
      </c>
      <c r="X48" s="219">
        <f t="shared" si="7"/>
        <v>257990107</v>
      </c>
      <c r="Y48" s="219">
        <f t="shared" si="7"/>
        <v>221892317</v>
      </c>
      <c r="Z48" s="265">
        <f>+IF(X48&lt;&gt;0,+(Y48/X48)*100,0)</f>
        <v>86.00807200719522</v>
      </c>
      <c r="AA48" s="232">
        <f>SUM(AA45:AA47)</f>
        <v>515980213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6902912</v>
      </c>
      <c r="D6" s="155"/>
      <c r="E6" s="59">
        <v>4571785</v>
      </c>
      <c r="F6" s="60">
        <v>4571785</v>
      </c>
      <c r="G6" s="60">
        <v>678597</v>
      </c>
      <c r="H6" s="60">
        <v>256531</v>
      </c>
      <c r="I6" s="60">
        <v>329600</v>
      </c>
      <c r="J6" s="60">
        <v>1264728</v>
      </c>
      <c r="K6" s="60">
        <v>230819</v>
      </c>
      <c r="L6" s="60">
        <v>233717</v>
      </c>
      <c r="M6" s="60">
        <v>204142</v>
      </c>
      <c r="N6" s="60">
        <v>668678</v>
      </c>
      <c r="O6" s="60"/>
      <c r="P6" s="60"/>
      <c r="Q6" s="60"/>
      <c r="R6" s="60"/>
      <c r="S6" s="60"/>
      <c r="T6" s="60"/>
      <c r="U6" s="60"/>
      <c r="V6" s="60"/>
      <c r="W6" s="60">
        <v>1933406</v>
      </c>
      <c r="X6" s="60">
        <v>3306078</v>
      </c>
      <c r="Y6" s="60">
        <v>-1372672</v>
      </c>
      <c r="Z6" s="140">
        <v>-41.52</v>
      </c>
      <c r="AA6" s="62">
        <v>4571785</v>
      </c>
    </row>
    <row r="7" spans="1:27" ht="12.75">
      <c r="A7" s="249" t="s">
        <v>32</v>
      </c>
      <c r="B7" s="182"/>
      <c r="C7" s="155">
        <v>24850572</v>
      </c>
      <c r="D7" s="155"/>
      <c r="E7" s="59">
        <v>37948229</v>
      </c>
      <c r="F7" s="60">
        <v>37948229</v>
      </c>
      <c r="G7" s="60">
        <v>600620</v>
      </c>
      <c r="H7" s="60">
        <v>375499</v>
      </c>
      <c r="I7" s="60">
        <v>480687</v>
      </c>
      <c r="J7" s="60">
        <v>1456806</v>
      </c>
      <c r="K7" s="60">
        <v>416257</v>
      </c>
      <c r="L7" s="60">
        <v>283635</v>
      </c>
      <c r="M7" s="60">
        <v>224692</v>
      </c>
      <c r="N7" s="60">
        <v>924584</v>
      </c>
      <c r="O7" s="60"/>
      <c r="P7" s="60"/>
      <c r="Q7" s="60"/>
      <c r="R7" s="60"/>
      <c r="S7" s="60"/>
      <c r="T7" s="60"/>
      <c r="U7" s="60"/>
      <c r="V7" s="60"/>
      <c r="W7" s="60">
        <v>2381390</v>
      </c>
      <c r="X7" s="60">
        <v>21338700</v>
      </c>
      <c r="Y7" s="60">
        <v>-18957310</v>
      </c>
      <c r="Z7" s="140">
        <v>-88.84</v>
      </c>
      <c r="AA7" s="62">
        <v>37948229</v>
      </c>
    </row>
    <row r="8" spans="1:27" ht="12.75">
      <c r="A8" s="249" t="s">
        <v>178</v>
      </c>
      <c r="B8" s="182"/>
      <c r="C8" s="155">
        <v>26099772</v>
      </c>
      <c r="D8" s="155"/>
      <c r="E8" s="59">
        <v>21228326</v>
      </c>
      <c r="F8" s="60">
        <v>21228326</v>
      </c>
      <c r="G8" s="60">
        <v>1887310</v>
      </c>
      <c r="H8" s="60">
        <v>437067</v>
      </c>
      <c r="I8" s="60">
        <v>350626</v>
      </c>
      <c r="J8" s="60">
        <v>2675003</v>
      </c>
      <c r="K8" s="60">
        <v>313856</v>
      </c>
      <c r="L8" s="60">
        <v>2451893</v>
      </c>
      <c r="M8" s="60">
        <v>91136</v>
      </c>
      <c r="N8" s="60">
        <v>2856885</v>
      </c>
      <c r="O8" s="60"/>
      <c r="P8" s="60"/>
      <c r="Q8" s="60"/>
      <c r="R8" s="60"/>
      <c r="S8" s="60"/>
      <c r="T8" s="60"/>
      <c r="U8" s="60"/>
      <c r="V8" s="60"/>
      <c r="W8" s="60">
        <v>5531888</v>
      </c>
      <c r="X8" s="60">
        <v>11008170</v>
      </c>
      <c r="Y8" s="60">
        <v>-5476282</v>
      </c>
      <c r="Z8" s="140">
        <v>-49.75</v>
      </c>
      <c r="AA8" s="62">
        <v>21228326</v>
      </c>
    </row>
    <row r="9" spans="1:27" ht="12.75">
      <c r="A9" s="249" t="s">
        <v>179</v>
      </c>
      <c r="B9" s="182"/>
      <c r="C9" s="155">
        <v>72646015</v>
      </c>
      <c r="D9" s="155"/>
      <c r="E9" s="59">
        <v>57297000</v>
      </c>
      <c r="F9" s="60">
        <v>57297000</v>
      </c>
      <c r="G9" s="60">
        <v>22697000</v>
      </c>
      <c r="H9" s="60">
        <v>2075000</v>
      </c>
      <c r="I9" s="60"/>
      <c r="J9" s="60">
        <v>24772000</v>
      </c>
      <c r="K9" s="60"/>
      <c r="L9" s="60"/>
      <c r="M9" s="60">
        <v>17157000</v>
      </c>
      <c r="N9" s="60">
        <v>17157000</v>
      </c>
      <c r="O9" s="60"/>
      <c r="P9" s="60"/>
      <c r="Q9" s="60"/>
      <c r="R9" s="60"/>
      <c r="S9" s="60"/>
      <c r="T9" s="60"/>
      <c r="U9" s="60"/>
      <c r="V9" s="60"/>
      <c r="W9" s="60">
        <v>41929000</v>
      </c>
      <c r="X9" s="60">
        <v>35752920</v>
      </c>
      <c r="Y9" s="60">
        <v>6176080</v>
      </c>
      <c r="Z9" s="140">
        <v>17.27</v>
      </c>
      <c r="AA9" s="62">
        <v>57297000</v>
      </c>
    </row>
    <row r="10" spans="1:27" ht="12.75">
      <c r="A10" s="249" t="s">
        <v>180</v>
      </c>
      <c r="B10" s="182"/>
      <c r="C10" s="155"/>
      <c r="D10" s="155"/>
      <c r="E10" s="59">
        <v>93694000</v>
      </c>
      <c r="F10" s="60">
        <v>93694000</v>
      </c>
      <c r="G10" s="60">
        <v>17927000</v>
      </c>
      <c r="H10" s="60"/>
      <c r="I10" s="60"/>
      <c r="J10" s="60">
        <v>17927000</v>
      </c>
      <c r="K10" s="60">
        <v>19985030</v>
      </c>
      <c r="L10" s="60"/>
      <c r="M10" s="60">
        <v>12290214</v>
      </c>
      <c r="N10" s="60">
        <v>32275244</v>
      </c>
      <c r="O10" s="60"/>
      <c r="P10" s="60"/>
      <c r="Q10" s="60"/>
      <c r="R10" s="60"/>
      <c r="S10" s="60"/>
      <c r="T10" s="60"/>
      <c r="U10" s="60"/>
      <c r="V10" s="60"/>
      <c r="W10" s="60">
        <v>50202244</v>
      </c>
      <c r="X10" s="60">
        <v>56763140</v>
      </c>
      <c r="Y10" s="60">
        <v>-6560896</v>
      </c>
      <c r="Z10" s="140">
        <v>-11.56</v>
      </c>
      <c r="AA10" s="62">
        <v>93694000</v>
      </c>
    </row>
    <row r="11" spans="1:27" ht="12.75">
      <c r="A11" s="249" t="s">
        <v>181</v>
      </c>
      <c r="B11" s="182"/>
      <c r="C11" s="155">
        <v>524724</v>
      </c>
      <c r="D11" s="155"/>
      <c r="E11" s="59">
        <v>6195539</v>
      </c>
      <c r="F11" s="60">
        <v>6195539</v>
      </c>
      <c r="G11" s="60">
        <v>6384</v>
      </c>
      <c r="H11" s="60">
        <v>13087</v>
      </c>
      <c r="I11" s="60">
        <v>5981</v>
      </c>
      <c r="J11" s="60">
        <v>25452</v>
      </c>
      <c r="K11" s="60">
        <v>4070</v>
      </c>
      <c r="L11" s="60">
        <v>33480</v>
      </c>
      <c r="M11" s="60">
        <v>16505</v>
      </c>
      <c r="N11" s="60">
        <v>54055</v>
      </c>
      <c r="O11" s="60"/>
      <c r="P11" s="60"/>
      <c r="Q11" s="60"/>
      <c r="R11" s="60"/>
      <c r="S11" s="60"/>
      <c r="T11" s="60"/>
      <c r="U11" s="60"/>
      <c r="V11" s="60"/>
      <c r="W11" s="60">
        <v>79507</v>
      </c>
      <c r="X11" s="60">
        <v>2487948</v>
      </c>
      <c r="Y11" s="60">
        <v>-2408441</v>
      </c>
      <c r="Z11" s="140">
        <v>-96.8</v>
      </c>
      <c r="AA11" s="62">
        <v>6195539</v>
      </c>
    </row>
    <row r="12" spans="1:27" ht="12.75">
      <c r="A12" s="249" t="s">
        <v>182</v>
      </c>
      <c r="B12" s="182"/>
      <c r="C12" s="155">
        <v>9955</v>
      </c>
      <c r="D12" s="155"/>
      <c r="E12" s="59">
        <v>10576</v>
      </c>
      <c r="F12" s="60">
        <v>10576</v>
      </c>
      <c r="G12" s="60"/>
      <c r="H12" s="60">
        <v>9505</v>
      </c>
      <c r="I12" s="60"/>
      <c r="J12" s="60">
        <v>9505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9505</v>
      </c>
      <c r="X12" s="60">
        <v>7914</v>
      </c>
      <c r="Y12" s="60">
        <v>1591</v>
      </c>
      <c r="Z12" s="140">
        <v>20.1</v>
      </c>
      <c r="AA12" s="62">
        <v>10576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-53211194</v>
      </c>
      <c r="D14" s="155"/>
      <c r="E14" s="59">
        <v>-120471375</v>
      </c>
      <c r="F14" s="60">
        <v>-120471375</v>
      </c>
      <c r="G14" s="60">
        <v>-15230922</v>
      </c>
      <c r="H14" s="60">
        <v>-7363941</v>
      </c>
      <c r="I14" s="60">
        <v>-7687734</v>
      </c>
      <c r="J14" s="60">
        <v>-30282597</v>
      </c>
      <c r="K14" s="60">
        <v>-8096601</v>
      </c>
      <c r="L14" s="60">
        <v>-7042293</v>
      </c>
      <c r="M14" s="60">
        <v>-10080283</v>
      </c>
      <c r="N14" s="60">
        <v>-25219177</v>
      </c>
      <c r="O14" s="60"/>
      <c r="P14" s="60"/>
      <c r="Q14" s="60"/>
      <c r="R14" s="60"/>
      <c r="S14" s="60"/>
      <c r="T14" s="60"/>
      <c r="U14" s="60"/>
      <c r="V14" s="60"/>
      <c r="W14" s="60">
        <v>-55501774</v>
      </c>
      <c r="X14" s="60">
        <v>-59876255</v>
      </c>
      <c r="Y14" s="60">
        <v>4374481</v>
      </c>
      <c r="Z14" s="140">
        <v>-7.31</v>
      </c>
      <c r="AA14" s="62">
        <v>-120471375</v>
      </c>
    </row>
    <row r="15" spans="1:27" ht="12.75">
      <c r="A15" s="249" t="s">
        <v>40</v>
      </c>
      <c r="B15" s="182"/>
      <c r="C15" s="155">
        <v>-148625</v>
      </c>
      <c r="D15" s="155"/>
      <c r="E15" s="59">
        <v>-2213000</v>
      </c>
      <c r="F15" s="60">
        <v>-2213000</v>
      </c>
      <c r="G15" s="60">
        <v>-37651</v>
      </c>
      <c r="H15" s="60">
        <v>-86763</v>
      </c>
      <c r="I15" s="60">
        <v>-41586</v>
      </c>
      <c r="J15" s="60">
        <v>-166000</v>
      </c>
      <c r="K15" s="60">
        <v>-57076</v>
      </c>
      <c r="L15" s="60">
        <v>-86949</v>
      </c>
      <c r="M15" s="60">
        <v>-39034</v>
      </c>
      <c r="N15" s="60">
        <v>-183059</v>
      </c>
      <c r="O15" s="60"/>
      <c r="P15" s="60"/>
      <c r="Q15" s="60"/>
      <c r="R15" s="60"/>
      <c r="S15" s="60"/>
      <c r="T15" s="60"/>
      <c r="U15" s="60"/>
      <c r="V15" s="60"/>
      <c r="W15" s="60">
        <v>-349059</v>
      </c>
      <c r="X15" s="60">
        <v>-1100000</v>
      </c>
      <c r="Y15" s="60">
        <v>750941</v>
      </c>
      <c r="Z15" s="140">
        <v>-68.27</v>
      </c>
      <c r="AA15" s="62">
        <v>-2213000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77674131</v>
      </c>
      <c r="D17" s="168">
        <f t="shared" si="0"/>
        <v>0</v>
      </c>
      <c r="E17" s="72">
        <f t="shared" si="0"/>
        <v>98261080</v>
      </c>
      <c r="F17" s="73">
        <f t="shared" si="0"/>
        <v>98261080</v>
      </c>
      <c r="G17" s="73">
        <f t="shared" si="0"/>
        <v>28528338</v>
      </c>
      <c r="H17" s="73">
        <f t="shared" si="0"/>
        <v>-4284015</v>
      </c>
      <c r="I17" s="73">
        <f t="shared" si="0"/>
        <v>-6562426</v>
      </c>
      <c r="J17" s="73">
        <f t="shared" si="0"/>
        <v>17681897</v>
      </c>
      <c r="K17" s="73">
        <f t="shared" si="0"/>
        <v>12796355</v>
      </c>
      <c r="L17" s="73">
        <f t="shared" si="0"/>
        <v>-4126517</v>
      </c>
      <c r="M17" s="73">
        <f t="shared" si="0"/>
        <v>19864372</v>
      </c>
      <c r="N17" s="73">
        <f t="shared" si="0"/>
        <v>28534210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46216107</v>
      </c>
      <c r="X17" s="73">
        <f t="shared" si="0"/>
        <v>69688615</v>
      </c>
      <c r="Y17" s="73">
        <f t="shared" si="0"/>
        <v>-23472508</v>
      </c>
      <c r="Z17" s="170">
        <f>+IF(X17&lt;&gt;0,+(Y17/X17)*100,0)</f>
        <v>-33.6819837788425</v>
      </c>
      <c r="AA17" s="74">
        <f>SUM(AA6:AA16)</f>
        <v>98261080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-71796711</v>
      </c>
      <c r="D24" s="155"/>
      <c r="E24" s="59"/>
      <c r="F24" s="60"/>
      <c r="G24" s="60">
        <v>-20000000</v>
      </c>
      <c r="H24" s="60">
        <v>8400000</v>
      </c>
      <c r="I24" s="60">
        <v>8675000</v>
      </c>
      <c r="J24" s="60">
        <v>-2925000</v>
      </c>
      <c r="K24" s="60">
        <v>4220000</v>
      </c>
      <c r="L24" s="60">
        <v>-750000</v>
      </c>
      <c r="M24" s="60">
        <v>-11050000</v>
      </c>
      <c r="N24" s="60">
        <v>-7580000</v>
      </c>
      <c r="O24" s="60"/>
      <c r="P24" s="60"/>
      <c r="Q24" s="60"/>
      <c r="R24" s="60"/>
      <c r="S24" s="60"/>
      <c r="T24" s="60"/>
      <c r="U24" s="60"/>
      <c r="V24" s="60"/>
      <c r="W24" s="60">
        <v>-10505000</v>
      </c>
      <c r="X24" s="60"/>
      <c r="Y24" s="60">
        <v>-10505000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-95104964</v>
      </c>
      <c r="F26" s="60">
        <v>-95104964</v>
      </c>
      <c r="G26" s="60">
        <v>-12408923</v>
      </c>
      <c r="H26" s="60">
        <v>-2899009</v>
      </c>
      <c r="I26" s="60">
        <v>-3743232</v>
      </c>
      <c r="J26" s="60">
        <v>-19051164</v>
      </c>
      <c r="K26" s="60">
        <v>-4340435</v>
      </c>
      <c r="L26" s="60">
        <v>-7351090</v>
      </c>
      <c r="M26" s="60">
        <v>-8945461</v>
      </c>
      <c r="N26" s="60">
        <v>-20636986</v>
      </c>
      <c r="O26" s="60"/>
      <c r="P26" s="60"/>
      <c r="Q26" s="60"/>
      <c r="R26" s="60"/>
      <c r="S26" s="60"/>
      <c r="T26" s="60"/>
      <c r="U26" s="60"/>
      <c r="V26" s="60"/>
      <c r="W26" s="60">
        <v>-39688150</v>
      </c>
      <c r="X26" s="60">
        <v>-47268690</v>
      </c>
      <c r="Y26" s="60">
        <v>7580540</v>
      </c>
      <c r="Z26" s="140">
        <v>-16.04</v>
      </c>
      <c r="AA26" s="62">
        <v>-95104964</v>
      </c>
    </row>
    <row r="27" spans="1:27" ht="12.75">
      <c r="A27" s="250" t="s">
        <v>192</v>
      </c>
      <c r="B27" s="251"/>
      <c r="C27" s="168">
        <f aca="true" t="shared" si="1" ref="C27:Y27">SUM(C21:C26)</f>
        <v>-71796711</v>
      </c>
      <c r="D27" s="168">
        <f>SUM(D21:D26)</f>
        <v>0</v>
      </c>
      <c r="E27" s="72">
        <f t="shared" si="1"/>
        <v>-95104964</v>
      </c>
      <c r="F27" s="73">
        <f t="shared" si="1"/>
        <v>-95104964</v>
      </c>
      <c r="G27" s="73">
        <f t="shared" si="1"/>
        <v>-32408923</v>
      </c>
      <c r="H27" s="73">
        <f t="shared" si="1"/>
        <v>5500991</v>
      </c>
      <c r="I27" s="73">
        <f t="shared" si="1"/>
        <v>4931768</v>
      </c>
      <c r="J27" s="73">
        <f t="shared" si="1"/>
        <v>-21976164</v>
      </c>
      <c r="K27" s="73">
        <f t="shared" si="1"/>
        <v>-120435</v>
      </c>
      <c r="L27" s="73">
        <f t="shared" si="1"/>
        <v>-8101090</v>
      </c>
      <c r="M27" s="73">
        <f t="shared" si="1"/>
        <v>-19995461</v>
      </c>
      <c r="N27" s="73">
        <f t="shared" si="1"/>
        <v>-28216986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-50193150</v>
      </c>
      <c r="X27" s="73">
        <f t="shared" si="1"/>
        <v>-47268690</v>
      </c>
      <c r="Y27" s="73">
        <f t="shared" si="1"/>
        <v>-2924460</v>
      </c>
      <c r="Z27" s="170">
        <f>+IF(X27&lt;&gt;0,+(Y27/X27)*100,0)</f>
        <v>6.186886076174313</v>
      </c>
      <c r="AA27" s="74">
        <f>SUM(AA21:AA26)</f>
        <v>-95104964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-493667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>
        <v>-68027</v>
      </c>
      <c r="H35" s="60"/>
      <c r="I35" s="60"/>
      <c r="J35" s="60">
        <v>-68027</v>
      </c>
      <c r="K35" s="60">
        <v>-69144</v>
      </c>
      <c r="L35" s="60"/>
      <c r="M35" s="60">
        <v>-68734</v>
      </c>
      <c r="N35" s="60">
        <v>-137878</v>
      </c>
      <c r="O35" s="60"/>
      <c r="P35" s="60"/>
      <c r="Q35" s="60"/>
      <c r="R35" s="60"/>
      <c r="S35" s="60"/>
      <c r="T35" s="60"/>
      <c r="U35" s="60"/>
      <c r="V35" s="60"/>
      <c r="W35" s="60">
        <v>-205905</v>
      </c>
      <c r="X35" s="60"/>
      <c r="Y35" s="60">
        <v>-205905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-493667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-68027</v>
      </c>
      <c r="H36" s="73">
        <f t="shared" si="2"/>
        <v>0</v>
      </c>
      <c r="I36" s="73">
        <f t="shared" si="2"/>
        <v>0</v>
      </c>
      <c r="J36" s="73">
        <f t="shared" si="2"/>
        <v>-68027</v>
      </c>
      <c r="K36" s="73">
        <f t="shared" si="2"/>
        <v>-69144</v>
      </c>
      <c r="L36" s="73">
        <f t="shared" si="2"/>
        <v>0</v>
      </c>
      <c r="M36" s="73">
        <f t="shared" si="2"/>
        <v>-68734</v>
      </c>
      <c r="N36" s="73">
        <f t="shared" si="2"/>
        <v>-137878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-205905</v>
      </c>
      <c r="X36" s="73">
        <f t="shared" si="2"/>
        <v>0</v>
      </c>
      <c r="Y36" s="73">
        <f t="shared" si="2"/>
        <v>-205905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5383753</v>
      </c>
      <c r="D38" s="153">
        <f>+D17+D27+D36</f>
        <v>0</v>
      </c>
      <c r="E38" s="99">
        <f t="shared" si="3"/>
        <v>3156116</v>
      </c>
      <c r="F38" s="100">
        <f t="shared" si="3"/>
        <v>3156116</v>
      </c>
      <c r="G38" s="100">
        <f t="shared" si="3"/>
        <v>-3948612</v>
      </c>
      <c r="H38" s="100">
        <f t="shared" si="3"/>
        <v>1216976</v>
      </c>
      <c r="I38" s="100">
        <f t="shared" si="3"/>
        <v>-1630658</v>
      </c>
      <c r="J38" s="100">
        <f t="shared" si="3"/>
        <v>-4362294</v>
      </c>
      <c r="K38" s="100">
        <f t="shared" si="3"/>
        <v>12606776</v>
      </c>
      <c r="L38" s="100">
        <f t="shared" si="3"/>
        <v>-12227607</v>
      </c>
      <c r="M38" s="100">
        <f t="shared" si="3"/>
        <v>-199823</v>
      </c>
      <c r="N38" s="100">
        <f t="shared" si="3"/>
        <v>179346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-4182948</v>
      </c>
      <c r="X38" s="100">
        <f t="shared" si="3"/>
        <v>22419925</v>
      </c>
      <c r="Y38" s="100">
        <f t="shared" si="3"/>
        <v>-26602873</v>
      </c>
      <c r="Z38" s="137">
        <f>+IF(X38&lt;&gt;0,+(Y38/X38)*100,0)</f>
        <v>-118.65727918358336</v>
      </c>
      <c r="AA38" s="102">
        <f>+AA17+AA27+AA36</f>
        <v>3156116</v>
      </c>
    </row>
    <row r="39" spans="1:27" ht="12.75">
      <c r="A39" s="249" t="s">
        <v>200</v>
      </c>
      <c r="B39" s="182"/>
      <c r="C39" s="153">
        <v>945123</v>
      </c>
      <c r="D39" s="153"/>
      <c r="E39" s="99">
        <v>200000</v>
      </c>
      <c r="F39" s="100">
        <v>200000</v>
      </c>
      <c r="G39" s="100">
        <v>5373892</v>
      </c>
      <c r="H39" s="100">
        <v>1425280</v>
      </c>
      <c r="I39" s="100">
        <v>2642256</v>
      </c>
      <c r="J39" s="100">
        <v>5373892</v>
      </c>
      <c r="K39" s="100">
        <v>1011598</v>
      </c>
      <c r="L39" s="100">
        <v>13618374</v>
      </c>
      <c r="M39" s="100">
        <v>1390767</v>
      </c>
      <c r="N39" s="100">
        <v>1011598</v>
      </c>
      <c r="O39" s="100"/>
      <c r="P39" s="100"/>
      <c r="Q39" s="100"/>
      <c r="R39" s="100"/>
      <c r="S39" s="100"/>
      <c r="T39" s="100"/>
      <c r="U39" s="100"/>
      <c r="V39" s="100"/>
      <c r="W39" s="100">
        <v>5373892</v>
      </c>
      <c r="X39" s="100">
        <v>200000</v>
      </c>
      <c r="Y39" s="100">
        <v>5173892</v>
      </c>
      <c r="Z39" s="137">
        <v>2586.95</v>
      </c>
      <c r="AA39" s="102">
        <v>200000</v>
      </c>
    </row>
    <row r="40" spans="1:27" ht="12.75">
      <c r="A40" s="269" t="s">
        <v>201</v>
      </c>
      <c r="B40" s="256"/>
      <c r="C40" s="257">
        <v>6328876</v>
      </c>
      <c r="D40" s="257"/>
      <c r="E40" s="258">
        <v>3356116</v>
      </c>
      <c r="F40" s="259">
        <v>3356116</v>
      </c>
      <c r="G40" s="259">
        <v>1425280</v>
      </c>
      <c r="H40" s="259">
        <v>2642256</v>
      </c>
      <c r="I40" s="259">
        <v>1011598</v>
      </c>
      <c r="J40" s="259">
        <v>1011598</v>
      </c>
      <c r="K40" s="259">
        <v>13618374</v>
      </c>
      <c r="L40" s="259">
        <v>1390767</v>
      </c>
      <c r="M40" s="259">
        <v>1190944</v>
      </c>
      <c r="N40" s="259">
        <v>1190944</v>
      </c>
      <c r="O40" s="259"/>
      <c r="P40" s="259"/>
      <c r="Q40" s="259"/>
      <c r="R40" s="259"/>
      <c r="S40" s="259"/>
      <c r="T40" s="259"/>
      <c r="U40" s="259"/>
      <c r="V40" s="259"/>
      <c r="W40" s="259">
        <v>1190944</v>
      </c>
      <c r="X40" s="259">
        <v>22619925</v>
      </c>
      <c r="Y40" s="259">
        <v>-21428981</v>
      </c>
      <c r="Z40" s="260">
        <v>-94.73</v>
      </c>
      <c r="AA40" s="261">
        <v>3356116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71324163</v>
      </c>
      <c r="D5" s="200">
        <f t="shared" si="0"/>
        <v>0</v>
      </c>
      <c r="E5" s="106">
        <f t="shared" si="0"/>
        <v>95104900</v>
      </c>
      <c r="F5" s="106">
        <f t="shared" si="0"/>
        <v>95104900</v>
      </c>
      <c r="G5" s="106">
        <f t="shared" si="0"/>
        <v>13504798</v>
      </c>
      <c r="H5" s="106">
        <f t="shared" si="0"/>
        <v>2205133</v>
      </c>
      <c r="I5" s="106">
        <f t="shared" si="0"/>
        <v>294096</v>
      </c>
      <c r="J5" s="106">
        <f t="shared" si="0"/>
        <v>16004027</v>
      </c>
      <c r="K5" s="106">
        <f t="shared" si="0"/>
        <v>1669966</v>
      </c>
      <c r="L5" s="106">
        <f t="shared" si="0"/>
        <v>551300</v>
      </c>
      <c r="M5" s="106">
        <f t="shared" si="0"/>
        <v>2274128</v>
      </c>
      <c r="N5" s="106">
        <f t="shared" si="0"/>
        <v>4495394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20499421</v>
      </c>
      <c r="X5" s="106">
        <f t="shared" si="0"/>
        <v>47552450</v>
      </c>
      <c r="Y5" s="106">
        <f t="shared" si="0"/>
        <v>-27053029</v>
      </c>
      <c r="Z5" s="201">
        <f>+IF(X5&lt;&gt;0,+(Y5/X5)*100,0)</f>
        <v>-56.89092570414353</v>
      </c>
      <c r="AA5" s="199">
        <f>SUM(AA11:AA18)</f>
        <v>95104900</v>
      </c>
    </row>
    <row r="6" spans="1:27" ht="12.75">
      <c r="A6" s="291" t="s">
        <v>205</v>
      </c>
      <c r="B6" s="142"/>
      <c r="C6" s="62"/>
      <c r="D6" s="156"/>
      <c r="E6" s="60">
        <v>28429000</v>
      </c>
      <c r="F6" s="60">
        <v>28429000</v>
      </c>
      <c r="G6" s="60">
        <v>1472445</v>
      </c>
      <c r="H6" s="60">
        <v>1869615</v>
      </c>
      <c r="I6" s="60"/>
      <c r="J6" s="60">
        <v>3342060</v>
      </c>
      <c r="K6" s="60"/>
      <c r="L6" s="60">
        <v>133750</v>
      </c>
      <c r="M6" s="60">
        <v>1475249</v>
      </c>
      <c r="N6" s="60">
        <v>1608999</v>
      </c>
      <c r="O6" s="60"/>
      <c r="P6" s="60"/>
      <c r="Q6" s="60"/>
      <c r="R6" s="60"/>
      <c r="S6" s="60"/>
      <c r="T6" s="60"/>
      <c r="U6" s="60"/>
      <c r="V6" s="60"/>
      <c r="W6" s="60">
        <v>4951059</v>
      </c>
      <c r="X6" s="60">
        <v>14214500</v>
      </c>
      <c r="Y6" s="60">
        <v>-9263441</v>
      </c>
      <c r="Z6" s="140">
        <v>-65.17</v>
      </c>
      <c r="AA6" s="155">
        <v>28429000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>
        <v>194241</v>
      </c>
      <c r="M7" s="60"/>
      <c r="N7" s="60">
        <v>194241</v>
      </c>
      <c r="O7" s="60"/>
      <c r="P7" s="60"/>
      <c r="Q7" s="60"/>
      <c r="R7" s="60"/>
      <c r="S7" s="60"/>
      <c r="T7" s="60"/>
      <c r="U7" s="60"/>
      <c r="V7" s="60"/>
      <c r="W7" s="60">
        <v>194241</v>
      </c>
      <c r="X7" s="60"/>
      <c r="Y7" s="60">
        <v>194241</v>
      </c>
      <c r="Z7" s="140"/>
      <c r="AA7" s="155"/>
    </row>
    <row r="8" spans="1:27" ht="12.75">
      <c r="A8" s="291" t="s">
        <v>207</v>
      </c>
      <c r="B8" s="142"/>
      <c r="C8" s="62">
        <v>69818670</v>
      </c>
      <c r="D8" s="156"/>
      <c r="E8" s="60">
        <v>65265000</v>
      </c>
      <c r="F8" s="60">
        <v>65265000</v>
      </c>
      <c r="G8" s="60">
        <v>11381274</v>
      </c>
      <c r="H8" s="60">
        <v>329581</v>
      </c>
      <c r="I8" s="60">
        <v>202589</v>
      </c>
      <c r="J8" s="60">
        <v>11913444</v>
      </c>
      <c r="K8" s="60">
        <v>1657642</v>
      </c>
      <c r="L8" s="60">
        <v>207699</v>
      </c>
      <c r="M8" s="60">
        <v>774673</v>
      </c>
      <c r="N8" s="60">
        <v>2640014</v>
      </c>
      <c r="O8" s="60"/>
      <c r="P8" s="60"/>
      <c r="Q8" s="60"/>
      <c r="R8" s="60"/>
      <c r="S8" s="60"/>
      <c r="T8" s="60"/>
      <c r="U8" s="60"/>
      <c r="V8" s="60"/>
      <c r="W8" s="60">
        <v>14553458</v>
      </c>
      <c r="X8" s="60">
        <v>32632500</v>
      </c>
      <c r="Y8" s="60">
        <v>-18079042</v>
      </c>
      <c r="Z8" s="140">
        <v>-55.4</v>
      </c>
      <c r="AA8" s="155">
        <v>65265000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69818670</v>
      </c>
      <c r="D11" s="294">
        <f t="shared" si="1"/>
        <v>0</v>
      </c>
      <c r="E11" s="295">
        <f t="shared" si="1"/>
        <v>93694000</v>
      </c>
      <c r="F11" s="295">
        <f t="shared" si="1"/>
        <v>93694000</v>
      </c>
      <c r="G11" s="295">
        <f t="shared" si="1"/>
        <v>12853719</v>
      </c>
      <c r="H11" s="295">
        <f t="shared" si="1"/>
        <v>2199196</v>
      </c>
      <c r="I11" s="295">
        <f t="shared" si="1"/>
        <v>202589</v>
      </c>
      <c r="J11" s="295">
        <f t="shared" si="1"/>
        <v>15255504</v>
      </c>
      <c r="K11" s="295">
        <f t="shared" si="1"/>
        <v>1657642</v>
      </c>
      <c r="L11" s="295">
        <f t="shared" si="1"/>
        <v>535690</v>
      </c>
      <c r="M11" s="295">
        <f t="shared" si="1"/>
        <v>2249922</v>
      </c>
      <c r="N11" s="295">
        <f t="shared" si="1"/>
        <v>4443254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19698758</v>
      </c>
      <c r="X11" s="295">
        <f t="shared" si="1"/>
        <v>46847000</v>
      </c>
      <c r="Y11" s="295">
        <f t="shared" si="1"/>
        <v>-27148242</v>
      </c>
      <c r="Z11" s="296">
        <f>+IF(X11&lt;&gt;0,+(Y11/X11)*100,0)</f>
        <v>-57.95086558370867</v>
      </c>
      <c r="AA11" s="297">
        <f>SUM(AA6:AA10)</f>
        <v>93694000</v>
      </c>
    </row>
    <row r="12" spans="1:27" ht="12.75">
      <c r="A12" s="298" t="s">
        <v>211</v>
      </c>
      <c r="B12" s="136"/>
      <c r="C12" s="62">
        <v>1505493</v>
      </c>
      <c r="D12" s="156"/>
      <c r="E12" s="60"/>
      <c r="F12" s="60"/>
      <c r="G12" s="60">
        <v>574292</v>
      </c>
      <c r="H12" s="60"/>
      <c r="I12" s="60">
        <v>91507</v>
      </c>
      <c r="J12" s="60">
        <v>665799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665799</v>
      </c>
      <c r="X12" s="60"/>
      <c r="Y12" s="60">
        <v>665799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1410900</v>
      </c>
      <c r="F15" s="60">
        <v>1410900</v>
      </c>
      <c r="G15" s="60">
        <v>76787</v>
      </c>
      <c r="H15" s="60">
        <v>5937</v>
      </c>
      <c r="I15" s="60"/>
      <c r="J15" s="60">
        <v>82724</v>
      </c>
      <c r="K15" s="60">
        <v>12324</v>
      </c>
      <c r="L15" s="60">
        <v>15610</v>
      </c>
      <c r="M15" s="60">
        <v>24206</v>
      </c>
      <c r="N15" s="60">
        <v>52140</v>
      </c>
      <c r="O15" s="60"/>
      <c r="P15" s="60"/>
      <c r="Q15" s="60"/>
      <c r="R15" s="60"/>
      <c r="S15" s="60"/>
      <c r="T15" s="60"/>
      <c r="U15" s="60"/>
      <c r="V15" s="60"/>
      <c r="W15" s="60">
        <v>134864</v>
      </c>
      <c r="X15" s="60">
        <v>705450</v>
      </c>
      <c r="Y15" s="60">
        <v>-570586</v>
      </c>
      <c r="Z15" s="140">
        <v>-80.88</v>
      </c>
      <c r="AA15" s="155">
        <v>1410900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28429000</v>
      </c>
      <c r="F36" s="60">
        <f t="shared" si="4"/>
        <v>28429000</v>
      </c>
      <c r="G36" s="60">
        <f t="shared" si="4"/>
        <v>1472445</v>
      </c>
      <c r="H36" s="60">
        <f t="shared" si="4"/>
        <v>1869615</v>
      </c>
      <c r="I36" s="60">
        <f t="shared" si="4"/>
        <v>0</v>
      </c>
      <c r="J36" s="60">
        <f t="shared" si="4"/>
        <v>3342060</v>
      </c>
      <c r="K36" s="60">
        <f t="shared" si="4"/>
        <v>0</v>
      </c>
      <c r="L36" s="60">
        <f t="shared" si="4"/>
        <v>133750</v>
      </c>
      <c r="M36" s="60">
        <f t="shared" si="4"/>
        <v>1475249</v>
      </c>
      <c r="N36" s="60">
        <f t="shared" si="4"/>
        <v>1608999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4951059</v>
      </c>
      <c r="X36" s="60">
        <f t="shared" si="4"/>
        <v>14214500</v>
      </c>
      <c r="Y36" s="60">
        <f t="shared" si="4"/>
        <v>-9263441</v>
      </c>
      <c r="Z36" s="140">
        <f aca="true" t="shared" si="5" ref="Z36:Z49">+IF(X36&lt;&gt;0,+(Y36/X36)*100,0)</f>
        <v>-65.1689542368708</v>
      </c>
      <c r="AA36" s="155">
        <f>AA6+AA21</f>
        <v>28429000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194241</v>
      </c>
      <c r="M37" s="60">
        <f t="shared" si="4"/>
        <v>0</v>
      </c>
      <c r="N37" s="60">
        <f t="shared" si="4"/>
        <v>194241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194241</v>
      </c>
      <c r="X37" s="60">
        <f t="shared" si="4"/>
        <v>0</v>
      </c>
      <c r="Y37" s="60">
        <f t="shared" si="4"/>
        <v>194241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69818670</v>
      </c>
      <c r="D38" s="156">
        <f t="shared" si="4"/>
        <v>0</v>
      </c>
      <c r="E38" s="60">
        <f t="shared" si="4"/>
        <v>65265000</v>
      </c>
      <c r="F38" s="60">
        <f t="shared" si="4"/>
        <v>65265000</v>
      </c>
      <c r="G38" s="60">
        <f t="shared" si="4"/>
        <v>11381274</v>
      </c>
      <c r="H38" s="60">
        <f t="shared" si="4"/>
        <v>329581</v>
      </c>
      <c r="I38" s="60">
        <f t="shared" si="4"/>
        <v>202589</v>
      </c>
      <c r="J38" s="60">
        <f t="shared" si="4"/>
        <v>11913444</v>
      </c>
      <c r="K38" s="60">
        <f t="shared" si="4"/>
        <v>1657642</v>
      </c>
      <c r="L38" s="60">
        <f t="shared" si="4"/>
        <v>207699</v>
      </c>
      <c r="M38" s="60">
        <f t="shared" si="4"/>
        <v>774673</v>
      </c>
      <c r="N38" s="60">
        <f t="shared" si="4"/>
        <v>2640014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14553458</v>
      </c>
      <c r="X38" s="60">
        <f t="shared" si="4"/>
        <v>32632500</v>
      </c>
      <c r="Y38" s="60">
        <f t="shared" si="4"/>
        <v>-18079042</v>
      </c>
      <c r="Z38" s="140">
        <f t="shared" si="5"/>
        <v>-55.40195204167624</v>
      </c>
      <c r="AA38" s="155">
        <f>AA8+AA23</f>
        <v>65265000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69818670</v>
      </c>
      <c r="D41" s="294">
        <f t="shared" si="6"/>
        <v>0</v>
      </c>
      <c r="E41" s="295">
        <f t="shared" si="6"/>
        <v>93694000</v>
      </c>
      <c r="F41" s="295">
        <f t="shared" si="6"/>
        <v>93694000</v>
      </c>
      <c r="G41" s="295">
        <f t="shared" si="6"/>
        <v>12853719</v>
      </c>
      <c r="H41" s="295">
        <f t="shared" si="6"/>
        <v>2199196</v>
      </c>
      <c r="I41" s="295">
        <f t="shared" si="6"/>
        <v>202589</v>
      </c>
      <c r="J41" s="295">
        <f t="shared" si="6"/>
        <v>15255504</v>
      </c>
      <c r="K41" s="295">
        <f t="shared" si="6"/>
        <v>1657642</v>
      </c>
      <c r="L41" s="295">
        <f t="shared" si="6"/>
        <v>535690</v>
      </c>
      <c r="M41" s="295">
        <f t="shared" si="6"/>
        <v>2249922</v>
      </c>
      <c r="N41" s="295">
        <f t="shared" si="6"/>
        <v>4443254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19698758</v>
      </c>
      <c r="X41" s="295">
        <f t="shared" si="6"/>
        <v>46847000</v>
      </c>
      <c r="Y41" s="295">
        <f t="shared" si="6"/>
        <v>-27148242</v>
      </c>
      <c r="Z41" s="296">
        <f t="shared" si="5"/>
        <v>-57.95086558370867</v>
      </c>
      <c r="AA41" s="297">
        <f>SUM(AA36:AA40)</f>
        <v>93694000</v>
      </c>
    </row>
    <row r="42" spans="1:27" ht="12.75">
      <c r="A42" s="298" t="s">
        <v>211</v>
      </c>
      <c r="B42" s="136"/>
      <c r="C42" s="95">
        <f aca="true" t="shared" si="7" ref="C42:Y48">C12+C27</f>
        <v>1505493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574292</v>
      </c>
      <c r="H42" s="54">
        <f t="shared" si="7"/>
        <v>0</v>
      </c>
      <c r="I42" s="54">
        <f t="shared" si="7"/>
        <v>91507</v>
      </c>
      <c r="J42" s="54">
        <f t="shared" si="7"/>
        <v>665799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665799</v>
      </c>
      <c r="X42" s="54">
        <f t="shared" si="7"/>
        <v>0</v>
      </c>
      <c r="Y42" s="54">
        <f t="shared" si="7"/>
        <v>665799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1410900</v>
      </c>
      <c r="F45" s="54">
        <f t="shared" si="7"/>
        <v>1410900</v>
      </c>
      <c r="G45" s="54">
        <f t="shared" si="7"/>
        <v>76787</v>
      </c>
      <c r="H45" s="54">
        <f t="shared" si="7"/>
        <v>5937</v>
      </c>
      <c r="I45" s="54">
        <f t="shared" si="7"/>
        <v>0</v>
      </c>
      <c r="J45" s="54">
        <f t="shared" si="7"/>
        <v>82724</v>
      </c>
      <c r="K45" s="54">
        <f t="shared" si="7"/>
        <v>12324</v>
      </c>
      <c r="L45" s="54">
        <f t="shared" si="7"/>
        <v>15610</v>
      </c>
      <c r="M45" s="54">
        <f t="shared" si="7"/>
        <v>24206</v>
      </c>
      <c r="N45" s="54">
        <f t="shared" si="7"/>
        <v>52140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134864</v>
      </c>
      <c r="X45" s="54">
        <f t="shared" si="7"/>
        <v>705450</v>
      </c>
      <c r="Y45" s="54">
        <f t="shared" si="7"/>
        <v>-570586</v>
      </c>
      <c r="Z45" s="184">
        <f t="shared" si="5"/>
        <v>-80.88255723297186</v>
      </c>
      <c r="AA45" s="130">
        <f t="shared" si="8"/>
        <v>1410900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71324163</v>
      </c>
      <c r="D49" s="218">
        <f t="shared" si="9"/>
        <v>0</v>
      </c>
      <c r="E49" s="220">
        <f t="shared" si="9"/>
        <v>95104900</v>
      </c>
      <c r="F49" s="220">
        <f t="shared" si="9"/>
        <v>95104900</v>
      </c>
      <c r="G49" s="220">
        <f t="shared" si="9"/>
        <v>13504798</v>
      </c>
      <c r="H49" s="220">
        <f t="shared" si="9"/>
        <v>2205133</v>
      </c>
      <c r="I49" s="220">
        <f t="shared" si="9"/>
        <v>294096</v>
      </c>
      <c r="J49" s="220">
        <f t="shared" si="9"/>
        <v>16004027</v>
      </c>
      <c r="K49" s="220">
        <f t="shared" si="9"/>
        <v>1669966</v>
      </c>
      <c r="L49" s="220">
        <f t="shared" si="9"/>
        <v>551300</v>
      </c>
      <c r="M49" s="220">
        <f t="shared" si="9"/>
        <v>2274128</v>
      </c>
      <c r="N49" s="220">
        <f t="shared" si="9"/>
        <v>4495394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20499421</v>
      </c>
      <c r="X49" s="220">
        <f t="shared" si="9"/>
        <v>47552450</v>
      </c>
      <c r="Y49" s="220">
        <f t="shared" si="9"/>
        <v>-27053029</v>
      </c>
      <c r="Z49" s="221">
        <f t="shared" si="5"/>
        <v>-56.89092570414353</v>
      </c>
      <c r="AA49" s="222">
        <f>SUM(AA41:AA48)</f>
        <v>95104900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3329518</v>
      </c>
      <c r="D51" s="129">
        <f t="shared" si="10"/>
        <v>0</v>
      </c>
      <c r="E51" s="54">
        <f t="shared" si="10"/>
        <v>5535119</v>
      </c>
      <c r="F51" s="54">
        <f t="shared" si="10"/>
        <v>5535119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2767560</v>
      </c>
      <c r="Y51" s="54">
        <f t="shared" si="10"/>
        <v>-2767560</v>
      </c>
      <c r="Z51" s="184">
        <f>+IF(X51&lt;&gt;0,+(Y51/X51)*100,0)</f>
        <v>-100</v>
      </c>
      <c r="AA51" s="130">
        <f>SUM(AA57:AA61)</f>
        <v>5535119</v>
      </c>
    </row>
    <row r="52" spans="1:27" ht="12.75">
      <c r="A52" s="310" t="s">
        <v>205</v>
      </c>
      <c r="B52" s="142"/>
      <c r="C52" s="62">
        <v>149898</v>
      </c>
      <c r="D52" s="156"/>
      <c r="E52" s="60">
        <v>476000</v>
      </c>
      <c r="F52" s="60">
        <v>476000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238000</v>
      </c>
      <c r="Y52" s="60">
        <v>-238000</v>
      </c>
      <c r="Z52" s="140">
        <v>-100</v>
      </c>
      <c r="AA52" s="155">
        <v>476000</v>
      </c>
    </row>
    <row r="53" spans="1:27" ht="12.75">
      <c r="A53" s="310" t="s">
        <v>206</v>
      </c>
      <c r="B53" s="142"/>
      <c r="C53" s="62"/>
      <c r="D53" s="156"/>
      <c r="E53" s="60">
        <v>455119</v>
      </c>
      <c r="F53" s="60">
        <v>455119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227560</v>
      </c>
      <c r="Y53" s="60">
        <v>-227560</v>
      </c>
      <c r="Z53" s="140">
        <v>-100</v>
      </c>
      <c r="AA53" s="155">
        <v>455119</v>
      </c>
    </row>
    <row r="54" spans="1:27" ht="12.75">
      <c r="A54" s="310" t="s">
        <v>207</v>
      </c>
      <c r="B54" s="142"/>
      <c r="C54" s="62">
        <v>1306935</v>
      </c>
      <c r="D54" s="156"/>
      <c r="E54" s="60">
        <v>320000</v>
      </c>
      <c r="F54" s="60">
        <v>320000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160000</v>
      </c>
      <c r="Y54" s="60">
        <v>-160000</v>
      </c>
      <c r="Z54" s="140">
        <v>-100</v>
      </c>
      <c r="AA54" s="155">
        <v>320000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1456833</v>
      </c>
      <c r="D57" s="294">
        <f t="shared" si="11"/>
        <v>0</v>
      </c>
      <c r="E57" s="295">
        <f t="shared" si="11"/>
        <v>1251119</v>
      </c>
      <c r="F57" s="295">
        <f t="shared" si="11"/>
        <v>1251119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625560</v>
      </c>
      <c r="Y57" s="295">
        <f t="shared" si="11"/>
        <v>-625560</v>
      </c>
      <c r="Z57" s="296">
        <f>+IF(X57&lt;&gt;0,+(Y57/X57)*100,0)</f>
        <v>-100</v>
      </c>
      <c r="AA57" s="297">
        <f>SUM(AA52:AA56)</f>
        <v>1251119</v>
      </c>
    </row>
    <row r="58" spans="1:27" ht="12.75">
      <c r="A58" s="311" t="s">
        <v>211</v>
      </c>
      <c r="B58" s="136"/>
      <c r="C58" s="62"/>
      <c r="D58" s="156"/>
      <c r="E58" s="60">
        <v>120000</v>
      </c>
      <c r="F58" s="60">
        <v>120000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60000</v>
      </c>
      <c r="Y58" s="60">
        <v>-60000</v>
      </c>
      <c r="Z58" s="140">
        <v>-100</v>
      </c>
      <c r="AA58" s="155">
        <v>120000</v>
      </c>
    </row>
    <row r="59" spans="1:27" ht="12.75">
      <c r="A59" s="311" t="s">
        <v>212</v>
      </c>
      <c r="B59" s="136"/>
      <c r="C59" s="273"/>
      <c r="D59" s="274"/>
      <c r="E59" s="275">
        <v>638000</v>
      </c>
      <c r="F59" s="275">
        <v>638000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319000</v>
      </c>
      <c r="Y59" s="275">
        <v>-319000</v>
      </c>
      <c r="Z59" s="140">
        <v>-100</v>
      </c>
      <c r="AA59" s="277">
        <v>638000</v>
      </c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1872685</v>
      </c>
      <c r="D61" s="156"/>
      <c r="E61" s="60">
        <v>3526000</v>
      </c>
      <c r="F61" s="60">
        <v>3526000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1763000</v>
      </c>
      <c r="Y61" s="60">
        <v>-1763000</v>
      </c>
      <c r="Z61" s="140">
        <v>-100</v>
      </c>
      <c r="AA61" s="155">
        <v>3526000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5535119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42704</v>
      </c>
      <c r="H68" s="60">
        <v>70365</v>
      </c>
      <c r="I68" s="60">
        <v>93411</v>
      </c>
      <c r="J68" s="60">
        <v>206480</v>
      </c>
      <c r="K68" s="60">
        <v>38557</v>
      </c>
      <c r="L68" s="60">
        <v>166263</v>
      </c>
      <c r="M68" s="60">
        <v>222982</v>
      </c>
      <c r="N68" s="60">
        <v>427802</v>
      </c>
      <c r="O68" s="60"/>
      <c r="P68" s="60"/>
      <c r="Q68" s="60"/>
      <c r="R68" s="60"/>
      <c r="S68" s="60"/>
      <c r="T68" s="60"/>
      <c r="U68" s="60"/>
      <c r="V68" s="60"/>
      <c r="W68" s="60">
        <v>634282</v>
      </c>
      <c r="X68" s="60"/>
      <c r="Y68" s="60">
        <v>634282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5535119</v>
      </c>
      <c r="F69" s="220">
        <f t="shared" si="12"/>
        <v>0</v>
      </c>
      <c r="G69" s="220">
        <f t="shared" si="12"/>
        <v>42704</v>
      </c>
      <c r="H69" s="220">
        <f t="shared" si="12"/>
        <v>70365</v>
      </c>
      <c r="I69" s="220">
        <f t="shared" si="12"/>
        <v>93411</v>
      </c>
      <c r="J69" s="220">
        <f t="shared" si="12"/>
        <v>206480</v>
      </c>
      <c r="K69" s="220">
        <f t="shared" si="12"/>
        <v>38557</v>
      </c>
      <c r="L69" s="220">
        <f t="shared" si="12"/>
        <v>166263</v>
      </c>
      <c r="M69" s="220">
        <f t="shared" si="12"/>
        <v>222982</v>
      </c>
      <c r="N69" s="220">
        <f t="shared" si="12"/>
        <v>427802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634282</v>
      </c>
      <c r="X69" s="220">
        <f t="shared" si="12"/>
        <v>0</v>
      </c>
      <c r="Y69" s="220">
        <f t="shared" si="12"/>
        <v>634282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69818670</v>
      </c>
      <c r="D5" s="357">
        <f t="shared" si="0"/>
        <v>0</v>
      </c>
      <c r="E5" s="356">
        <f t="shared" si="0"/>
        <v>93694000</v>
      </c>
      <c r="F5" s="358">
        <f t="shared" si="0"/>
        <v>93694000</v>
      </c>
      <c r="G5" s="358">
        <f t="shared" si="0"/>
        <v>12853719</v>
      </c>
      <c r="H5" s="356">
        <f t="shared" si="0"/>
        <v>2199196</v>
      </c>
      <c r="I5" s="356">
        <f t="shared" si="0"/>
        <v>202589</v>
      </c>
      <c r="J5" s="358">
        <f t="shared" si="0"/>
        <v>15255504</v>
      </c>
      <c r="K5" s="358">
        <f t="shared" si="0"/>
        <v>1657642</v>
      </c>
      <c r="L5" s="356">
        <f t="shared" si="0"/>
        <v>535690</v>
      </c>
      <c r="M5" s="356">
        <f t="shared" si="0"/>
        <v>2249922</v>
      </c>
      <c r="N5" s="358">
        <f t="shared" si="0"/>
        <v>4443254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19698758</v>
      </c>
      <c r="X5" s="356">
        <f t="shared" si="0"/>
        <v>46847000</v>
      </c>
      <c r="Y5" s="358">
        <f t="shared" si="0"/>
        <v>-27148242</v>
      </c>
      <c r="Z5" s="359">
        <f>+IF(X5&lt;&gt;0,+(Y5/X5)*100,0)</f>
        <v>-57.95086558370867</v>
      </c>
      <c r="AA5" s="360">
        <f>+AA6+AA8+AA11+AA13+AA15</f>
        <v>93694000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28429000</v>
      </c>
      <c r="F6" s="59">
        <f t="shared" si="1"/>
        <v>28429000</v>
      </c>
      <c r="G6" s="59">
        <f t="shared" si="1"/>
        <v>1472445</v>
      </c>
      <c r="H6" s="60">
        <f t="shared" si="1"/>
        <v>1869615</v>
      </c>
      <c r="I6" s="60">
        <f t="shared" si="1"/>
        <v>0</v>
      </c>
      <c r="J6" s="59">
        <f t="shared" si="1"/>
        <v>3342060</v>
      </c>
      <c r="K6" s="59">
        <f t="shared" si="1"/>
        <v>0</v>
      </c>
      <c r="L6" s="60">
        <f t="shared" si="1"/>
        <v>133750</v>
      </c>
      <c r="M6" s="60">
        <f t="shared" si="1"/>
        <v>1475249</v>
      </c>
      <c r="N6" s="59">
        <f t="shared" si="1"/>
        <v>1608999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4951059</v>
      </c>
      <c r="X6" s="60">
        <f t="shared" si="1"/>
        <v>14214500</v>
      </c>
      <c r="Y6" s="59">
        <f t="shared" si="1"/>
        <v>-9263441</v>
      </c>
      <c r="Z6" s="61">
        <f>+IF(X6&lt;&gt;0,+(Y6/X6)*100,0)</f>
        <v>-65.1689542368708</v>
      </c>
      <c r="AA6" s="62">
        <f t="shared" si="1"/>
        <v>28429000</v>
      </c>
    </row>
    <row r="7" spans="1:27" ht="12.75">
      <c r="A7" s="291" t="s">
        <v>229</v>
      </c>
      <c r="B7" s="142"/>
      <c r="C7" s="60"/>
      <c r="D7" s="340"/>
      <c r="E7" s="60">
        <v>28429000</v>
      </c>
      <c r="F7" s="59">
        <v>28429000</v>
      </c>
      <c r="G7" s="59">
        <v>1472445</v>
      </c>
      <c r="H7" s="60">
        <v>1869615</v>
      </c>
      <c r="I7" s="60"/>
      <c r="J7" s="59">
        <v>3342060</v>
      </c>
      <c r="K7" s="59"/>
      <c r="L7" s="60">
        <v>133750</v>
      </c>
      <c r="M7" s="60">
        <v>1475249</v>
      </c>
      <c r="N7" s="59">
        <v>1608999</v>
      </c>
      <c r="O7" s="59"/>
      <c r="P7" s="60"/>
      <c r="Q7" s="60"/>
      <c r="R7" s="59"/>
      <c r="S7" s="59"/>
      <c r="T7" s="60"/>
      <c r="U7" s="60"/>
      <c r="V7" s="59"/>
      <c r="W7" s="59">
        <v>4951059</v>
      </c>
      <c r="X7" s="60">
        <v>14214500</v>
      </c>
      <c r="Y7" s="59">
        <v>-9263441</v>
      </c>
      <c r="Z7" s="61">
        <v>-65.17</v>
      </c>
      <c r="AA7" s="62">
        <v>28429000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194241</v>
      </c>
      <c r="M8" s="60">
        <f t="shared" si="2"/>
        <v>0</v>
      </c>
      <c r="N8" s="59">
        <f t="shared" si="2"/>
        <v>194241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194241</v>
      </c>
      <c r="X8" s="60">
        <f t="shared" si="2"/>
        <v>0</v>
      </c>
      <c r="Y8" s="59">
        <f t="shared" si="2"/>
        <v>194241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194241</v>
      </c>
      <c r="M9" s="60"/>
      <c r="N9" s="59">
        <v>194241</v>
      </c>
      <c r="O9" s="59"/>
      <c r="P9" s="60"/>
      <c r="Q9" s="60"/>
      <c r="R9" s="59"/>
      <c r="S9" s="59"/>
      <c r="T9" s="60"/>
      <c r="U9" s="60"/>
      <c r="V9" s="59"/>
      <c r="W9" s="59">
        <v>194241</v>
      </c>
      <c r="X9" s="60"/>
      <c r="Y9" s="59">
        <v>194241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69818670</v>
      </c>
      <c r="D11" s="363">
        <f aca="true" t="shared" si="3" ref="D11:AA11">+D12</f>
        <v>0</v>
      </c>
      <c r="E11" s="362">
        <f t="shared" si="3"/>
        <v>65265000</v>
      </c>
      <c r="F11" s="364">
        <f t="shared" si="3"/>
        <v>65265000</v>
      </c>
      <c r="G11" s="364">
        <f t="shared" si="3"/>
        <v>11381274</v>
      </c>
      <c r="H11" s="362">
        <f t="shared" si="3"/>
        <v>329581</v>
      </c>
      <c r="I11" s="362">
        <f t="shared" si="3"/>
        <v>202589</v>
      </c>
      <c r="J11" s="364">
        <f t="shared" si="3"/>
        <v>11913444</v>
      </c>
      <c r="K11" s="364">
        <f t="shared" si="3"/>
        <v>1657642</v>
      </c>
      <c r="L11" s="362">
        <f t="shared" si="3"/>
        <v>207699</v>
      </c>
      <c r="M11" s="362">
        <f t="shared" si="3"/>
        <v>774673</v>
      </c>
      <c r="N11" s="364">
        <f t="shared" si="3"/>
        <v>2640014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14553458</v>
      </c>
      <c r="X11" s="362">
        <f t="shared" si="3"/>
        <v>32632500</v>
      </c>
      <c r="Y11" s="364">
        <f t="shared" si="3"/>
        <v>-18079042</v>
      </c>
      <c r="Z11" s="365">
        <f>+IF(X11&lt;&gt;0,+(Y11/X11)*100,0)</f>
        <v>-55.40195204167624</v>
      </c>
      <c r="AA11" s="366">
        <f t="shared" si="3"/>
        <v>65265000</v>
      </c>
    </row>
    <row r="12" spans="1:27" ht="12.75">
      <c r="A12" s="291" t="s">
        <v>232</v>
      </c>
      <c r="B12" s="136"/>
      <c r="C12" s="60">
        <v>69818670</v>
      </c>
      <c r="D12" s="340"/>
      <c r="E12" s="60">
        <v>65265000</v>
      </c>
      <c r="F12" s="59">
        <v>65265000</v>
      </c>
      <c r="G12" s="59">
        <v>11381274</v>
      </c>
      <c r="H12" s="60">
        <v>329581</v>
      </c>
      <c r="I12" s="60">
        <v>202589</v>
      </c>
      <c r="J12" s="59">
        <v>11913444</v>
      </c>
      <c r="K12" s="59">
        <v>1657642</v>
      </c>
      <c r="L12" s="60">
        <v>207699</v>
      </c>
      <c r="M12" s="60">
        <v>774673</v>
      </c>
      <c r="N12" s="59">
        <v>2640014</v>
      </c>
      <c r="O12" s="59"/>
      <c r="P12" s="60"/>
      <c r="Q12" s="60"/>
      <c r="R12" s="59"/>
      <c r="S12" s="59"/>
      <c r="T12" s="60"/>
      <c r="U12" s="60"/>
      <c r="V12" s="59"/>
      <c r="W12" s="59">
        <v>14553458</v>
      </c>
      <c r="X12" s="60">
        <v>32632500</v>
      </c>
      <c r="Y12" s="59">
        <v>-18079042</v>
      </c>
      <c r="Z12" s="61">
        <v>-55.4</v>
      </c>
      <c r="AA12" s="62">
        <v>65265000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1505493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574292</v>
      </c>
      <c r="H22" s="343">
        <f t="shared" si="6"/>
        <v>0</v>
      </c>
      <c r="I22" s="343">
        <f t="shared" si="6"/>
        <v>91507</v>
      </c>
      <c r="J22" s="345">
        <f t="shared" si="6"/>
        <v>665799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665799</v>
      </c>
      <c r="X22" s="343">
        <f t="shared" si="6"/>
        <v>0</v>
      </c>
      <c r="Y22" s="345">
        <f t="shared" si="6"/>
        <v>665799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1505493</v>
      </c>
      <c r="D24" s="340"/>
      <c r="E24" s="60"/>
      <c r="F24" s="59"/>
      <c r="G24" s="59">
        <v>574292</v>
      </c>
      <c r="H24" s="60"/>
      <c r="I24" s="60">
        <v>91507</v>
      </c>
      <c r="J24" s="59">
        <v>665799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665799</v>
      </c>
      <c r="X24" s="60"/>
      <c r="Y24" s="59">
        <v>665799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1410900</v>
      </c>
      <c r="F40" s="345">
        <f t="shared" si="9"/>
        <v>1410900</v>
      </c>
      <c r="G40" s="345">
        <f t="shared" si="9"/>
        <v>76787</v>
      </c>
      <c r="H40" s="343">
        <f t="shared" si="9"/>
        <v>5937</v>
      </c>
      <c r="I40" s="343">
        <f t="shared" si="9"/>
        <v>0</v>
      </c>
      <c r="J40" s="345">
        <f t="shared" si="9"/>
        <v>82724</v>
      </c>
      <c r="K40" s="345">
        <f t="shared" si="9"/>
        <v>12324</v>
      </c>
      <c r="L40" s="343">
        <f t="shared" si="9"/>
        <v>15610</v>
      </c>
      <c r="M40" s="343">
        <f t="shared" si="9"/>
        <v>24206</v>
      </c>
      <c r="N40" s="345">
        <f t="shared" si="9"/>
        <v>52140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134864</v>
      </c>
      <c r="X40" s="343">
        <f t="shared" si="9"/>
        <v>705450</v>
      </c>
      <c r="Y40" s="345">
        <f t="shared" si="9"/>
        <v>-570586</v>
      </c>
      <c r="Z40" s="336">
        <f>+IF(X40&lt;&gt;0,+(Y40/X40)*100,0)</f>
        <v>-80.88255723297186</v>
      </c>
      <c r="AA40" s="350">
        <f>SUM(AA41:AA49)</f>
        <v>1410900</v>
      </c>
    </row>
    <row r="41" spans="1:27" ht="12.75">
      <c r="A41" s="361" t="s">
        <v>248</v>
      </c>
      <c r="B41" s="142"/>
      <c r="C41" s="362"/>
      <c r="D41" s="363"/>
      <c r="E41" s="362">
        <v>250400</v>
      </c>
      <c r="F41" s="364">
        <v>250400</v>
      </c>
      <c r="G41" s="364"/>
      <c r="H41" s="362">
        <v>2806</v>
      </c>
      <c r="I41" s="362"/>
      <c r="J41" s="364">
        <v>2806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2806</v>
      </c>
      <c r="X41" s="362">
        <v>125200</v>
      </c>
      <c r="Y41" s="364">
        <v>-122394</v>
      </c>
      <c r="Z41" s="365">
        <v>-97.76</v>
      </c>
      <c r="AA41" s="366">
        <v>250400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370000</v>
      </c>
      <c r="F43" s="370">
        <v>370000</v>
      </c>
      <c r="G43" s="370">
        <v>76787</v>
      </c>
      <c r="H43" s="305"/>
      <c r="I43" s="305"/>
      <c r="J43" s="370">
        <v>76787</v>
      </c>
      <c r="K43" s="370"/>
      <c r="L43" s="305"/>
      <c r="M43" s="305">
        <v>24206</v>
      </c>
      <c r="N43" s="370">
        <v>24206</v>
      </c>
      <c r="O43" s="370"/>
      <c r="P43" s="305"/>
      <c r="Q43" s="305"/>
      <c r="R43" s="370"/>
      <c r="S43" s="370"/>
      <c r="T43" s="305"/>
      <c r="U43" s="305"/>
      <c r="V43" s="370"/>
      <c r="W43" s="370">
        <v>100993</v>
      </c>
      <c r="X43" s="305">
        <v>185000</v>
      </c>
      <c r="Y43" s="370">
        <v>-84007</v>
      </c>
      <c r="Z43" s="371">
        <v>-45.41</v>
      </c>
      <c r="AA43" s="303">
        <v>370000</v>
      </c>
    </row>
    <row r="44" spans="1:27" ht="12.75">
      <c r="A44" s="361" t="s">
        <v>251</v>
      </c>
      <c r="B44" s="136"/>
      <c r="C44" s="60"/>
      <c r="D44" s="368"/>
      <c r="E44" s="54">
        <v>410500</v>
      </c>
      <c r="F44" s="53">
        <v>410500</v>
      </c>
      <c r="G44" s="53"/>
      <c r="H44" s="54">
        <v>3131</v>
      </c>
      <c r="I44" s="54"/>
      <c r="J44" s="53">
        <v>3131</v>
      </c>
      <c r="K44" s="53">
        <v>1975</v>
      </c>
      <c r="L44" s="54">
        <v>15610</v>
      </c>
      <c r="M44" s="54"/>
      <c r="N44" s="53">
        <v>17585</v>
      </c>
      <c r="O44" s="53"/>
      <c r="P44" s="54"/>
      <c r="Q44" s="54"/>
      <c r="R44" s="53"/>
      <c r="S44" s="53"/>
      <c r="T44" s="54"/>
      <c r="U44" s="54"/>
      <c r="V44" s="53"/>
      <c r="W44" s="53">
        <v>20716</v>
      </c>
      <c r="X44" s="54">
        <v>205250</v>
      </c>
      <c r="Y44" s="53">
        <v>-184534</v>
      </c>
      <c r="Z44" s="94">
        <v>-89.91</v>
      </c>
      <c r="AA44" s="95">
        <v>410500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380000</v>
      </c>
      <c r="F49" s="53">
        <v>380000</v>
      </c>
      <c r="G49" s="53"/>
      <c r="H49" s="54"/>
      <c r="I49" s="54"/>
      <c r="J49" s="53"/>
      <c r="K49" s="53">
        <v>10349</v>
      </c>
      <c r="L49" s="54"/>
      <c r="M49" s="54"/>
      <c r="N49" s="53">
        <v>10349</v>
      </c>
      <c r="O49" s="53"/>
      <c r="P49" s="54"/>
      <c r="Q49" s="54"/>
      <c r="R49" s="53"/>
      <c r="S49" s="53"/>
      <c r="T49" s="54"/>
      <c r="U49" s="54"/>
      <c r="V49" s="53"/>
      <c r="W49" s="53">
        <v>10349</v>
      </c>
      <c r="X49" s="54">
        <v>190000</v>
      </c>
      <c r="Y49" s="53">
        <v>-179651</v>
      </c>
      <c r="Z49" s="94">
        <v>-94.55</v>
      </c>
      <c r="AA49" s="95">
        <v>380000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71324163</v>
      </c>
      <c r="D60" s="346">
        <f t="shared" si="14"/>
        <v>0</v>
      </c>
      <c r="E60" s="219">
        <f t="shared" si="14"/>
        <v>95104900</v>
      </c>
      <c r="F60" s="264">
        <f t="shared" si="14"/>
        <v>95104900</v>
      </c>
      <c r="G60" s="264">
        <f t="shared" si="14"/>
        <v>13504798</v>
      </c>
      <c r="H60" s="219">
        <f t="shared" si="14"/>
        <v>2205133</v>
      </c>
      <c r="I60" s="219">
        <f t="shared" si="14"/>
        <v>294096</v>
      </c>
      <c r="J60" s="264">
        <f t="shared" si="14"/>
        <v>16004027</v>
      </c>
      <c r="K60" s="264">
        <f t="shared" si="14"/>
        <v>1669966</v>
      </c>
      <c r="L60" s="219">
        <f t="shared" si="14"/>
        <v>551300</v>
      </c>
      <c r="M60" s="219">
        <f t="shared" si="14"/>
        <v>2274128</v>
      </c>
      <c r="N60" s="264">
        <f t="shared" si="14"/>
        <v>4495394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20499421</v>
      </c>
      <c r="X60" s="219">
        <f t="shared" si="14"/>
        <v>47552450</v>
      </c>
      <c r="Y60" s="264">
        <f t="shared" si="14"/>
        <v>-27053029</v>
      </c>
      <c r="Z60" s="337">
        <f>+IF(X60&lt;&gt;0,+(Y60/X60)*100,0)</f>
        <v>-56.89092570414353</v>
      </c>
      <c r="AA60" s="232">
        <f>+AA57+AA54+AA51+AA40+AA37+AA34+AA22+AA5</f>
        <v>95104900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2017-02-01T09:14:14Z</dcterms:created>
  <dcterms:modified xsi:type="dcterms:W3CDTF">2017-02-01T09:14:18Z</dcterms:modified>
  <cp:category/>
  <cp:version/>
  <cp:contentType/>
  <cp:contentStatus/>
</cp:coreProperties>
</file>