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<sst xmlns="http://schemas.openxmlformats.org/spreadsheetml/2006/main" count="857" uniqueCount="303">
  <si>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Maluti-a-Phofung(FS194)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</si>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</sst>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200839504</v>
      </c>
      <c r="C5" s="19">
        <v>0</v>
      </c>
      <c r="D5" s="59">
        <v>207596000</v>
      </c>
      <c r="E5" s="60">
        <v>207596000</v>
      </c>
      <c r="F5" s="60">
        <v>51810065</v>
      </c>
      <c r="G5" s="60">
        <v>12669886</v>
      </c>
      <c r="H5" s="60">
        <v>563673</v>
      </c>
      <c r="I5" s="60">
        <v>65043624</v>
      </c>
      <c r="J5" s="60">
        <v>6768433</v>
      </c>
      <c r="K5" s="60">
        <v>12442907</v>
      </c>
      <c r="L5" s="60">
        <v>-4085477</v>
      </c>
      <c r="M5" s="60">
        <v>15125863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80169487</v>
      </c>
      <c r="W5" s="60">
        <v>100061272</v>
      </c>
      <c r="X5" s="60">
        <v>-19891785</v>
      </c>
      <c r="Y5" s="61">
        <v>-19.88</v>
      </c>
      <c r="Z5" s="62">
        <v>207596000</v>
      </c>
    </row>
    <row r="6" spans="1:26" ht="12.75">
      <c r="A6" s="58" t="s">
        <v>32</v>
      </c>
      <c r="B6" s="19">
        <v>385515169</v>
      </c>
      <c r="C6" s="19">
        <v>0</v>
      </c>
      <c r="D6" s="59">
        <v>714783525</v>
      </c>
      <c r="E6" s="60">
        <v>714783525</v>
      </c>
      <c r="F6" s="60">
        <v>37131008</v>
      </c>
      <c r="G6" s="60">
        <v>36788766</v>
      </c>
      <c r="H6" s="60">
        <v>36040479</v>
      </c>
      <c r="I6" s="60">
        <v>109960253</v>
      </c>
      <c r="J6" s="60">
        <v>30556912</v>
      </c>
      <c r="K6" s="60">
        <v>33604260</v>
      </c>
      <c r="L6" s="60">
        <v>28825184</v>
      </c>
      <c r="M6" s="60">
        <v>92986356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202946609</v>
      </c>
      <c r="W6" s="60">
        <v>344525659</v>
      </c>
      <c r="X6" s="60">
        <v>-141579050</v>
      </c>
      <c r="Y6" s="61">
        <v>-41.09</v>
      </c>
      <c r="Z6" s="62">
        <v>714783525</v>
      </c>
    </row>
    <row r="7" spans="1:26" ht="12.75">
      <c r="A7" s="58" t="s">
        <v>33</v>
      </c>
      <c r="B7" s="19">
        <v>2035720</v>
      </c>
      <c r="C7" s="19">
        <v>0</v>
      </c>
      <c r="D7" s="59">
        <v>2400000</v>
      </c>
      <c r="E7" s="60">
        <v>2400000</v>
      </c>
      <c r="F7" s="60">
        <v>78797</v>
      </c>
      <c r="G7" s="60">
        <v>337278</v>
      </c>
      <c r="H7" s="60">
        <v>402104</v>
      </c>
      <c r="I7" s="60">
        <v>818179</v>
      </c>
      <c r="J7" s="60">
        <v>323818</v>
      </c>
      <c r="K7" s="60">
        <v>72764</v>
      </c>
      <c r="L7" s="60">
        <v>178636</v>
      </c>
      <c r="M7" s="60">
        <v>575218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1393397</v>
      </c>
      <c r="W7" s="60">
        <v>1156800</v>
      </c>
      <c r="X7" s="60">
        <v>236597</v>
      </c>
      <c r="Y7" s="61">
        <v>20.45</v>
      </c>
      <c r="Z7" s="62">
        <v>2400000</v>
      </c>
    </row>
    <row r="8" spans="1:26" ht="12.75">
      <c r="A8" s="58" t="s">
        <v>34</v>
      </c>
      <c r="B8" s="19">
        <v>454043000</v>
      </c>
      <c r="C8" s="19">
        <v>0</v>
      </c>
      <c r="D8" s="59">
        <v>564907000</v>
      </c>
      <c r="E8" s="60">
        <v>564907000</v>
      </c>
      <c r="F8" s="60">
        <v>196039667</v>
      </c>
      <c r="G8" s="60">
        <v>5746285</v>
      </c>
      <c r="H8" s="60">
        <v>13650772</v>
      </c>
      <c r="I8" s="60">
        <v>215436724</v>
      </c>
      <c r="J8" s="60">
        <v>1600000</v>
      </c>
      <c r="K8" s="60">
        <v>8632943</v>
      </c>
      <c r="L8" s="60">
        <v>159966333</v>
      </c>
      <c r="M8" s="60">
        <v>170199276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385636000</v>
      </c>
      <c r="W8" s="60">
        <v>397882000</v>
      </c>
      <c r="X8" s="60">
        <v>-12246000</v>
      </c>
      <c r="Y8" s="61">
        <v>-3.08</v>
      </c>
      <c r="Z8" s="62">
        <v>564907000</v>
      </c>
    </row>
    <row r="9" spans="1:26" ht="12.75">
      <c r="A9" s="58" t="s">
        <v>35</v>
      </c>
      <c r="B9" s="19">
        <v>45838025</v>
      </c>
      <c r="C9" s="19">
        <v>0</v>
      </c>
      <c r="D9" s="59">
        <v>138178253</v>
      </c>
      <c r="E9" s="60">
        <v>138178253</v>
      </c>
      <c r="F9" s="60">
        <v>10146993</v>
      </c>
      <c r="G9" s="60">
        <v>6169691</v>
      </c>
      <c r="H9" s="60">
        <v>19968875</v>
      </c>
      <c r="I9" s="60">
        <v>36285559</v>
      </c>
      <c r="J9" s="60">
        <v>7935267</v>
      </c>
      <c r="K9" s="60">
        <v>4064366</v>
      </c>
      <c r="L9" s="60">
        <v>8871670</v>
      </c>
      <c r="M9" s="60">
        <v>20871303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57156862</v>
      </c>
      <c r="W9" s="60">
        <v>66601918</v>
      </c>
      <c r="X9" s="60">
        <v>-9445056</v>
      </c>
      <c r="Y9" s="61">
        <v>-14.18</v>
      </c>
      <c r="Z9" s="62">
        <v>138178253</v>
      </c>
    </row>
    <row r="10" spans="1:26" ht="22.5">
      <c r="A10" s="63" t="s">
        <v>278</v>
      </c>
      <c r="B10" s="64">
        <f>SUM(B5:B9)</f>
        <v>1088271418</v>
      </c>
      <c r="C10" s="64">
        <f>SUM(C5:C9)</f>
        <v>0</v>
      </c>
      <c r="D10" s="65">
        <f aca="true" t="shared" si="0" ref="D10:Z10">SUM(D5:D9)</f>
        <v>1627864778</v>
      </c>
      <c r="E10" s="66">
        <f t="shared" si="0"/>
        <v>1627864778</v>
      </c>
      <c r="F10" s="66">
        <f t="shared" si="0"/>
        <v>295206530</v>
      </c>
      <c r="G10" s="66">
        <f t="shared" si="0"/>
        <v>61711906</v>
      </c>
      <c r="H10" s="66">
        <f t="shared" si="0"/>
        <v>70625903</v>
      </c>
      <c r="I10" s="66">
        <f t="shared" si="0"/>
        <v>427544339</v>
      </c>
      <c r="J10" s="66">
        <f t="shared" si="0"/>
        <v>47184430</v>
      </c>
      <c r="K10" s="66">
        <f t="shared" si="0"/>
        <v>58817240</v>
      </c>
      <c r="L10" s="66">
        <f t="shared" si="0"/>
        <v>193756346</v>
      </c>
      <c r="M10" s="66">
        <f t="shared" si="0"/>
        <v>299758016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727302355</v>
      </c>
      <c r="W10" s="66">
        <f t="shared" si="0"/>
        <v>910227649</v>
      </c>
      <c r="X10" s="66">
        <f t="shared" si="0"/>
        <v>-182925294</v>
      </c>
      <c r="Y10" s="67">
        <f>+IF(W10&lt;&gt;0,(X10/W10)*100,0)</f>
        <v>-20.096653205488376</v>
      </c>
      <c r="Z10" s="68">
        <f t="shared" si="0"/>
        <v>1627864778</v>
      </c>
    </row>
    <row r="11" spans="1:26" ht="12.75">
      <c r="A11" s="58" t="s">
        <v>37</v>
      </c>
      <c r="B11" s="19">
        <v>316762053</v>
      </c>
      <c r="C11" s="19">
        <v>0</v>
      </c>
      <c r="D11" s="59">
        <v>447899233</v>
      </c>
      <c r="E11" s="60">
        <v>447899233</v>
      </c>
      <c r="F11" s="60">
        <v>35707919</v>
      </c>
      <c r="G11" s="60">
        <v>36485695</v>
      </c>
      <c r="H11" s="60">
        <v>36461984</v>
      </c>
      <c r="I11" s="60">
        <v>108655598</v>
      </c>
      <c r="J11" s="60">
        <v>35851052</v>
      </c>
      <c r="K11" s="60">
        <v>33462742</v>
      </c>
      <c r="L11" s="60">
        <v>39803876</v>
      </c>
      <c r="M11" s="60">
        <v>109117670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217773268</v>
      </c>
      <c r="W11" s="60">
        <v>215887429</v>
      </c>
      <c r="X11" s="60">
        <v>1885839</v>
      </c>
      <c r="Y11" s="61">
        <v>0.87</v>
      </c>
      <c r="Z11" s="62">
        <v>447899233</v>
      </c>
    </row>
    <row r="12" spans="1:26" ht="12.75">
      <c r="A12" s="58" t="s">
        <v>38</v>
      </c>
      <c r="B12" s="19">
        <v>22257852</v>
      </c>
      <c r="C12" s="19">
        <v>0</v>
      </c>
      <c r="D12" s="59">
        <v>24097817</v>
      </c>
      <c r="E12" s="60">
        <v>24097817</v>
      </c>
      <c r="F12" s="60">
        <v>1819721</v>
      </c>
      <c r="G12" s="60">
        <v>1621262</v>
      </c>
      <c r="H12" s="60">
        <v>1641569</v>
      </c>
      <c r="I12" s="60">
        <v>5082552</v>
      </c>
      <c r="J12" s="60">
        <v>1943399</v>
      </c>
      <c r="K12" s="60">
        <v>1936378</v>
      </c>
      <c r="L12" s="60">
        <v>1886588</v>
      </c>
      <c r="M12" s="60">
        <v>5766365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10848917</v>
      </c>
      <c r="W12" s="60">
        <v>11615147</v>
      </c>
      <c r="X12" s="60">
        <v>-766230</v>
      </c>
      <c r="Y12" s="61">
        <v>-6.6</v>
      </c>
      <c r="Z12" s="62">
        <v>24097817</v>
      </c>
    </row>
    <row r="13" spans="1:26" ht="12.75">
      <c r="A13" s="58" t="s">
        <v>279</v>
      </c>
      <c r="B13" s="19">
        <v>0</v>
      </c>
      <c r="C13" s="19">
        <v>0</v>
      </c>
      <c r="D13" s="59">
        <v>50000000</v>
      </c>
      <c r="E13" s="60">
        <v>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24100000</v>
      </c>
      <c r="X13" s="60">
        <v>-24100000</v>
      </c>
      <c r="Y13" s="61">
        <v>-100</v>
      </c>
      <c r="Z13" s="62">
        <v>50000000</v>
      </c>
    </row>
    <row r="14" spans="1:26" ht="12.75">
      <c r="A14" s="58" t="s">
        <v>40</v>
      </c>
      <c r="B14" s="19">
        <v>4478516</v>
      </c>
      <c r="C14" s="19">
        <v>0</v>
      </c>
      <c r="D14" s="59">
        <v>6000000</v>
      </c>
      <c r="E14" s="60">
        <v>6000000</v>
      </c>
      <c r="F14" s="60">
        <v>1999026</v>
      </c>
      <c r="G14" s="60">
        <v>91862</v>
      </c>
      <c r="H14" s="60">
        <v>166822</v>
      </c>
      <c r="I14" s="60">
        <v>2257710</v>
      </c>
      <c r="J14" s="60">
        <v>0</v>
      </c>
      <c r="K14" s="60">
        <v>-1914443</v>
      </c>
      <c r="L14" s="60">
        <v>82013</v>
      </c>
      <c r="M14" s="60">
        <v>-1832430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425280</v>
      </c>
      <c r="W14" s="60">
        <v>2892000</v>
      </c>
      <c r="X14" s="60">
        <v>-2466720</v>
      </c>
      <c r="Y14" s="61">
        <v>-85.29</v>
      </c>
      <c r="Z14" s="62">
        <v>6000000</v>
      </c>
    </row>
    <row r="15" spans="1:26" ht="12.75">
      <c r="A15" s="58" t="s">
        <v>41</v>
      </c>
      <c r="B15" s="19">
        <v>714223504</v>
      </c>
      <c r="C15" s="19">
        <v>0</v>
      </c>
      <c r="D15" s="59">
        <v>400838300</v>
      </c>
      <c r="E15" s="60">
        <v>400838300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26315789</v>
      </c>
      <c r="M15" s="60">
        <v>26315789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26315789</v>
      </c>
      <c r="W15" s="60">
        <v>193204061</v>
      </c>
      <c r="X15" s="60">
        <v>-166888272</v>
      </c>
      <c r="Y15" s="61">
        <v>-86.38</v>
      </c>
      <c r="Z15" s="62">
        <v>400838300</v>
      </c>
    </row>
    <row r="16" spans="1:26" ht="12.75">
      <c r="A16" s="69" t="s">
        <v>42</v>
      </c>
      <c r="B16" s="19">
        <v>95000000</v>
      </c>
      <c r="C16" s="19">
        <v>0</v>
      </c>
      <c r="D16" s="59">
        <v>105000000</v>
      </c>
      <c r="E16" s="60">
        <v>105000000</v>
      </c>
      <c r="F16" s="60">
        <v>1509134</v>
      </c>
      <c r="G16" s="60">
        <v>19404094</v>
      </c>
      <c r="H16" s="60">
        <v>-12158473</v>
      </c>
      <c r="I16" s="60">
        <v>8754755</v>
      </c>
      <c r="J16" s="60">
        <v>152437</v>
      </c>
      <c r="K16" s="60">
        <v>-1773859</v>
      </c>
      <c r="L16" s="60">
        <v>10366667</v>
      </c>
      <c r="M16" s="60">
        <v>8745245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17500000</v>
      </c>
      <c r="W16" s="60">
        <v>50610000</v>
      </c>
      <c r="X16" s="60">
        <v>-33110000</v>
      </c>
      <c r="Y16" s="61">
        <v>-65.42</v>
      </c>
      <c r="Z16" s="62">
        <v>105000000</v>
      </c>
    </row>
    <row r="17" spans="1:26" ht="12.75">
      <c r="A17" s="58" t="s">
        <v>43</v>
      </c>
      <c r="B17" s="19">
        <v>900774018</v>
      </c>
      <c r="C17" s="19">
        <v>0</v>
      </c>
      <c r="D17" s="59">
        <v>521629430</v>
      </c>
      <c r="E17" s="60">
        <v>521629430</v>
      </c>
      <c r="F17" s="60">
        <v>52397379</v>
      </c>
      <c r="G17" s="60">
        <v>28563525</v>
      </c>
      <c r="H17" s="60">
        <v>41979617</v>
      </c>
      <c r="I17" s="60">
        <v>122940521</v>
      </c>
      <c r="J17" s="60">
        <v>14253907</v>
      </c>
      <c r="K17" s="60">
        <v>16160881</v>
      </c>
      <c r="L17" s="60">
        <v>35125978</v>
      </c>
      <c r="M17" s="60">
        <v>65540766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188481287</v>
      </c>
      <c r="W17" s="60">
        <v>251425385</v>
      </c>
      <c r="X17" s="60">
        <v>-62944098</v>
      </c>
      <c r="Y17" s="61">
        <v>-25.03</v>
      </c>
      <c r="Z17" s="62">
        <v>521629430</v>
      </c>
    </row>
    <row r="18" spans="1:26" ht="12.75">
      <c r="A18" s="70" t="s">
        <v>44</v>
      </c>
      <c r="B18" s="71">
        <f>SUM(B11:B17)</f>
        <v>2053495943</v>
      </c>
      <c r="C18" s="71">
        <f>SUM(C11:C17)</f>
        <v>0</v>
      </c>
      <c r="D18" s="72">
        <f aca="true" t="shared" si="1" ref="D18:Z18">SUM(D11:D17)</f>
        <v>1555464780</v>
      </c>
      <c r="E18" s="73">
        <f t="shared" si="1"/>
        <v>1555464780</v>
      </c>
      <c r="F18" s="73">
        <f t="shared" si="1"/>
        <v>93433179</v>
      </c>
      <c r="G18" s="73">
        <f t="shared" si="1"/>
        <v>86166438</v>
      </c>
      <c r="H18" s="73">
        <f t="shared" si="1"/>
        <v>68091519</v>
      </c>
      <c r="I18" s="73">
        <f t="shared" si="1"/>
        <v>247691136</v>
      </c>
      <c r="J18" s="73">
        <f t="shared" si="1"/>
        <v>52200795</v>
      </c>
      <c r="K18" s="73">
        <f t="shared" si="1"/>
        <v>47871699</v>
      </c>
      <c r="L18" s="73">
        <f t="shared" si="1"/>
        <v>113580911</v>
      </c>
      <c r="M18" s="73">
        <f t="shared" si="1"/>
        <v>213653405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461344541</v>
      </c>
      <c r="W18" s="73">
        <f t="shared" si="1"/>
        <v>749734022</v>
      </c>
      <c r="X18" s="73">
        <f t="shared" si="1"/>
        <v>-288389481</v>
      </c>
      <c r="Y18" s="67">
        <f>+IF(W18&lt;&gt;0,(X18/W18)*100,0)</f>
        <v>-38.46557212792459</v>
      </c>
      <c r="Z18" s="74">
        <f t="shared" si="1"/>
        <v>1555464780</v>
      </c>
    </row>
    <row r="19" spans="1:26" ht="12.75">
      <c r="A19" s="70" t="s">
        <v>45</v>
      </c>
      <c r="B19" s="75">
        <f>+B10-B18</f>
        <v>-965224525</v>
      </c>
      <c r="C19" s="75">
        <f>+C10-C18</f>
        <v>0</v>
      </c>
      <c r="D19" s="76">
        <f aca="true" t="shared" si="2" ref="D19:Z19">+D10-D18</f>
        <v>72399998</v>
      </c>
      <c r="E19" s="77">
        <f t="shared" si="2"/>
        <v>72399998</v>
      </c>
      <c r="F19" s="77">
        <f t="shared" si="2"/>
        <v>201773351</v>
      </c>
      <c r="G19" s="77">
        <f t="shared" si="2"/>
        <v>-24454532</v>
      </c>
      <c r="H19" s="77">
        <f t="shared" si="2"/>
        <v>2534384</v>
      </c>
      <c r="I19" s="77">
        <f t="shared" si="2"/>
        <v>179853203</v>
      </c>
      <c r="J19" s="77">
        <f t="shared" si="2"/>
        <v>-5016365</v>
      </c>
      <c r="K19" s="77">
        <f t="shared" si="2"/>
        <v>10945541</v>
      </c>
      <c r="L19" s="77">
        <f t="shared" si="2"/>
        <v>80175435</v>
      </c>
      <c r="M19" s="77">
        <f t="shared" si="2"/>
        <v>86104611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265957814</v>
      </c>
      <c r="W19" s="77">
        <f>IF(E10=E18,0,W10-W18)</f>
        <v>160493627</v>
      </c>
      <c r="X19" s="77">
        <f t="shared" si="2"/>
        <v>105464187</v>
      </c>
      <c r="Y19" s="78">
        <f>+IF(W19&lt;&gt;0,(X19/W19)*100,0)</f>
        <v>65.71238308422053</v>
      </c>
      <c r="Z19" s="79">
        <f t="shared" si="2"/>
        <v>72399998</v>
      </c>
    </row>
    <row r="20" spans="1:26" ht="12.75">
      <c r="A20" s="58" t="s">
        <v>46</v>
      </c>
      <c r="B20" s="19">
        <v>186197275</v>
      </c>
      <c r="C20" s="19">
        <v>0</v>
      </c>
      <c r="D20" s="59">
        <v>185520000</v>
      </c>
      <c r="E20" s="60">
        <v>185520000</v>
      </c>
      <c r="F20" s="60">
        <v>72775000</v>
      </c>
      <c r="G20" s="60">
        <v>21913000</v>
      </c>
      <c r="H20" s="60">
        <v>0</v>
      </c>
      <c r="I20" s="60">
        <v>94688000</v>
      </c>
      <c r="J20" s="60">
        <v>0</v>
      </c>
      <c r="K20" s="60">
        <v>0</v>
      </c>
      <c r="L20" s="60">
        <v>42200000</v>
      </c>
      <c r="M20" s="60">
        <v>42200000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136888000</v>
      </c>
      <c r="W20" s="60">
        <v>139888000</v>
      </c>
      <c r="X20" s="60">
        <v>-3000000</v>
      </c>
      <c r="Y20" s="61">
        <v>-2.14</v>
      </c>
      <c r="Z20" s="62">
        <v>185520000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-779027250</v>
      </c>
      <c r="C22" s="86">
        <f>SUM(C19:C21)</f>
        <v>0</v>
      </c>
      <c r="D22" s="87">
        <f aca="true" t="shared" si="3" ref="D22:Z22">SUM(D19:D21)</f>
        <v>257919998</v>
      </c>
      <c r="E22" s="88">
        <f t="shared" si="3"/>
        <v>257919998</v>
      </c>
      <c r="F22" s="88">
        <f t="shared" si="3"/>
        <v>274548351</v>
      </c>
      <c r="G22" s="88">
        <f t="shared" si="3"/>
        <v>-2541532</v>
      </c>
      <c r="H22" s="88">
        <f t="shared" si="3"/>
        <v>2534384</v>
      </c>
      <c r="I22" s="88">
        <f t="shared" si="3"/>
        <v>274541203</v>
      </c>
      <c r="J22" s="88">
        <f t="shared" si="3"/>
        <v>-5016365</v>
      </c>
      <c r="K22" s="88">
        <f t="shared" si="3"/>
        <v>10945541</v>
      </c>
      <c r="L22" s="88">
        <f t="shared" si="3"/>
        <v>122375435</v>
      </c>
      <c r="M22" s="88">
        <f t="shared" si="3"/>
        <v>128304611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402845814</v>
      </c>
      <c r="W22" s="88">
        <f t="shared" si="3"/>
        <v>300381627</v>
      </c>
      <c r="X22" s="88">
        <f t="shared" si="3"/>
        <v>102464187</v>
      </c>
      <c r="Y22" s="89">
        <f>+IF(W22&lt;&gt;0,(X22/W22)*100,0)</f>
        <v>34.11133631019317</v>
      </c>
      <c r="Z22" s="90">
        <f t="shared" si="3"/>
        <v>257919998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-779027250</v>
      </c>
      <c r="C24" s="75">
        <f>SUM(C22:C23)</f>
        <v>0</v>
      </c>
      <c r="D24" s="76">
        <f aca="true" t="shared" si="4" ref="D24:Z24">SUM(D22:D23)</f>
        <v>257919998</v>
      </c>
      <c r="E24" s="77">
        <f t="shared" si="4"/>
        <v>257919998</v>
      </c>
      <c r="F24" s="77">
        <f t="shared" si="4"/>
        <v>274548351</v>
      </c>
      <c r="G24" s="77">
        <f t="shared" si="4"/>
        <v>-2541532</v>
      </c>
      <c r="H24" s="77">
        <f t="shared" si="4"/>
        <v>2534384</v>
      </c>
      <c r="I24" s="77">
        <f t="shared" si="4"/>
        <v>274541203</v>
      </c>
      <c r="J24" s="77">
        <f t="shared" si="4"/>
        <v>-5016365</v>
      </c>
      <c r="K24" s="77">
        <f t="shared" si="4"/>
        <v>10945541</v>
      </c>
      <c r="L24" s="77">
        <f t="shared" si="4"/>
        <v>122375435</v>
      </c>
      <c r="M24" s="77">
        <f t="shared" si="4"/>
        <v>128304611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402845814</v>
      </c>
      <c r="W24" s="77">
        <f t="shared" si="4"/>
        <v>300381627</v>
      </c>
      <c r="X24" s="77">
        <f t="shared" si="4"/>
        <v>102464187</v>
      </c>
      <c r="Y24" s="78">
        <f>+IF(W24&lt;&gt;0,(X24/W24)*100,0)</f>
        <v>34.11133631019317</v>
      </c>
      <c r="Z24" s="79">
        <f t="shared" si="4"/>
        <v>257919998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171251653</v>
      </c>
      <c r="C27" s="22">
        <v>0</v>
      </c>
      <c r="D27" s="99">
        <v>257920000</v>
      </c>
      <c r="E27" s="100">
        <v>257920000</v>
      </c>
      <c r="F27" s="100">
        <v>6564748</v>
      </c>
      <c r="G27" s="100">
        <v>16322898</v>
      </c>
      <c r="H27" s="100">
        <v>15773454</v>
      </c>
      <c r="I27" s="100">
        <v>38661100</v>
      </c>
      <c r="J27" s="100">
        <v>1762980</v>
      </c>
      <c r="K27" s="100">
        <v>22179794</v>
      </c>
      <c r="L27" s="100">
        <v>34509352</v>
      </c>
      <c r="M27" s="100">
        <v>58452126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97113226</v>
      </c>
      <c r="W27" s="100">
        <v>128960000</v>
      </c>
      <c r="X27" s="100">
        <v>-31846774</v>
      </c>
      <c r="Y27" s="101">
        <v>-24.7</v>
      </c>
      <c r="Z27" s="102">
        <v>257920000</v>
      </c>
    </row>
    <row r="28" spans="1:26" ht="12.75">
      <c r="A28" s="103" t="s">
        <v>46</v>
      </c>
      <c r="B28" s="19">
        <v>107501111</v>
      </c>
      <c r="C28" s="19">
        <v>0</v>
      </c>
      <c r="D28" s="59">
        <v>185520000</v>
      </c>
      <c r="E28" s="60">
        <v>185520000</v>
      </c>
      <c r="F28" s="60">
        <v>2264181</v>
      </c>
      <c r="G28" s="60">
        <v>15709815</v>
      </c>
      <c r="H28" s="60">
        <v>11227969</v>
      </c>
      <c r="I28" s="60">
        <v>29201965</v>
      </c>
      <c r="J28" s="60">
        <v>1589508</v>
      </c>
      <c r="K28" s="60">
        <v>17415376</v>
      </c>
      <c r="L28" s="60">
        <v>23422464</v>
      </c>
      <c r="M28" s="60">
        <v>42427348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71629313</v>
      </c>
      <c r="W28" s="60">
        <v>92760000</v>
      </c>
      <c r="X28" s="60">
        <v>-21130687</v>
      </c>
      <c r="Y28" s="61">
        <v>-22.78</v>
      </c>
      <c r="Z28" s="62">
        <v>185520000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63750542</v>
      </c>
      <c r="C31" s="19">
        <v>0</v>
      </c>
      <c r="D31" s="59">
        <v>72400000</v>
      </c>
      <c r="E31" s="60">
        <v>72400000</v>
      </c>
      <c r="F31" s="60">
        <v>4300567</v>
      </c>
      <c r="G31" s="60">
        <v>613083</v>
      </c>
      <c r="H31" s="60">
        <v>4545485</v>
      </c>
      <c r="I31" s="60">
        <v>9459135</v>
      </c>
      <c r="J31" s="60">
        <v>173472</v>
      </c>
      <c r="K31" s="60">
        <v>4764418</v>
      </c>
      <c r="L31" s="60">
        <v>11086888</v>
      </c>
      <c r="M31" s="60">
        <v>16024778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25483913</v>
      </c>
      <c r="W31" s="60">
        <v>36200000</v>
      </c>
      <c r="X31" s="60">
        <v>-10716087</v>
      </c>
      <c r="Y31" s="61">
        <v>-29.6</v>
      </c>
      <c r="Z31" s="62">
        <v>72400000</v>
      </c>
    </row>
    <row r="32" spans="1:26" ht="12.75">
      <c r="A32" s="70" t="s">
        <v>54</v>
      </c>
      <c r="B32" s="22">
        <f>SUM(B28:B31)</f>
        <v>171251653</v>
      </c>
      <c r="C32" s="22">
        <f>SUM(C28:C31)</f>
        <v>0</v>
      </c>
      <c r="D32" s="99">
        <f aca="true" t="shared" si="5" ref="D32:Z32">SUM(D28:D31)</f>
        <v>257920000</v>
      </c>
      <c r="E32" s="100">
        <f t="shared" si="5"/>
        <v>257920000</v>
      </c>
      <c r="F32" s="100">
        <f t="shared" si="5"/>
        <v>6564748</v>
      </c>
      <c r="G32" s="100">
        <f t="shared" si="5"/>
        <v>16322898</v>
      </c>
      <c r="H32" s="100">
        <f t="shared" si="5"/>
        <v>15773454</v>
      </c>
      <c r="I32" s="100">
        <f t="shared" si="5"/>
        <v>38661100</v>
      </c>
      <c r="J32" s="100">
        <f t="shared" si="5"/>
        <v>1762980</v>
      </c>
      <c r="K32" s="100">
        <f t="shared" si="5"/>
        <v>22179794</v>
      </c>
      <c r="L32" s="100">
        <f t="shared" si="5"/>
        <v>34509352</v>
      </c>
      <c r="M32" s="100">
        <f t="shared" si="5"/>
        <v>58452126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97113226</v>
      </c>
      <c r="W32" s="100">
        <f t="shared" si="5"/>
        <v>128960000</v>
      </c>
      <c r="X32" s="100">
        <f t="shared" si="5"/>
        <v>-31846774</v>
      </c>
      <c r="Y32" s="101">
        <f>+IF(W32&lt;&gt;0,(X32/W32)*100,0)</f>
        <v>-24.695079094292804</v>
      </c>
      <c r="Z32" s="102">
        <f t="shared" si="5"/>
        <v>257920000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539642975</v>
      </c>
      <c r="C35" s="19">
        <v>0</v>
      </c>
      <c r="D35" s="59">
        <v>946929257</v>
      </c>
      <c r="E35" s="60">
        <v>946929257</v>
      </c>
      <c r="F35" s="60">
        <v>-7263226</v>
      </c>
      <c r="G35" s="60">
        <v>-57856678</v>
      </c>
      <c r="H35" s="60">
        <v>83338092</v>
      </c>
      <c r="I35" s="60">
        <v>83338092</v>
      </c>
      <c r="J35" s="60">
        <v>16565681</v>
      </c>
      <c r="K35" s="60">
        <v>110206037</v>
      </c>
      <c r="L35" s="60">
        <v>-72709924</v>
      </c>
      <c r="M35" s="60">
        <v>-72709924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-72709924</v>
      </c>
      <c r="W35" s="60">
        <v>473464629</v>
      </c>
      <c r="X35" s="60">
        <v>-546174553</v>
      </c>
      <c r="Y35" s="61">
        <v>-115.36</v>
      </c>
      <c r="Z35" s="62">
        <v>946929257</v>
      </c>
    </row>
    <row r="36" spans="1:26" ht="12.75">
      <c r="A36" s="58" t="s">
        <v>57</v>
      </c>
      <c r="B36" s="19">
        <v>3036068628</v>
      </c>
      <c r="C36" s="19">
        <v>0</v>
      </c>
      <c r="D36" s="59">
        <v>3193665621</v>
      </c>
      <c r="E36" s="60">
        <v>3193665621</v>
      </c>
      <c r="F36" s="60">
        <v>70321239</v>
      </c>
      <c r="G36" s="60">
        <v>1864306</v>
      </c>
      <c r="H36" s="60">
        <v>-62587503</v>
      </c>
      <c r="I36" s="60">
        <v>-62587503</v>
      </c>
      <c r="J36" s="60">
        <v>-7242082</v>
      </c>
      <c r="K36" s="60">
        <v>580845</v>
      </c>
      <c r="L36" s="60">
        <v>420377</v>
      </c>
      <c r="M36" s="60">
        <v>420377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420377</v>
      </c>
      <c r="W36" s="60">
        <v>1596832811</v>
      </c>
      <c r="X36" s="60">
        <v>-1596412434</v>
      </c>
      <c r="Y36" s="61">
        <v>-99.97</v>
      </c>
      <c r="Z36" s="62">
        <v>3193665621</v>
      </c>
    </row>
    <row r="37" spans="1:26" ht="12.75">
      <c r="A37" s="58" t="s">
        <v>58</v>
      </c>
      <c r="B37" s="19">
        <v>1689777790</v>
      </c>
      <c r="C37" s="19">
        <v>0</v>
      </c>
      <c r="D37" s="59">
        <v>892307083</v>
      </c>
      <c r="E37" s="60">
        <v>892307083</v>
      </c>
      <c r="F37" s="60">
        <v>111624549</v>
      </c>
      <c r="G37" s="60">
        <v>29869886</v>
      </c>
      <c r="H37" s="60">
        <v>5439650</v>
      </c>
      <c r="I37" s="60">
        <v>5439650</v>
      </c>
      <c r="J37" s="60">
        <v>-9177582</v>
      </c>
      <c r="K37" s="60">
        <v>38954780</v>
      </c>
      <c r="L37" s="60">
        <v>-51047080</v>
      </c>
      <c r="M37" s="60">
        <v>-51047080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-51047080</v>
      </c>
      <c r="W37" s="60">
        <v>446153542</v>
      </c>
      <c r="X37" s="60">
        <v>-497200622</v>
      </c>
      <c r="Y37" s="61">
        <v>-111.44</v>
      </c>
      <c r="Z37" s="62">
        <v>892307083</v>
      </c>
    </row>
    <row r="38" spans="1:26" ht="12.75">
      <c r="A38" s="58" t="s">
        <v>59</v>
      </c>
      <c r="B38" s="19">
        <v>76881634</v>
      </c>
      <c r="C38" s="19">
        <v>0</v>
      </c>
      <c r="D38" s="59">
        <v>54315868</v>
      </c>
      <c r="E38" s="60">
        <v>54315868</v>
      </c>
      <c r="F38" s="60">
        <v>0</v>
      </c>
      <c r="G38" s="60">
        <v>1310456</v>
      </c>
      <c r="H38" s="60">
        <v>-166822</v>
      </c>
      <c r="I38" s="60">
        <v>-166822</v>
      </c>
      <c r="J38" s="60">
        <v>0</v>
      </c>
      <c r="K38" s="60">
        <v>-84747</v>
      </c>
      <c r="L38" s="60">
        <v>-82013</v>
      </c>
      <c r="M38" s="60">
        <v>-82013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-82013</v>
      </c>
      <c r="W38" s="60">
        <v>27157934</v>
      </c>
      <c r="X38" s="60">
        <v>-27239947</v>
      </c>
      <c r="Y38" s="61">
        <v>-100.3</v>
      </c>
      <c r="Z38" s="62">
        <v>54315868</v>
      </c>
    </row>
    <row r="39" spans="1:26" ht="12.75">
      <c r="A39" s="58" t="s">
        <v>60</v>
      </c>
      <c r="B39" s="19">
        <v>1809052179</v>
      </c>
      <c r="C39" s="19">
        <v>0</v>
      </c>
      <c r="D39" s="59">
        <v>3193971927</v>
      </c>
      <c r="E39" s="60">
        <v>3193971927</v>
      </c>
      <c r="F39" s="60">
        <v>-48566537</v>
      </c>
      <c r="G39" s="60">
        <v>-87172714</v>
      </c>
      <c r="H39" s="60">
        <v>15477761</v>
      </c>
      <c r="I39" s="60">
        <v>15477761</v>
      </c>
      <c r="J39" s="60">
        <v>18501181</v>
      </c>
      <c r="K39" s="60">
        <v>71916849</v>
      </c>
      <c r="L39" s="60">
        <v>-21160454</v>
      </c>
      <c r="M39" s="60">
        <v>-21160454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-21160454</v>
      </c>
      <c r="W39" s="60">
        <v>1596985964</v>
      </c>
      <c r="X39" s="60">
        <v>-1618146418</v>
      </c>
      <c r="Y39" s="61">
        <v>-101.33</v>
      </c>
      <c r="Z39" s="62">
        <v>3193971927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24849667</v>
      </c>
      <c r="C42" s="19">
        <v>0</v>
      </c>
      <c r="D42" s="59">
        <v>383970003</v>
      </c>
      <c r="E42" s="60">
        <v>383970003</v>
      </c>
      <c r="F42" s="60">
        <v>87129147</v>
      </c>
      <c r="G42" s="60">
        <v>5716100</v>
      </c>
      <c r="H42" s="60">
        <v>-40895398</v>
      </c>
      <c r="I42" s="60">
        <v>51949849</v>
      </c>
      <c r="J42" s="60">
        <v>-13302082</v>
      </c>
      <c r="K42" s="60">
        <v>952683</v>
      </c>
      <c r="L42" s="60">
        <v>42569642</v>
      </c>
      <c r="M42" s="60">
        <v>30220243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82170092</v>
      </c>
      <c r="W42" s="60">
        <v>278367727</v>
      </c>
      <c r="X42" s="60">
        <v>-196197635</v>
      </c>
      <c r="Y42" s="61">
        <v>-70.48</v>
      </c>
      <c r="Z42" s="62">
        <v>383970003</v>
      </c>
    </row>
    <row r="43" spans="1:26" ht="12.75">
      <c r="A43" s="58" t="s">
        <v>63</v>
      </c>
      <c r="B43" s="19">
        <v>-402188</v>
      </c>
      <c r="C43" s="19">
        <v>0</v>
      </c>
      <c r="D43" s="59">
        <v>-251920000</v>
      </c>
      <c r="E43" s="60">
        <v>-251920000</v>
      </c>
      <c r="F43" s="60">
        <v>-76885988</v>
      </c>
      <c r="G43" s="60">
        <v>-17624819</v>
      </c>
      <c r="H43" s="60">
        <v>51904632</v>
      </c>
      <c r="I43" s="60">
        <v>-42606175</v>
      </c>
      <c r="J43" s="60">
        <v>14415251</v>
      </c>
      <c r="K43" s="60">
        <v>-3221685</v>
      </c>
      <c r="L43" s="60">
        <v>-34509353</v>
      </c>
      <c r="M43" s="60">
        <v>-23315787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-65921962</v>
      </c>
      <c r="W43" s="60">
        <v>-118317440</v>
      </c>
      <c r="X43" s="60">
        <v>52395478</v>
      </c>
      <c r="Y43" s="61">
        <v>-44.28</v>
      </c>
      <c r="Z43" s="62">
        <v>-251920000</v>
      </c>
    </row>
    <row r="44" spans="1:26" ht="12.75">
      <c r="A44" s="58" t="s">
        <v>64</v>
      </c>
      <c r="B44" s="19">
        <v>-2820965</v>
      </c>
      <c r="C44" s="19">
        <v>0</v>
      </c>
      <c r="D44" s="59">
        <v>-6000000</v>
      </c>
      <c r="E44" s="60">
        <v>-6000000</v>
      </c>
      <c r="F44" s="60">
        <v>-1999026</v>
      </c>
      <c r="G44" s="60">
        <v>0</v>
      </c>
      <c r="H44" s="60">
        <v>0</v>
      </c>
      <c r="I44" s="60">
        <v>-1999026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-1999026</v>
      </c>
      <c r="W44" s="60">
        <v>-2600000</v>
      </c>
      <c r="X44" s="60">
        <v>600974</v>
      </c>
      <c r="Y44" s="61">
        <v>-23.11</v>
      </c>
      <c r="Z44" s="62">
        <v>-6000000</v>
      </c>
    </row>
    <row r="45" spans="1:26" ht="12.75">
      <c r="A45" s="70" t="s">
        <v>65</v>
      </c>
      <c r="B45" s="22">
        <v>28355287</v>
      </c>
      <c r="C45" s="22">
        <v>0</v>
      </c>
      <c r="D45" s="99">
        <v>129050002</v>
      </c>
      <c r="E45" s="100">
        <v>129050002</v>
      </c>
      <c r="F45" s="100">
        <v>16836479</v>
      </c>
      <c r="G45" s="100">
        <v>4927760</v>
      </c>
      <c r="H45" s="100">
        <v>15936994</v>
      </c>
      <c r="I45" s="100">
        <v>15936994</v>
      </c>
      <c r="J45" s="100">
        <v>17050163</v>
      </c>
      <c r="K45" s="100">
        <v>14781161</v>
      </c>
      <c r="L45" s="100">
        <v>22841450</v>
      </c>
      <c r="M45" s="100">
        <v>22841450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22841450</v>
      </c>
      <c r="W45" s="100">
        <v>160450286</v>
      </c>
      <c r="X45" s="100">
        <v>-137608836</v>
      </c>
      <c r="Y45" s="101">
        <v>-85.76</v>
      </c>
      <c r="Z45" s="102">
        <v>129050002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34242608</v>
      </c>
      <c r="C49" s="52">
        <v>0</v>
      </c>
      <c r="D49" s="129">
        <v>28853986</v>
      </c>
      <c r="E49" s="54">
        <v>30534688</v>
      </c>
      <c r="F49" s="54">
        <v>0</v>
      </c>
      <c r="G49" s="54">
        <v>0</v>
      </c>
      <c r="H49" s="54">
        <v>0</v>
      </c>
      <c r="I49" s="54">
        <v>893075447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986706729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64880839</v>
      </c>
      <c r="C51" s="52">
        <v>0</v>
      </c>
      <c r="D51" s="129">
        <v>50164864</v>
      </c>
      <c r="E51" s="54">
        <v>49095854</v>
      </c>
      <c r="F51" s="54">
        <v>0</v>
      </c>
      <c r="G51" s="54">
        <v>0</v>
      </c>
      <c r="H51" s="54">
        <v>0</v>
      </c>
      <c r="I51" s="54">
        <v>125315037</v>
      </c>
      <c r="J51" s="54">
        <v>0</v>
      </c>
      <c r="K51" s="54">
        <v>0</v>
      </c>
      <c r="L51" s="54">
        <v>0</v>
      </c>
      <c r="M51" s="54">
        <v>88031533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77544071</v>
      </c>
      <c r="W51" s="54">
        <v>230047590</v>
      </c>
      <c r="X51" s="54">
        <v>1114714423</v>
      </c>
      <c r="Y51" s="54">
        <v>1799794211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91.37833211572546</v>
      </c>
      <c r="C58" s="5">
        <f>IF(C67=0,0,+(C76/C67)*100)</f>
        <v>0</v>
      </c>
      <c r="D58" s="6">
        <f aca="true" t="shared" si="6" ref="D58:Z58">IF(D67=0,0,+(D76/D67)*100)</f>
        <v>100.00000010538746</v>
      </c>
      <c r="E58" s="7">
        <f t="shared" si="6"/>
        <v>100.00000010538746</v>
      </c>
      <c r="F58" s="7">
        <f t="shared" si="6"/>
        <v>36.43576609696891</v>
      </c>
      <c r="G58" s="7">
        <f t="shared" si="6"/>
        <v>60.50300040009452</v>
      </c>
      <c r="H58" s="7">
        <f t="shared" si="6"/>
        <v>84.94657262222657</v>
      </c>
      <c r="I58" s="7">
        <f t="shared" si="6"/>
        <v>53.708390272942</v>
      </c>
      <c r="J58" s="7">
        <f t="shared" si="6"/>
        <v>74.6360797488536</v>
      </c>
      <c r="K58" s="7">
        <f t="shared" si="6"/>
        <v>65.9098663356412</v>
      </c>
      <c r="L58" s="7">
        <f t="shared" si="6"/>
        <v>94.12401711199882</v>
      </c>
      <c r="M58" s="7">
        <f t="shared" si="6"/>
        <v>75.59076702715403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62.21809908538989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100.00000010538746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11.90692580679063</v>
      </c>
      <c r="G59" s="10">
        <f t="shared" si="7"/>
        <v>17.142222116284234</v>
      </c>
      <c r="H59" s="10">
        <f t="shared" si="7"/>
        <v>446.7874104312252</v>
      </c>
      <c r="I59" s="10">
        <f t="shared" si="7"/>
        <v>16.695419677107783</v>
      </c>
      <c r="J59" s="10">
        <f t="shared" si="7"/>
        <v>109.13862928095766</v>
      </c>
      <c r="K59" s="10">
        <f t="shared" si="7"/>
        <v>70.46413671660488</v>
      </c>
      <c r="L59" s="10">
        <f t="shared" si="7"/>
        <v>-199.38168786655757</v>
      </c>
      <c r="M59" s="10">
        <f t="shared" si="7"/>
        <v>160.65499866024174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43.85678680967486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86.32931146737835</v>
      </c>
      <c r="C60" s="12">
        <f t="shared" si="7"/>
        <v>0</v>
      </c>
      <c r="D60" s="3">
        <f t="shared" si="7"/>
        <v>100.00000013990248</v>
      </c>
      <c r="E60" s="13">
        <f t="shared" si="7"/>
        <v>100.00000013990248</v>
      </c>
      <c r="F60" s="13">
        <f t="shared" si="7"/>
        <v>67.03699506353288</v>
      </c>
      <c r="G60" s="13">
        <f t="shared" si="7"/>
        <v>72.9115377232278</v>
      </c>
      <c r="H60" s="13">
        <f t="shared" si="7"/>
        <v>78.25328292667808</v>
      </c>
      <c r="I60" s="13">
        <f t="shared" si="7"/>
        <v>72.67864780194712</v>
      </c>
      <c r="J60" s="13">
        <f t="shared" si="7"/>
        <v>64.90873161528887</v>
      </c>
      <c r="K60" s="13">
        <f t="shared" si="7"/>
        <v>61.69538921553398</v>
      </c>
      <c r="L60" s="13">
        <f t="shared" si="7"/>
        <v>51.98093098035385</v>
      </c>
      <c r="M60" s="13">
        <f t="shared" si="7"/>
        <v>59.73992786640655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66.75036733429727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100.00000013990248</v>
      </c>
    </row>
    <row r="61" spans="1:26" ht="12.75">
      <c r="A61" s="39" t="s">
        <v>103</v>
      </c>
      <c r="B61" s="12">
        <f t="shared" si="7"/>
        <v>79.99571807845231</v>
      </c>
      <c r="C61" s="12">
        <f t="shared" si="7"/>
        <v>0</v>
      </c>
      <c r="D61" s="3">
        <f t="shared" si="7"/>
        <v>100.00000017580331</v>
      </c>
      <c r="E61" s="13">
        <f t="shared" si="7"/>
        <v>100.00000017580331</v>
      </c>
      <c r="F61" s="13">
        <f t="shared" si="7"/>
        <v>78.03045708819867</v>
      </c>
      <c r="G61" s="13">
        <f t="shared" si="7"/>
        <v>86.42269356457234</v>
      </c>
      <c r="H61" s="13">
        <f t="shared" si="7"/>
        <v>100.67505400991956</v>
      </c>
      <c r="I61" s="13">
        <f t="shared" si="7"/>
        <v>87.87839558998233</v>
      </c>
      <c r="J61" s="13">
        <f t="shared" si="7"/>
        <v>88.5558248468915</v>
      </c>
      <c r="K61" s="13">
        <f t="shared" si="7"/>
        <v>84.86801999929241</v>
      </c>
      <c r="L61" s="13">
        <f t="shared" si="7"/>
        <v>65.32754552067685</v>
      </c>
      <c r="M61" s="13">
        <f t="shared" si="7"/>
        <v>80.21805889257617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84.66835192864914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100.00000017580331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45.11782994355905</v>
      </c>
      <c r="G62" s="13">
        <f t="shared" si="7"/>
        <v>32.6968050626202</v>
      </c>
      <c r="H62" s="13">
        <f t="shared" si="7"/>
        <v>25.57695248310935</v>
      </c>
      <c r="I62" s="13">
        <f t="shared" si="7"/>
        <v>32.38822789066703</v>
      </c>
      <c r="J62" s="13">
        <f t="shared" si="7"/>
        <v>25.92057271095376</v>
      </c>
      <c r="K62" s="13">
        <f t="shared" si="7"/>
        <v>18.78021174561263</v>
      </c>
      <c r="L62" s="13">
        <f t="shared" si="7"/>
        <v>30.64880868762015</v>
      </c>
      <c r="M62" s="13">
        <f t="shared" si="7"/>
        <v>24.91528651858727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28.056878688380593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26.87566933590902</v>
      </c>
      <c r="G63" s="13">
        <f t="shared" si="7"/>
        <v>32.715873719692304</v>
      </c>
      <c r="H63" s="13">
        <f t="shared" si="7"/>
        <v>35.19688075847719</v>
      </c>
      <c r="I63" s="13">
        <f t="shared" si="7"/>
        <v>31.260951936138916</v>
      </c>
      <c r="J63" s="13">
        <f t="shared" si="7"/>
        <v>26.581322550512787</v>
      </c>
      <c r="K63" s="13">
        <f t="shared" si="7"/>
        <v>21.658936531156247</v>
      </c>
      <c r="L63" s="13">
        <f t="shared" si="7"/>
        <v>32.0486973235419</v>
      </c>
      <c r="M63" s="13">
        <f t="shared" si="7"/>
        <v>26.7769842770993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29.012735232715826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28.079212911923136</v>
      </c>
      <c r="G64" s="13">
        <f t="shared" si="7"/>
        <v>30.640407108164187</v>
      </c>
      <c r="H64" s="13">
        <f t="shared" si="7"/>
        <v>34.139012595898585</v>
      </c>
      <c r="I64" s="13">
        <f t="shared" si="7"/>
        <v>30.847149060830375</v>
      </c>
      <c r="J64" s="13">
        <f t="shared" si="7"/>
        <v>27.03965917123344</v>
      </c>
      <c r="K64" s="13">
        <f t="shared" si="7"/>
        <v>22.442679996629142</v>
      </c>
      <c r="L64" s="13">
        <f t="shared" si="7"/>
        <v>34.4574229160636</v>
      </c>
      <c r="M64" s="13">
        <f t="shared" si="7"/>
        <v>28.034669249110088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29.4423815353836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611280540</v>
      </c>
      <c r="C67" s="24"/>
      <c r="D67" s="25">
        <v>948879525</v>
      </c>
      <c r="E67" s="26">
        <v>948879525</v>
      </c>
      <c r="F67" s="26">
        <v>91058401</v>
      </c>
      <c r="G67" s="26">
        <v>51810257</v>
      </c>
      <c r="H67" s="26">
        <v>39079964</v>
      </c>
      <c r="I67" s="26">
        <v>181948622</v>
      </c>
      <c r="J67" s="26">
        <v>39837162</v>
      </c>
      <c r="K67" s="26">
        <v>48539267</v>
      </c>
      <c r="L67" s="26">
        <v>27406734</v>
      </c>
      <c r="M67" s="26">
        <v>115783163</v>
      </c>
      <c r="N67" s="26"/>
      <c r="O67" s="26"/>
      <c r="P67" s="26"/>
      <c r="Q67" s="26"/>
      <c r="R67" s="26"/>
      <c r="S67" s="26"/>
      <c r="T67" s="26"/>
      <c r="U67" s="26"/>
      <c r="V67" s="26">
        <v>297731785</v>
      </c>
      <c r="W67" s="26">
        <v>457359931</v>
      </c>
      <c r="X67" s="26"/>
      <c r="Y67" s="25"/>
      <c r="Z67" s="27">
        <v>948879525</v>
      </c>
    </row>
    <row r="68" spans="1:26" ht="12.75" hidden="1">
      <c r="A68" s="37" t="s">
        <v>31</v>
      </c>
      <c r="B68" s="19">
        <v>200839504</v>
      </c>
      <c r="C68" s="19"/>
      <c r="D68" s="20">
        <v>207596000</v>
      </c>
      <c r="E68" s="21">
        <v>207596000</v>
      </c>
      <c r="F68" s="21">
        <v>51810065</v>
      </c>
      <c r="G68" s="21">
        <v>12669886</v>
      </c>
      <c r="H68" s="21">
        <v>563673</v>
      </c>
      <c r="I68" s="21">
        <v>65043624</v>
      </c>
      <c r="J68" s="21">
        <v>6768433</v>
      </c>
      <c r="K68" s="21">
        <v>12442907</v>
      </c>
      <c r="L68" s="21">
        <v>-4085477</v>
      </c>
      <c r="M68" s="21">
        <v>15125863</v>
      </c>
      <c r="N68" s="21"/>
      <c r="O68" s="21"/>
      <c r="P68" s="21"/>
      <c r="Q68" s="21"/>
      <c r="R68" s="21"/>
      <c r="S68" s="21"/>
      <c r="T68" s="21"/>
      <c r="U68" s="21"/>
      <c r="V68" s="21">
        <v>80169487</v>
      </c>
      <c r="W68" s="21">
        <v>100061272</v>
      </c>
      <c r="X68" s="21"/>
      <c r="Y68" s="20"/>
      <c r="Z68" s="23">
        <v>207596000</v>
      </c>
    </row>
    <row r="69" spans="1:26" ht="12.75" hidden="1">
      <c r="A69" s="38" t="s">
        <v>32</v>
      </c>
      <c r="B69" s="19">
        <v>385515169</v>
      </c>
      <c r="C69" s="19"/>
      <c r="D69" s="20">
        <v>714783525</v>
      </c>
      <c r="E69" s="21">
        <v>714783525</v>
      </c>
      <c r="F69" s="21">
        <v>37131008</v>
      </c>
      <c r="G69" s="21">
        <v>36788766</v>
      </c>
      <c r="H69" s="21">
        <v>36040479</v>
      </c>
      <c r="I69" s="21">
        <v>109960253</v>
      </c>
      <c r="J69" s="21">
        <v>30556912</v>
      </c>
      <c r="K69" s="21">
        <v>33604260</v>
      </c>
      <c r="L69" s="21">
        <v>28825184</v>
      </c>
      <c r="M69" s="21">
        <v>92986356</v>
      </c>
      <c r="N69" s="21"/>
      <c r="O69" s="21"/>
      <c r="P69" s="21"/>
      <c r="Q69" s="21"/>
      <c r="R69" s="21"/>
      <c r="S69" s="21"/>
      <c r="T69" s="21"/>
      <c r="U69" s="21"/>
      <c r="V69" s="21">
        <v>202946609</v>
      </c>
      <c r="W69" s="21">
        <v>344525659</v>
      </c>
      <c r="X69" s="21"/>
      <c r="Y69" s="20"/>
      <c r="Z69" s="23">
        <v>714783525</v>
      </c>
    </row>
    <row r="70" spans="1:26" ht="12.75" hidden="1">
      <c r="A70" s="39" t="s">
        <v>103</v>
      </c>
      <c r="B70" s="19">
        <v>263456485</v>
      </c>
      <c r="C70" s="19"/>
      <c r="D70" s="20">
        <v>568817525</v>
      </c>
      <c r="E70" s="21">
        <v>568817525</v>
      </c>
      <c r="F70" s="21">
        <v>27946007</v>
      </c>
      <c r="G70" s="21">
        <v>27618755</v>
      </c>
      <c r="H70" s="21">
        <v>24648250</v>
      </c>
      <c r="I70" s="21">
        <v>80213012</v>
      </c>
      <c r="J70" s="21">
        <v>18947674</v>
      </c>
      <c r="K70" s="21">
        <v>21566563</v>
      </c>
      <c r="L70" s="21">
        <v>17344261</v>
      </c>
      <c r="M70" s="21">
        <v>57858498</v>
      </c>
      <c r="N70" s="21"/>
      <c r="O70" s="21"/>
      <c r="P70" s="21"/>
      <c r="Q70" s="21"/>
      <c r="R70" s="21"/>
      <c r="S70" s="21"/>
      <c r="T70" s="21"/>
      <c r="U70" s="21"/>
      <c r="V70" s="21">
        <v>138071510</v>
      </c>
      <c r="W70" s="21">
        <v>274170047</v>
      </c>
      <c r="X70" s="21"/>
      <c r="Y70" s="20"/>
      <c r="Z70" s="23">
        <v>568817525</v>
      </c>
    </row>
    <row r="71" spans="1:26" ht="12.75" hidden="1">
      <c r="A71" s="39" t="s">
        <v>104</v>
      </c>
      <c r="B71" s="19">
        <v>54428591</v>
      </c>
      <c r="C71" s="19"/>
      <c r="D71" s="20">
        <v>73882000</v>
      </c>
      <c r="E71" s="21">
        <v>73882000</v>
      </c>
      <c r="F71" s="21">
        <v>3195198</v>
      </c>
      <c r="G71" s="21">
        <v>4746791</v>
      </c>
      <c r="H71" s="21">
        <v>6186558</v>
      </c>
      <c r="I71" s="21">
        <v>14128547</v>
      </c>
      <c r="J71" s="21">
        <v>6430888</v>
      </c>
      <c r="K71" s="21">
        <v>6848123</v>
      </c>
      <c r="L71" s="21">
        <v>6200179</v>
      </c>
      <c r="M71" s="21">
        <v>19479190</v>
      </c>
      <c r="N71" s="21"/>
      <c r="O71" s="21"/>
      <c r="P71" s="21"/>
      <c r="Q71" s="21"/>
      <c r="R71" s="21"/>
      <c r="S71" s="21"/>
      <c r="T71" s="21"/>
      <c r="U71" s="21"/>
      <c r="V71" s="21">
        <v>33607737</v>
      </c>
      <c r="W71" s="21">
        <v>35611124</v>
      </c>
      <c r="X71" s="21"/>
      <c r="Y71" s="20"/>
      <c r="Z71" s="23">
        <v>73882000</v>
      </c>
    </row>
    <row r="72" spans="1:26" ht="12.75" hidden="1">
      <c r="A72" s="39" t="s">
        <v>105</v>
      </c>
      <c r="B72" s="19">
        <v>36126696</v>
      </c>
      <c r="C72" s="19"/>
      <c r="D72" s="20">
        <v>39224000</v>
      </c>
      <c r="E72" s="21">
        <v>39224000</v>
      </c>
      <c r="F72" s="21">
        <v>3188795</v>
      </c>
      <c r="G72" s="21">
        <v>2266545</v>
      </c>
      <c r="H72" s="21">
        <v>2715019</v>
      </c>
      <c r="I72" s="21">
        <v>8170359</v>
      </c>
      <c r="J72" s="21">
        <v>2682786</v>
      </c>
      <c r="K72" s="21">
        <v>2756959</v>
      </c>
      <c r="L72" s="21">
        <v>2776169</v>
      </c>
      <c r="M72" s="21">
        <v>8215914</v>
      </c>
      <c r="N72" s="21"/>
      <c r="O72" s="21"/>
      <c r="P72" s="21"/>
      <c r="Q72" s="21"/>
      <c r="R72" s="21"/>
      <c r="S72" s="21"/>
      <c r="T72" s="21"/>
      <c r="U72" s="21"/>
      <c r="V72" s="21">
        <v>16386273</v>
      </c>
      <c r="W72" s="21">
        <v>18905968</v>
      </c>
      <c r="X72" s="21"/>
      <c r="Y72" s="20"/>
      <c r="Z72" s="23">
        <v>39224000</v>
      </c>
    </row>
    <row r="73" spans="1:26" ht="12.75" hidden="1">
      <c r="A73" s="39" t="s">
        <v>106</v>
      </c>
      <c r="B73" s="19">
        <v>31503397</v>
      </c>
      <c r="C73" s="19"/>
      <c r="D73" s="20">
        <v>32860000</v>
      </c>
      <c r="E73" s="21">
        <v>32860000</v>
      </c>
      <c r="F73" s="21">
        <v>2801008</v>
      </c>
      <c r="G73" s="21">
        <v>2156675</v>
      </c>
      <c r="H73" s="21">
        <v>2490652</v>
      </c>
      <c r="I73" s="21">
        <v>7448335</v>
      </c>
      <c r="J73" s="21">
        <v>2495564</v>
      </c>
      <c r="K73" s="21">
        <v>2432615</v>
      </c>
      <c r="L73" s="21">
        <v>2504575</v>
      </c>
      <c r="M73" s="21">
        <v>7432754</v>
      </c>
      <c r="N73" s="21"/>
      <c r="O73" s="21"/>
      <c r="P73" s="21"/>
      <c r="Q73" s="21"/>
      <c r="R73" s="21"/>
      <c r="S73" s="21"/>
      <c r="T73" s="21"/>
      <c r="U73" s="21"/>
      <c r="V73" s="21">
        <v>14881089</v>
      </c>
      <c r="W73" s="21">
        <v>15838520</v>
      </c>
      <c r="X73" s="21"/>
      <c r="Y73" s="20"/>
      <c r="Z73" s="23">
        <v>32860000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24925867</v>
      </c>
      <c r="C75" s="28"/>
      <c r="D75" s="29">
        <v>26500000</v>
      </c>
      <c r="E75" s="30">
        <v>26500000</v>
      </c>
      <c r="F75" s="30">
        <v>2117328</v>
      </c>
      <c r="G75" s="30">
        <v>2351605</v>
      </c>
      <c r="H75" s="30">
        <v>2475812</v>
      </c>
      <c r="I75" s="30">
        <v>6944745</v>
      </c>
      <c r="J75" s="30">
        <v>2511817</v>
      </c>
      <c r="K75" s="30">
        <v>2492100</v>
      </c>
      <c r="L75" s="30">
        <v>2667027</v>
      </c>
      <c r="M75" s="30">
        <v>7670944</v>
      </c>
      <c r="N75" s="30"/>
      <c r="O75" s="30"/>
      <c r="P75" s="30"/>
      <c r="Q75" s="30"/>
      <c r="R75" s="30"/>
      <c r="S75" s="30"/>
      <c r="T75" s="30"/>
      <c r="U75" s="30"/>
      <c r="V75" s="30">
        <v>14615689</v>
      </c>
      <c r="W75" s="30">
        <v>12773000</v>
      </c>
      <c r="X75" s="30"/>
      <c r="Y75" s="29"/>
      <c r="Z75" s="31">
        <v>26500000</v>
      </c>
    </row>
    <row r="76" spans="1:26" ht="12.75" hidden="1">
      <c r="A76" s="42" t="s">
        <v>287</v>
      </c>
      <c r="B76" s="32">
        <v>558577962</v>
      </c>
      <c r="C76" s="32"/>
      <c r="D76" s="33">
        <v>948879526</v>
      </c>
      <c r="E76" s="34">
        <v>948879526</v>
      </c>
      <c r="F76" s="34">
        <v>33177826</v>
      </c>
      <c r="G76" s="34">
        <v>31346760</v>
      </c>
      <c r="H76" s="34">
        <v>33197090</v>
      </c>
      <c r="I76" s="34">
        <v>97721676</v>
      </c>
      <c r="J76" s="34">
        <v>29732896</v>
      </c>
      <c r="K76" s="34">
        <v>31992166</v>
      </c>
      <c r="L76" s="34">
        <v>25796319</v>
      </c>
      <c r="M76" s="34">
        <v>87521381</v>
      </c>
      <c r="N76" s="34"/>
      <c r="O76" s="34"/>
      <c r="P76" s="34"/>
      <c r="Q76" s="34"/>
      <c r="R76" s="34"/>
      <c r="S76" s="34"/>
      <c r="T76" s="34"/>
      <c r="U76" s="34"/>
      <c r="V76" s="34">
        <v>185243057</v>
      </c>
      <c r="W76" s="34">
        <v>457359931</v>
      </c>
      <c r="X76" s="34"/>
      <c r="Y76" s="33"/>
      <c r="Z76" s="35">
        <v>948879526</v>
      </c>
    </row>
    <row r="77" spans="1:26" ht="12.75" hidden="1">
      <c r="A77" s="37" t="s">
        <v>31</v>
      </c>
      <c r="B77" s="19">
        <v>200839504</v>
      </c>
      <c r="C77" s="19"/>
      <c r="D77" s="20">
        <v>207596000</v>
      </c>
      <c r="E77" s="21">
        <v>207596000</v>
      </c>
      <c r="F77" s="21">
        <v>6168986</v>
      </c>
      <c r="G77" s="21">
        <v>2171900</v>
      </c>
      <c r="H77" s="21">
        <v>2518420</v>
      </c>
      <c r="I77" s="21">
        <v>10859306</v>
      </c>
      <c r="J77" s="21">
        <v>7386975</v>
      </c>
      <c r="K77" s="21">
        <v>8767787</v>
      </c>
      <c r="L77" s="21">
        <v>8145693</v>
      </c>
      <c r="M77" s="21">
        <v>24300455</v>
      </c>
      <c r="N77" s="21"/>
      <c r="O77" s="21"/>
      <c r="P77" s="21"/>
      <c r="Q77" s="21"/>
      <c r="R77" s="21"/>
      <c r="S77" s="21"/>
      <c r="T77" s="21"/>
      <c r="U77" s="21"/>
      <c r="V77" s="21">
        <v>35159761</v>
      </c>
      <c r="W77" s="21">
        <v>100061272</v>
      </c>
      <c r="X77" s="21"/>
      <c r="Y77" s="20"/>
      <c r="Z77" s="23">
        <v>207596000</v>
      </c>
    </row>
    <row r="78" spans="1:26" ht="12.75" hidden="1">
      <c r="A78" s="38" t="s">
        <v>32</v>
      </c>
      <c r="B78" s="19">
        <v>332812591</v>
      </c>
      <c r="C78" s="19"/>
      <c r="D78" s="20">
        <v>714783526</v>
      </c>
      <c r="E78" s="21">
        <v>714783526</v>
      </c>
      <c r="F78" s="21">
        <v>24891512</v>
      </c>
      <c r="G78" s="21">
        <v>26823255</v>
      </c>
      <c r="H78" s="21">
        <v>28202858</v>
      </c>
      <c r="I78" s="21">
        <v>79917625</v>
      </c>
      <c r="J78" s="21">
        <v>19834104</v>
      </c>
      <c r="K78" s="21">
        <v>20732279</v>
      </c>
      <c r="L78" s="21">
        <v>14983599</v>
      </c>
      <c r="M78" s="21">
        <v>55549982</v>
      </c>
      <c r="N78" s="21"/>
      <c r="O78" s="21"/>
      <c r="P78" s="21"/>
      <c r="Q78" s="21"/>
      <c r="R78" s="21"/>
      <c r="S78" s="21"/>
      <c r="T78" s="21"/>
      <c r="U78" s="21"/>
      <c r="V78" s="21">
        <v>135467607</v>
      </c>
      <c r="W78" s="21">
        <v>344525659</v>
      </c>
      <c r="X78" s="21"/>
      <c r="Y78" s="20"/>
      <c r="Z78" s="23">
        <v>714783526</v>
      </c>
    </row>
    <row r="79" spans="1:26" ht="12.75" hidden="1">
      <c r="A79" s="39" t="s">
        <v>103</v>
      </c>
      <c r="B79" s="19">
        <v>210753907</v>
      </c>
      <c r="C79" s="19"/>
      <c r="D79" s="20">
        <v>568817526</v>
      </c>
      <c r="E79" s="21">
        <v>568817526</v>
      </c>
      <c r="F79" s="21">
        <v>21806397</v>
      </c>
      <c r="G79" s="21">
        <v>23868872</v>
      </c>
      <c r="H79" s="21">
        <v>24814639</v>
      </c>
      <c r="I79" s="21">
        <v>70489908</v>
      </c>
      <c r="J79" s="21">
        <v>16779269</v>
      </c>
      <c r="K79" s="21">
        <v>18303115</v>
      </c>
      <c r="L79" s="21">
        <v>11330580</v>
      </c>
      <c r="M79" s="21">
        <v>46412964</v>
      </c>
      <c r="N79" s="21"/>
      <c r="O79" s="21"/>
      <c r="P79" s="21"/>
      <c r="Q79" s="21"/>
      <c r="R79" s="21"/>
      <c r="S79" s="21"/>
      <c r="T79" s="21"/>
      <c r="U79" s="21"/>
      <c r="V79" s="21">
        <v>116902872</v>
      </c>
      <c r="W79" s="21">
        <v>274170047</v>
      </c>
      <c r="X79" s="21"/>
      <c r="Y79" s="20"/>
      <c r="Z79" s="23">
        <v>568817526</v>
      </c>
    </row>
    <row r="80" spans="1:26" ht="12.75" hidden="1">
      <c r="A80" s="39" t="s">
        <v>104</v>
      </c>
      <c r="B80" s="19">
        <v>54428591</v>
      </c>
      <c r="C80" s="19"/>
      <c r="D80" s="20">
        <v>73882000</v>
      </c>
      <c r="E80" s="21">
        <v>73882000</v>
      </c>
      <c r="F80" s="21">
        <v>1441604</v>
      </c>
      <c r="G80" s="21">
        <v>1552049</v>
      </c>
      <c r="H80" s="21">
        <v>1582333</v>
      </c>
      <c r="I80" s="21">
        <v>4575986</v>
      </c>
      <c r="J80" s="21">
        <v>1666923</v>
      </c>
      <c r="K80" s="21">
        <v>1286092</v>
      </c>
      <c r="L80" s="21">
        <v>1900281</v>
      </c>
      <c r="M80" s="21">
        <v>4853296</v>
      </c>
      <c r="N80" s="21"/>
      <c r="O80" s="21"/>
      <c r="P80" s="21"/>
      <c r="Q80" s="21"/>
      <c r="R80" s="21"/>
      <c r="S80" s="21"/>
      <c r="T80" s="21"/>
      <c r="U80" s="21"/>
      <c r="V80" s="21">
        <v>9429282</v>
      </c>
      <c r="W80" s="21">
        <v>35611124</v>
      </c>
      <c r="X80" s="21"/>
      <c r="Y80" s="20"/>
      <c r="Z80" s="23">
        <v>73882000</v>
      </c>
    </row>
    <row r="81" spans="1:26" ht="12.75" hidden="1">
      <c r="A81" s="39" t="s">
        <v>105</v>
      </c>
      <c r="B81" s="19">
        <v>36126696</v>
      </c>
      <c r="C81" s="19"/>
      <c r="D81" s="20">
        <v>39224000</v>
      </c>
      <c r="E81" s="21">
        <v>39224000</v>
      </c>
      <c r="F81" s="21">
        <v>857010</v>
      </c>
      <c r="G81" s="21">
        <v>741520</v>
      </c>
      <c r="H81" s="21">
        <v>955602</v>
      </c>
      <c r="I81" s="21">
        <v>2554132</v>
      </c>
      <c r="J81" s="21">
        <v>713120</v>
      </c>
      <c r="K81" s="21">
        <v>597128</v>
      </c>
      <c r="L81" s="21">
        <v>889726</v>
      </c>
      <c r="M81" s="21">
        <v>2199974</v>
      </c>
      <c r="N81" s="21"/>
      <c r="O81" s="21"/>
      <c r="P81" s="21"/>
      <c r="Q81" s="21"/>
      <c r="R81" s="21"/>
      <c r="S81" s="21"/>
      <c r="T81" s="21"/>
      <c r="U81" s="21"/>
      <c r="V81" s="21">
        <v>4754106</v>
      </c>
      <c r="W81" s="21">
        <v>18905968</v>
      </c>
      <c r="X81" s="21"/>
      <c r="Y81" s="20"/>
      <c r="Z81" s="23">
        <v>39224000</v>
      </c>
    </row>
    <row r="82" spans="1:26" ht="12.75" hidden="1">
      <c r="A82" s="39" t="s">
        <v>106</v>
      </c>
      <c r="B82" s="19">
        <v>31503397</v>
      </c>
      <c r="C82" s="19"/>
      <c r="D82" s="20">
        <v>32860000</v>
      </c>
      <c r="E82" s="21">
        <v>32860000</v>
      </c>
      <c r="F82" s="21">
        <v>786501</v>
      </c>
      <c r="G82" s="21">
        <v>660814</v>
      </c>
      <c r="H82" s="21">
        <v>850284</v>
      </c>
      <c r="I82" s="21">
        <v>2297599</v>
      </c>
      <c r="J82" s="21">
        <v>674792</v>
      </c>
      <c r="K82" s="21">
        <v>545944</v>
      </c>
      <c r="L82" s="21">
        <v>863012</v>
      </c>
      <c r="M82" s="21">
        <v>2083748</v>
      </c>
      <c r="N82" s="21"/>
      <c r="O82" s="21"/>
      <c r="P82" s="21"/>
      <c r="Q82" s="21"/>
      <c r="R82" s="21"/>
      <c r="S82" s="21"/>
      <c r="T82" s="21"/>
      <c r="U82" s="21"/>
      <c r="V82" s="21">
        <v>4381347</v>
      </c>
      <c r="W82" s="21">
        <v>15838520</v>
      </c>
      <c r="X82" s="21"/>
      <c r="Y82" s="20"/>
      <c r="Z82" s="23">
        <v>32860000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24925867</v>
      </c>
      <c r="C84" s="28"/>
      <c r="D84" s="29">
        <v>26500000</v>
      </c>
      <c r="E84" s="30">
        <v>26500000</v>
      </c>
      <c r="F84" s="30">
        <v>2117328</v>
      </c>
      <c r="G84" s="30">
        <v>2351605</v>
      </c>
      <c r="H84" s="30">
        <v>2475812</v>
      </c>
      <c r="I84" s="30">
        <v>6944745</v>
      </c>
      <c r="J84" s="30">
        <v>2511817</v>
      </c>
      <c r="K84" s="30">
        <v>2492100</v>
      </c>
      <c r="L84" s="30">
        <v>2667027</v>
      </c>
      <c r="M84" s="30">
        <v>7670944</v>
      </c>
      <c r="N84" s="30"/>
      <c r="O84" s="30"/>
      <c r="P84" s="30"/>
      <c r="Q84" s="30"/>
      <c r="R84" s="30"/>
      <c r="S84" s="30"/>
      <c r="T84" s="30"/>
      <c r="U84" s="30"/>
      <c r="V84" s="30">
        <v>14615689</v>
      </c>
      <c r="W84" s="30">
        <v>12773000</v>
      </c>
      <c r="X84" s="30"/>
      <c r="Y84" s="29"/>
      <c r="Z84" s="31">
        <v>26500000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152709266</v>
      </c>
      <c r="D5" s="357">
        <f t="shared" si="0"/>
        <v>0</v>
      </c>
      <c r="E5" s="356">
        <f t="shared" si="0"/>
        <v>55000000</v>
      </c>
      <c r="F5" s="358">
        <f t="shared" si="0"/>
        <v>55000000</v>
      </c>
      <c r="G5" s="358">
        <f t="shared" si="0"/>
        <v>9803991</v>
      </c>
      <c r="H5" s="356">
        <f t="shared" si="0"/>
        <v>5429758</v>
      </c>
      <c r="I5" s="356">
        <f t="shared" si="0"/>
        <v>2164848</v>
      </c>
      <c r="J5" s="358">
        <f t="shared" si="0"/>
        <v>17398597</v>
      </c>
      <c r="K5" s="358">
        <f t="shared" si="0"/>
        <v>4057244</v>
      </c>
      <c r="L5" s="356">
        <f t="shared" si="0"/>
        <v>7515155</v>
      </c>
      <c r="M5" s="356">
        <f t="shared" si="0"/>
        <v>179710</v>
      </c>
      <c r="N5" s="358">
        <f t="shared" si="0"/>
        <v>11752109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29150706</v>
      </c>
      <c r="X5" s="356">
        <f t="shared" si="0"/>
        <v>27500000</v>
      </c>
      <c r="Y5" s="358">
        <f t="shared" si="0"/>
        <v>1650706</v>
      </c>
      <c r="Z5" s="359">
        <f>+IF(X5&lt;&gt;0,+(Y5/X5)*100,0)</f>
        <v>6.002567272727273</v>
      </c>
      <c r="AA5" s="360">
        <f>+AA6+AA8+AA11+AA13+AA15</f>
        <v>55000000</v>
      </c>
    </row>
    <row r="6" spans="1:27" ht="12.75">
      <c r="A6" s="361" t="s">
        <v>205</v>
      </c>
      <c r="B6" s="142"/>
      <c r="C6" s="60">
        <f>+C7</f>
        <v>47288095</v>
      </c>
      <c r="D6" s="340">
        <f aca="true" t="shared" si="1" ref="D6:AA6">+D7</f>
        <v>0</v>
      </c>
      <c r="E6" s="60">
        <f t="shared" si="1"/>
        <v>17000000</v>
      </c>
      <c r="F6" s="59">
        <f t="shared" si="1"/>
        <v>17000000</v>
      </c>
      <c r="G6" s="59">
        <f t="shared" si="1"/>
        <v>9640712</v>
      </c>
      <c r="H6" s="60">
        <f t="shared" si="1"/>
        <v>3119098</v>
      </c>
      <c r="I6" s="60">
        <f t="shared" si="1"/>
        <v>2078348</v>
      </c>
      <c r="J6" s="59">
        <f t="shared" si="1"/>
        <v>14838158</v>
      </c>
      <c r="K6" s="59">
        <f t="shared" si="1"/>
        <v>86100</v>
      </c>
      <c r="L6" s="60">
        <f t="shared" si="1"/>
        <v>5942434</v>
      </c>
      <c r="M6" s="60">
        <f t="shared" si="1"/>
        <v>-2512228</v>
      </c>
      <c r="N6" s="59">
        <f t="shared" si="1"/>
        <v>3516306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18354464</v>
      </c>
      <c r="X6" s="60">
        <f t="shared" si="1"/>
        <v>8500000</v>
      </c>
      <c r="Y6" s="59">
        <f t="shared" si="1"/>
        <v>9854464</v>
      </c>
      <c r="Z6" s="61">
        <f>+IF(X6&lt;&gt;0,+(Y6/X6)*100,0)</f>
        <v>115.93487058823528</v>
      </c>
      <c r="AA6" s="62">
        <f t="shared" si="1"/>
        <v>17000000</v>
      </c>
    </row>
    <row r="7" spans="1:27" ht="12.75">
      <c r="A7" s="291" t="s">
        <v>229</v>
      </c>
      <c r="B7" s="142"/>
      <c r="C7" s="60">
        <v>47288095</v>
      </c>
      <c r="D7" s="340"/>
      <c r="E7" s="60">
        <v>17000000</v>
      </c>
      <c r="F7" s="59">
        <v>17000000</v>
      </c>
      <c r="G7" s="59">
        <v>9640712</v>
      </c>
      <c r="H7" s="60">
        <v>3119098</v>
      </c>
      <c r="I7" s="60">
        <v>2078348</v>
      </c>
      <c r="J7" s="59">
        <v>14838158</v>
      </c>
      <c r="K7" s="59">
        <v>86100</v>
      </c>
      <c r="L7" s="60">
        <v>5942434</v>
      </c>
      <c r="M7" s="60">
        <v>-2512228</v>
      </c>
      <c r="N7" s="59">
        <v>3516306</v>
      </c>
      <c r="O7" s="59"/>
      <c r="P7" s="60"/>
      <c r="Q7" s="60"/>
      <c r="R7" s="59"/>
      <c r="S7" s="59"/>
      <c r="T7" s="60"/>
      <c r="U7" s="60"/>
      <c r="V7" s="59"/>
      <c r="W7" s="59">
        <v>18354464</v>
      </c>
      <c r="X7" s="60">
        <v>8500000</v>
      </c>
      <c r="Y7" s="59">
        <v>9854464</v>
      </c>
      <c r="Z7" s="61">
        <v>115.93</v>
      </c>
      <c r="AA7" s="62">
        <v>17000000</v>
      </c>
    </row>
    <row r="8" spans="1:27" ht="12.75">
      <c r="A8" s="361" t="s">
        <v>206</v>
      </c>
      <c r="B8" s="142"/>
      <c r="C8" s="60">
        <f aca="true" t="shared" si="2" ref="C8:Y8">SUM(C9:C10)</f>
        <v>33950534</v>
      </c>
      <c r="D8" s="340">
        <f t="shared" si="2"/>
        <v>0</v>
      </c>
      <c r="E8" s="60">
        <f t="shared" si="2"/>
        <v>38000000</v>
      </c>
      <c r="F8" s="59">
        <f t="shared" si="2"/>
        <v>38000000</v>
      </c>
      <c r="G8" s="59">
        <f t="shared" si="2"/>
        <v>163279</v>
      </c>
      <c r="H8" s="60">
        <f t="shared" si="2"/>
        <v>2310660</v>
      </c>
      <c r="I8" s="60">
        <f t="shared" si="2"/>
        <v>86500</v>
      </c>
      <c r="J8" s="59">
        <f t="shared" si="2"/>
        <v>2560439</v>
      </c>
      <c r="K8" s="59">
        <f t="shared" si="2"/>
        <v>3971144</v>
      </c>
      <c r="L8" s="60">
        <f t="shared" si="2"/>
        <v>1572721</v>
      </c>
      <c r="M8" s="60">
        <f t="shared" si="2"/>
        <v>2691938</v>
      </c>
      <c r="N8" s="59">
        <f t="shared" si="2"/>
        <v>8235803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10796242</v>
      </c>
      <c r="X8" s="60">
        <f t="shared" si="2"/>
        <v>19000000</v>
      </c>
      <c r="Y8" s="59">
        <f t="shared" si="2"/>
        <v>-8203758</v>
      </c>
      <c r="Z8" s="61">
        <f>+IF(X8&lt;&gt;0,+(Y8/X8)*100,0)</f>
        <v>-43.177673684210525</v>
      </c>
      <c r="AA8" s="62">
        <f>SUM(AA9:AA10)</f>
        <v>38000000</v>
      </c>
    </row>
    <row r="9" spans="1:27" ht="12.75">
      <c r="A9" s="291" t="s">
        <v>230</v>
      </c>
      <c r="B9" s="142"/>
      <c r="C9" s="60">
        <v>26595215</v>
      </c>
      <c r="D9" s="340"/>
      <c r="E9" s="60">
        <v>25000000</v>
      </c>
      <c r="F9" s="59">
        <v>25000000</v>
      </c>
      <c r="G9" s="59">
        <v>163279</v>
      </c>
      <c r="H9" s="60">
        <v>2310660</v>
      </c>
      <c r="I9" s="60">
        <v>86500</v>
      </c>
      <c r="J9" s="59">
        <v>2560439</v>
      </c>
      <c r="K9" s="59">
        <v>3971144</v>
      </c>
      <c r="L9" s="60">
        <v>1572721</v>
      </c>
      <c r="M9" s="60">
        <v>2691938</v>
      </c>
      <c r="N9" s="59">
        <v>8235803</v>
      </c>
      <c r="O9" s="59"/>
      <c r="P9" s="60"/>
      <c r="Q9" s="60"/>
      <c r="R9" s="59"/>
      <c r="S9" s="59"/>
      <c r="T9" s="60"/>
      <c r="U9" s="60"/>
      <c r="V9" s="59"/>
      <c r="W9" s="59">
        <v>10796242</v>
      </c>
      <c r="X9" s="60">
        <v>12500000</v>
      </c>
      <c r="Y9" s="59">
        <v>-1703758</v>
      </c>
      <c r="Z9" s="61">
        <v>-13.63</v>
      </c>
      <c r="AA9" s="62">
        <v>25000000</v>
      </c>
    </row>
    <row r="10" spans="1:27" ht="12.75">
      <c r="A10" s="291" t="s">
        <v>231</v>
      </c>
      <c r="B10" s="142"/>
      <c r="C10" s="60">
        <v>7355319</v>
      </c>
      <c r="D10" s="340"/>
      <c r="E10" s="60">
        <v>13000000</v>
      </c>
      <c r="F10" s="59">
        <v>13000000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6500000</v>
      </c>
      <c r="Y10" s="59">
        <v>-6500000</v>
      </c>
      <c r="Z10" s="61">
        <v>-100</v>
      </c>
      <c r="AA10" s="62">
        <v>13000000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71470637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71470637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726087</v>
      </c>
      <c r="D22" s="344">
        <f t="shared" si="6"/>
        <v>0</v>
      </c>
      <c r="E22" s="343">
        <f t="shared" si="6"/>
        <v>1370000</v>
      </c>
      <c r="F22" s="345">
        <f t="shared" si="6"/>
        <v>1370000</v>
      </c>
      <c r="G22" s="345">
        <f t="shared" si="6"/>
        <v>29500</v>
      </c>
      <c r="H22" s="343">
        <f t="shared" si="6"/>
        <v>24009</v>
      </c>
      <c r="I22" s="343">
        <f t="shared" si="6"/>
        <v>39830</v>
      </c>
      <c r="J22" s="345">
        <f t="shared" si="6"/>
        <v>93339</v>
      </c>
      <c r="K22" s="345">
        <f t="shared" si="6"/>
        <v>8740</v>
      </c>
      <c r="L22" s="343">
        <f t="shared" si="6"/>
        <v>0</v>
      </c>
      <c r="M22" s="343">
        <f t="shared" si="6"/>
        <v>0</v>
      </c>
      <c r="N22" s="345">
        <f t="shared" si="6"/>
        <v>8740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102079</v>
      </c>
      <c r="X22" s="343">
        <f t="shared" si="6"/>
        <v>685000</v>
      </c>
      <c r="Y22" s="345">
        <f t="shared" si="6"/>
        <v>-582921</v>
      </c>
      <c r="Z22" s="336">
        <f>+IF(X22&lt;&gt;0,+(Y22/X22)*100,0)</f>
        <v>-85.09795620437957</v>
      </c>
      <c r="AA22" s="350">
        <f>SUM(AA23:AA32)</f>
        <v>1370000</v>
      </c>
    </row>
    <row r="23" spans="1:27" ht="12.75">
      <c r="A23" s="361" t="s">
        <v>237</v>
      </c>
      <c r="B23" s="142"/>
      <c r="C23" s="60"/>
      <c r="D23" s="340"/>
      <c r="E23" s="60">
        <v>120000</v>
      </c>
      <c r="F23" s="59">
        <v>120000</v>
      </c>
      <c r="G23" s="59"/>
      <c r="H23" s="60">
        <v>24009</v>
      </c>
      <c r="I23" s="60">
        <v>39830</v>
      </c>
      <c r="J23" s="59">
        <v>63839</v>
      </c>
      <c r="K23" s="59">
        <v>500</v>
      </c>
      <c r="L23" s="60"/>
      <c r="M23" s="60"/>
      <c r="N23" s="59">
        <v>500</v>
      </c>
      <c r="O23" s="59"/>
      <c r="P23" s="60"/>
      <c r="Q23" s="60"/>
      <c r="R23" s="59"/>
      <c r="S23" s="59"/>
      <c r="T23" s="60"/>
      <c r="U23" s="60"/>
      <c r="V23" s="59"/>
      <c r="W23" s="59">
        <v>64339</v>
      </c>
      <c r="X23" s="60">
        <v>60000</v>
      </c>
      <c r="Y23" s="59">
        <v>4339</v>
      </c>
      <c r="Z23" s="61">
        <v>7.23</v>
      </c>
      <c r="AA23" s="62">
        <v>120000</v>
      </c>
    </row>
    <row r="24" spans="1:27" ht="12.75">
      <c r="A24" s="361" t="s">
        <v>238</v>
      </c>
      <c r="B24" s="142"/>
      <c r="C24" s="60">
        <v>37252</v>
      </c>
      <c r="D24" s="340"/>
      <c r="E24" s="60"/>
      <c r="F24" s="59"/>
      <c r="G24" s="59">
        <v>29500</v>
      </c>
      <c r="H24" s="60"/>
      <c r="I24" s="60"/>
      <c r="J24" s="59">
        <v>29500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29500</v>
      </c>
      <c r="X24" s="60"/>
      <c r="Y24" s="59">
        <v>29500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8240</v>
      </c>
      <c r="L28" s="275"/>
      <c r="M28" s="275"/>
      <c r="N28" s="342">
        <v>8240</v>
      </c>
      <c r="O28" s="342"/>
      <c r="P28" s="275"/>
      <c r="Q28" s="275"/>
      <c r="R28" s="342"/>
      <c r="S28" s="342"/>
      <c r="T28" s="275"/>
      <c r="U28" s="275"/>
      <c r="V28" s="342"/>
      <c r="W28" s="342">
        <v>8240</v>
      </c>
      <c r="X28" s="275"/>
      <c r="Y28" s="342">
        <v>8240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688835</v>
      </c>
      <c r="D32" s="340"/>
      <c r="E32" s="60">
        <v>1250000</v>
      </c>
      <c r="F32" s="59">
        <v>1250000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625000</v>
      </c>
      <c r="Y32" s="59">
        <v>-625000</v>
      </c>
      <c r="Z32" s="61">
        <v>-100</v>
      </c>
      <c r="AA32" s="62">
        <v>1250000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9447464</v>
      </c>
      <c r="D40" s="344">
        <f t="shared" si="9"/>
        <v>0</v>
      </c>
      <c r="E40" s="343">
        <f t="shared" si="9"/>
        <v>14850000</v>
      </c>
      <c r="F40" s="345">
        <f t="shared" si="9"/>
        <v>14850000</v>
      </c>
      <c r="G40" s="345">
        <f t="shared" si="9"/>
        <v>28461</v>
      </c>
      <c r="H40" s="343">
        <f t="shared" si="9"/>
        <v>597405</v>
      </c>
      <c r="I40" s="343">
        <f t="shared" si="9"/>
        <v>410375</v>
      </c>
      <c r="J40" s="345">
        <f t="shared" si="9"/>
        <v>1036241</v>
      </c>
      <c r="K40" s="345">
        <f t="shared" si="9"/>
        <v>244340</v>
      </c>
      <c r="L40" s="343">
        <f t="shared" si="9"/>
        <v>984414</v>
      </c>
      <c r="M40" s="343">
        <f t="shared" si="9"/>
        <v>1917977</v>
      </c>
      <c r="N40" s="345">
        <f t="shared" si="9"/>
        <v>3146731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4182972</v>
      </c>
      <c r="X40" s="343">
        <f t="shared" si="9"/>
        <v>7425000</v>
      </c>
      <c r="Y40" s="345">
        <f t="shared" si="9"/>
        <v>-3242028</v>
      </c>
      <c r="Z40" s="336">
        <f>+IF(X40&lt;&gt;0,+(Y40/X40)*100,0)</f>
        <v>-43.66367676767677</v>
      </c>
      <c r="AA40" s="350">
        <f>SUM(AA41:AA49)</f>
        <v>14850000</v>
      </c>
    </row>
    <row r="41" spans="1:27" ht="12.75">
      <c r="A41" s="361" t="s">
        <v>248</v>
      </c>
      <c r="B41" s="142"/>
      <c r="C41" s="362">
        <v>3371676</v>
      </c>
      <c r="D41" s="363"/>
      <c r="E41" s="362">
        <v>2000000</v>
      </c>
      <c r="F41" s="364">
        <v>2000000</v>
      </c>
      <c r="G41" s="364">
        <v>1309</v>
      </c>
      <c r="H41" s="362"/>
      <c r="I41" s="362">
        <v>-268426</v>
      </c>
      <c r="J41" s="364">
        <v>-267117</v>
      </c>
      <c r="K41" s="364">
        <v>71070</v>
      </c>
      <c r="L41" s="362">
        <v>51553</v>
      </c>
      <c r="M41" s="362">
        <v>240212</v>
      </c>
      <c r="N41" s="364">
        <v>362835</v>
      </c>
      <c r="O41" s="364"/>
      <c r="P41" s="362"/>
      <c r="Q41" s="362"/>
      <c r="R41" s="364"/>
      <c r="S41" s="364"/>
      <c r="T41" s="362"/>
      <c r="U41" s="362"/>
      <c r="V41" s="364"/>
      <c r="W41" s="364">
        <v>95718</v>
      </c>
      <c r="X41" s="362">
        <v>1000000</v>
      </c>
      <c r="Y41" s="364">
        <v>-904282</v>
      </c>
      <c r="Z41" s="365">
        <v>-90.43</v>
      </c>
      <c r="AA41" s="366">
        <v>2000000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895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370406</v>
      </c>
      <c r="D44" s="368"/>
      <c r="E44" s="54">
        <v>2270000</v>
      </c>
      <c r="F44" s="53">
        <v>2270000</v>
      </c>
      <c r="G44" s="53">
        <v>27152</v>
      </c>
      <c r="H44" s="54">
        <v>64306</v>
      </c>
      <c r="I44" s="54">
        <v>-14155</v>
      </c>
      <c r="J44" s="53">
        <v>77303</v>
      </c>
      <c r="K44" s="53"/>
      <c r="L44" s="54">
        <v>-22885</v>
      </c>
      <c r="M44" s="54"/>
      <c r="N44" s="53">
        <v>-22885</v>
      </c>
      <c r="O44" s="53"/>
      <c r="P44" s="54"/>
      <c r="Q44" s="54"/>
      <c r="R44" s="53"/>
      <c r="S44" s="53"/>
      <c r="T44" s="54"/>
      <c r="U44" s="54"/>
      <c r="V44" s="53"/>
      <c r="W44" s="53">
        <v>54418</v>
      </c>
      <c r="X44" s="54">
        <v>1135000</v>
      </c>
      <c r="Y44" s="53">
        <v>-1080582</v>
      </c>
      <c r="Z44" s="94">
        <v>-95.21</v>
      </c>
      <c r="AA44" s="95">
        <v>2270000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5704487</v>
      </c>
      <c r="D48" s="368"/>
      <c r="E48" s="54">
        <v>5000000</v>
      </c>
      <c r="F48" s="53">
        <v>5000000</v>
      </c>
      <c r="G48" s="53"/>
      <c r="H48" s="54">
        <v>59449</v>
      </c>
      <c r="I48" s="54"/>
      <c r="J48" s="53">
        <v>59449</v>
      </c>
      <c r="K48" s="53">
        <v>39056</v>
      </c>
      <c r="L48" s="54">
        <v>-5071</v>
      </c>
      <c r="M48" s="54">
        <v>1719431</v>
      </c>
      <c r="N48" s="53">
        <v>1753416</v>
      </c>
      <c r="O48" s="53"/>
      <c r="P48" s="54"/>
      <c r="Q48" s="54"/>
      <c r="R48" s="53"/>
      <c r="S48" s="53"/>
      <c r="T48" s="54"/>
      <c r="U48" s="54"/>
      <c r="V48" s="53"/>
      <c r="W48" s="53">
        <v>1812865</v>
      </c>
      <c r="X48" s="54">
        <v>2500000</v>
      </c>
      <c r="Y48" s="53">
        <v>-687135</v>
      </c>
      <c r="Z48" s="94">
        <v>-27.49</v>
      </c>
      <c r="AA48" s="95">
        <v>5000000</v>
      </c>
    </row>
    <row r="49" spans="1:27" ht="12.75">
      <c r="A49" s="361" t="s">
        <v>93</v>
      </c>
      <c r="B49" s="136"/>
      <c r="C49" s="54"/>
      <c r="D49" s="368"/>
      <c r="E49" s="54">
        <v>5580000</v>
      </c>
      <c r="F49" s="53">
        <v>5580000</v>
      </c>
      <c r="G49" s="53"/>
      <c r="H49" s="54">
        <v>473650</v>
      </c>
      <c r="I49" s="54">
        <v>692956</v>
      </c>
      <c r="J49" s="53">
        <v>1166606</v>
      </c>
      <c r="K49" s="53">
        <v>134214</v>
      </c>
      <c r="L49" s="54">
        <v>960817</v>
      </c>
      <c r="M49" s="54">
        <v>-41666</v>
      </c>
      <c r="N49" s="53">
        <v>1053365</v>
      </c>
      <c r="O49" s="53"/>
      <c r="P49" s="54"/>
      <c r="Q49" s="54"/>
      <c r="R49" s="53"/>
      <c r="S49" s="53"/>
      <c r="T49" s="54"/>
      <c r="U49" s="54"/>
      <c r="V49" s="53"/>
      <c r="W49" s="53">
        <v>2219971</v>
      </c>
      <c r="X49" s="54">
        <v>2790000</v>
      </c>
      <c r="Y49" s="53">
        <v>-570029</v>
      </c>
      <c r="Z49" s="94">
        <v>-20.43</v>
      </c>
      <c r="AA49" s="95">
        <v>5580000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162882817</v>
      </c>
      <c r="D60" s="346">
        <f t="shared" si="14"/>
        <v>0</v>
      </c>
      <c r="E60" s="219">
        <f t="shared" si="14"/>
        <v>71220000</v>
      </c>
      <c r="F60" s="264">
        <f t="shared" si="14"/>
        <v>71220000</v>
      </c>
      <c r="G60" s="264">
        <f t="shared" si="14"/>
        <v>9861952</v>
      </c>
      <c r="H60" s="219">
        <f t="shared" si="14"/>
        <v>6051172</v>
      </c>
      <c r="I60" s="219">
        <f t="shared" si="14"/>
        <v>2615053</v>
      </c>
      <c r="J60" s="264">
        <f t="shared" si="14"/>
        <v>18528177</v>
      </c>
      <c r="K60" s="264">
        <f t="shared" si="14"/>
        <v>4310324</v>
      </c>
      <c r="L60" s="219">
        <f t="shared" si="14"/>
        <v>8499569</v>
      </c>
      <c r="M60" s="219">
        <f t="shared" si="14"/>
        <v>2097687</v>
      </c>
      <c r="N60" s="264">
        <f t="shared" si="14"/>
        <v>14907580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33435757</v>
      </c>
      <c r="X60" s="219">
        <f t="shared" si="14"/>
        <v>35610000</v>
      </c>
      <c r="Y60" s="264">
        <f t="shared" si="14"/>
        <v>-2174243</v>
      </c>
      <c r="Z60" s="337">
        <f>+IF(X60&lt;&gt;0,+(Y60/X60)*100,0)</f>
        <v>-6.105709070485819</v>
      </c>
      <c r="AA60" s="232">
        <f>+AA57+AA54+AA51+AA40+AA37+AA34+AA22+AA5</f>
        <v>71220000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879704153</v>
      </c>
      <c r="D5" s="153">
        <f>SUM(D6:D8)</f>
        <v>0</v>
      </c>
      <c r="E5" s="154">
        <f t="shared" si="0"/>
        <v>901895000</v>
      </c>
      <c r="F5" s="100">
        <f t="shared" si="0"/>
        <v>901895000</v>
      </c>
      <c r="G5" s="100">
        <f t="shared" si="0"/>
        <v>317855061</v>
      </c>
      <c r="H5" s="100">
        <f t="shared" si="0"/>
        <v>39229732</v>
      </c>
      <c r="I5" s="100">
        <f t="shared" si="0"/>
        <v>7688992</v>
      </c>
      <c r="J5" s="100">
        <f t="shared" si="0"/>
        <v>364773785</v>
      </c>
      <c r="K5" s="100">
        <f t="shared" si="0"/>
        <v>9416689</v>
      </c>
      <c r="L5" s="100">
        <f t="shared" si="0"/>
        <v>15016470</v>
      </c>
      <c r="M5" s="100">
        <f t="shared" si="0"/>
        <v>188992295</v>
      </c>
      <c r="N5" s="100">
        <f t="shared" si="0"/>
        <v>213425454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578199239</v>
      </c>
      <c r="X5" s="100">
        <f t="shared" si="0"/>
        <v>418007576</v>
      </c>
      <c r="Y5" s="100">
        <f t="shared" si="0"/>
        <v>160191663</v>
      </c>
      <c r="Z5" s="137">
        <f>+IF(X5&lt;&gt;0,+(Y5/X5)*100,0)</f>
        <v>38.32266977859751</v>
      </c>
      <c r="AA5" s="153">
        <f>SUM(AA6:AA8)</f>
        <v>901895000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692935469</v>
      </c>
      <c r="D7" s="157"/>
      <c r="E7" s="158">
        <v>900895000</v>
      </c>
      <c r="F7" s="159">
        <v>900895000</v>
      </c>
      <c r="G7" s="159">
        <v>317853961</v>
      </c>
      <c r="H7" s="159">
        <v>39129404</v>
      </c>
      <c r="I7" s="159">
        <v>7687890</v>
      </c>
      <c r="J7" s="159">
        <v>364671255</v>
      </c>
      <c r="K7" s="159">
        <v>9269291</v>
      </c>
      <c r="L7" s="159">
        <v>15015370</v>
      </c>
      <c r="M7" s="159">
        <v>188987255</v>
      </c>
      <c r="N7" s="159">
        <v>213271916</v>
      </c>
      <c r="O7" s="159"/>
      <c r="P7" s="159"/>
      <c r="Q7" s="159"/>
      <c r="R7" s="159"/>
      <c r="S7" s="159"/>
      <c r="T7" s="159"/>
      <c r="U7" s="159"/>
      <c r="V7" s="159"/>
      <c r="W7" s="159">
        <v>577943171</v>
      </c>
      <c r="X7" s="159">
        <v>417525576</v>
      </c>
      <c r="Y7" s="159">
        <v>160417595</v>
      </c>
      <c r="Z7" s="141">
        <v>38.42</v>
      </c>
      <c r="AA7" s="157">
        <v>900895000</v>
      </c>
    </row>
    <row r="8" spans="1:27" ht="12.75">
      <c r="A8" s="138" t="s">
        <v>77</v>
      </c>
      <c r="B8" s="136"/>
      <c r="C8" s="155">
        <v>186768684</v>
      </c>
      <c r="D8" s="155"/>
      <c r="E8" s="156">
        <v>1000000</v>
      </c>
      <c r="F8" s="60">
        <v>1000000</v>
      </c>
      <c r="G8" s="60">
        <v>1100</v>
      </c>
      <c r="H8" s="60">
        <v>100328</v>
      </c>
      <c r="I8" s="60">
        <v>1102</v>
      </c>
      <c r="J8" s="60">
        <v>102530</v>
      </c>
      <c r="K8" s="60">
        <v>147398</v>
      </c>
      <c r="L8" s="60">
        <v>1100</v>
      </c>
      <c r="M8" s="60">
        <v>5040</v>
      </c>
      <c r="N8" s="60">
        <v>153538</v>
      </c>
      <c r="O8" s="60"/>
      <c r="P8" s="60"/>
      <c r="Q8" s="60"/>
      <c r="R8" s="60"/>
      <c r="S8" s="60"/>
      <c r="T8" s="60"/>
      <c r="U8" s="60"/>
      <c r="V8" s="60"/>
      <c r="W8" s="60">
        <v>256068</v>
      </c>
      <c r="X8" s="60">
        <v>482000</v>
      </c>
      <c r="Y8" s="60">
        <v>-225932</v>
      </c>
      <c r="Z8" s="140">
        <v>-46.87</v>
      </c>
      <c r="AA8" s="155">
        <v>1000000</v>
      </c>
    </row>
    <row r="9" spans="1:27" ht="12.75">
      <c r="A9" s="135" t="s">
        <v>78</v>
      </c>
      <c r="B9" s="136"/>
      <c r="C9" s="153">
        <f aca="true" t="shared" si="1" ref="C9:Y9">SUM(C10:C14)</f>
        <v>4986325</v>
      </c>
      <c r="D9" s="153">
        <f>SUM(D10:D14)</f>
        <v>0</v>
      </c>
      <c r="E9" s="154">
        <f t="shared" si="1"/>
        <v>14821440</v>
      </c>
      <c r="F9" s="100">
        <f t="shared" si="1"/>
        <v>14821440</v>
      </c>
      <c r="G9" s="100">
        <f t="shared" si="1"/>
        <v>157305</v>
      </c>
      <c r="H9" s="100">
        <f t="shared" si="1"/>
        <v>466094</v>
      </c>
      <c r="I9" s="100">
        <f t="shared" si="1"/>
        <v>562041</v>
      </c>
      <c r="J9" s="100">
        <f t="shared" si="1"/>
        <v>1185440</v>
      </c>
      <c r="K9" s="100">
        <f t="shared" si="1"/>
        <v>540470</v>
      </c>
      <c r="L9" s="100">
        <f t="shared" si="1"/>
        <v>1441664</v>
      </c>
      <c r="M9" s="100">
        <f t="shared" si="1"/>
        <v>1015622</v>
      </c>
      <c r="N9" s="100">
        <f t="shared" si="1"/>
        <v>2997756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4183196</v>
      </c>
      <c r="X9" s="100">
        <f t="shared" si="1"/>
        <v>7143936</v>
      </c>
      <c r="Y9" s="100">
        <f t="shared" si="1"/>
        <v>-2960740</v>
      </c>
      <c r="Z9" s="137">
        <f>+IF(X9&lt;&gt;0,+(Y9/X9)*100,0)</f>
        <v>-41.44410028309324</v>
      </c>
      <c r="AA9" s="153">
        <f>SUM(AA10:AA14)</f>
        <v>14821440</v>
      </c>
    </row>
    <row r="10" spans="1:27" ht="12.75">
      <c r="A10" s="138" t="s">
        <v>79</v>
      </c>
      <c r="B10" s="136"/>
      <c r="C10" s="155">
        <v>2553081</v>
      </c>
      <c r="D10" s="155"/>
      <c r="E10" s="156">
        <v>2720340</v>
      </c>
      <c r="F10" s="60">
        <v>2720340</v>
      </c>
      <c r="G10" s="60">
        <v>44097</v>
      </c>
      <c r="H10" s="60">
        <v>69651</v>
      </c>
      <c r="I10" s="60">
        <v>69939</v>
      </c>
      <c r="J10" s="60">
        <v>183687</v>
      </c>
      <c r="K10" s="60">
        <v>62516</v>
      </c>
      <c r="L10" s="60">
        <v>662803</v>
      </c>
      <c r="M10" s="60">
        <v>40296</v>
      </c>
      <c r="N10" s="60">
        <v>765615</v>
      </c>
      <c r="O10" s="60"/>
      <c r="P10" s="60"/>
      <c r="Q10" s="60"/>
      <c r="R10" s="60"/>
      <c r="S10" s="60"/>
      <c r="T10" s="60"/>
      <c r="U10" s="60"/>
      <c r="V10" s="60"/>
      <c r="W10" s="60">
        <v>949302</v>
      </c>
      <c r="X10" s="60">
        <v>1311205</v>
      </c>
      <c r="Y10" s="60">
        <v>-361903</v>
      </c>
      <c r="Z10" s="140">
        <v>-27.6</v>
      </c>
      <c r="AA10" s="155">
        <v>2720340</v>
      </c>
    </row>
    <row r="11" spans="1:27" ht="12.75">
      <c r="A11" s="138" t="s">
        <v>80</v>
      </c>
      <c r="B11" s="136"/>
      <c r="C11" s="155">
        <v>672857</v>
      </c>
      <c r="D11" s="155"/>
      <c r="E11" s="156">
        <v>1009600</v>
      </c>
      <c r="F11" s="60">
        <v>1009600</v>
      </c>
      <c r="G11" s="60">
        <v>28240</v>
      </c>
      <c r="H11" s="60">
        <v>27620</v>
      </c>
      <c r="I11" s="60">
        <v>-36614</v>
      </c>
      <c r="J11" s="60">
        <v>19246</v>
      </c>
      <c r="K11" s="60">
        <v>59278</v>
      </c>
      <c r="L11" s="60">
        <v>50247</v>
      </c>
      <c r="M11" s="60">
        <v>296270</v>
      </c>
      <c r="N11" s="60">
        <v>405795</v>
      </c>
      <c r="O11" s="60"/>
      <c r="P11" s="60"/>
      <c r="Q11" s="60"/>
      <c r="R11" s="60"/>
      <c r="S11" s="60"/>
      <c r="T11" s="60"/>
      <c r="U11" s="60"/>
      <c r="V11" s="60"/>
      <c r="W11" s="60">
        <v>425041</v>
      </c>
      <c r="X11" s="60">
        <v>486627</v>
      </c>
      <c r="Y11" s="60">
        <v>-61586</v>
      </c>
      <c r="Z11" s="140">
        <v>-12.66</v>
      </c>
      <c r="AA11" s="155">
        <v>1009600</v>
      </c>
    </row>
    <row r="12" spans="1:27" ht="12.75">
      <c r="A12" s="138" t="s">
        <v>81</v>
      </c>
      <c r="B12" s="136"/>
      <c r="C12" s="155">
        <v>1692350</v>
      </c>
      <c r="D12" s="155"/>
      <c r="E12" s="156">
        <v>7111500</v>
      </c>
      <c r="F12" s="60">
        <v>7111500</v>
      </c>
      <c r="G12" s="60">
        <v>84968</v>
      </c>
      <c r="H12" s="60">
        <v>368823</v>
      </c>
      <c r="I12" s="60">
        <v>508541</v>
      </c>
      <c r="J12" s="60">
        <v>962332</v>
      </c>
      <c r="K12" s="60">
        <v>416922</v>
      </c>
      <c r="L12" s="60">
        <v>698555</v>
      </c>
      <c r="M12" s="60">
        <v>678179</v>
      </c>
      <c r="N12" s="60">
        <v>1793656</v>
      </c>
      <c r="O12" s="60"/>
      <c r="P12" s="60"/>
      <c r="Q12" s="60"/>
      <c r="R12" s="60"/>
      <c r="S12" s="60"/>
      <c r="T12" s="60"/>
      <c r="U12" s="60"/>
      <c r="V12" s="60"/>
      <c r="W12" s="60">
        <v>2755988</v>
      </c>
      <c r="X12" s="60">
        <v>3427744</v>
      </c>
      <c r="Y12" s="60">
        <v>-671756</v>
      </c>
      <c r="Z12" s="140">
        <v>-19.6</v>
      </c>
      <c r="AA12" s="155">
        <v>7111500</v>
      </c>
    </row>
    <row r="13" spans="1:27" ht="12.75">
      <c r="A13" s="138" t="s">
        <v>82</v>
      </c>
      <c r="B13" s="136"/>
      <c r="C13" s="155">
        <v>68037</v>
      </c>
      <c r="D13" s="155"/>
      <c r="E13" s="156">
        <v>3980000</v>
      </c>
      <c r="F13" s="60">
        <v>3980000</v>
      </c>
      <c r="G13" s="60"/>
      <c r="H13" s="60"/>
      <c r="I13" s="60">
        <v>20175</v>
      </c>
      <c r="J13" s="60">
        <v>20175</v>
      </c>
      <c r="K13" s="60">
        <v>1754</v>
      </c>
      <c r="L13" s="60">
        <v>30059</v>
      </c>
      <c r="M13" s="60">
        <v>877</v>
      </c>
      <c r="N13" s="60">
        <v>32690</v>
      </c>
      <c r="O13" s="60"/>
      <c r="P13" s="60"/>
      <c r="Q13" s="60"/>
      <c r="R13" s="60"/>
      <c r="S13" s="60"/>
      <c r="T13" s="60"/>
      <c r="U13" s="60"/>
      <c r="V13" s="60"/>
      <c r="W13" s="60">
        <v>52865</v>
      </c>
      <c r="X13" s="60">
        <v>1918360</v>
      </c>
      <c r="Y13" s="60">
        <v>-1865495</v>
      </c>
      <c r="Z13" s="140">
        <v>-97.24</v>
      </c>
      <c r="AA13" s="155">
        <v>3980000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3527284</v>
      </c>
      <c r="D15" s="153">
        <f>SUM(D16:D18)</f>
        <v>0</v>
      </c>
      <c r="E15" s="154">
        <f t="shared" si="2"/>
        <v>3636000</v>
      </c>
      <c r="F15" s="100">
        <f t="shared" si="2"/>
        <v>3636000</v>
      </c>
      <c r="G15" s="100">
        <f t="shared" si="2"/>
        <v>26924</v>
      </c>
      <c r="H15" s="100">
        <f t="shared" si="2"/>
        <v>31505</v>
      </c>
      <c r="I15" s="100">
        <f t="shared" si="2"/>
        <v>2898788</v>
      </c>
      <c r="J15" s="100">
        <f t="shared" si="2"/>
        <v>2957217</v>
      </c>
      <c r="K15" s="100">
        <f t="shared" si="2"/>
        <v>28334</v>
      </c>
      <c r="L15" s="100">
        <f t="shared" si="2"/>
        <v>19450</v>
      </c>
      <c r="M15" s="100">
        <f t="shared" si="2"/>
        <v>25442</v>
      </c>
      <c r="N15" s="100">
        <f t="shared" si="2"/>
        <v>73226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3030443</v>
      </c>
      <c r="X15" s="100">
        <f t="shared" si="2"/>
        <v>1752552</v>
      </c>
      <c r="Y15" s="100">
        <f t="shared" si="2"/>
        <v>1277891</v>
      </c>
      <c r="Z15" s="137">
        <f>+IF(X15&lt;&gt;0,+(Y15/X15)*100,0)</f>
        <v>72.91601048071612</v>
      </c>
      <c r="AA15" s="153">
        <f>SUM(AA16:AA18)</f>
        <v>3636000</v>
      </c>
    </row>
    <row r="16" spans="1:27" ht="12.75">
      <c r="A16" s="138" t="s">
        <v>85</v>
      </c>
      <c r="B16" s="136"/>
      <c r="C16" s="155">
        <v>3527284</v>
      </c>
      <c r="D16" s="155"/>
      <c r="E16" s="156">
        <v>3626000</v>
      </c>
      <c r="F16" s="60">
        <v>3626000</v>
      </c>
      <c r="G16" s="60">
        <v>26924</v>
      </c>
      <c r="H16" s="60">
        <v>31505</v>
      </c>
      <c r="I16" s="60">
        <v>2898788</v>
      </c>
      <c r="J16" s="60">
        <v>2957217</v>
      </c>
      <c r="K16" s="60">
        <v>28334</v>
      </c>
      <c r="L16" s="60">
        <v>19450</v>
      </c>
      <c r="M16" s="60">
        <v>25442</v>
      </c>
      <c r="N16" s="60">
        <v>73226</v>
      </c>
      <c r="O16" s="60"/>
      <c r="P16" s="60"/>
      <c r="Q16" s="60"/>
      <c r="R16" s="60"/>
      <c r="S16" s="60"/>
      <c r="T16" s="60"/>
      <c r="U16" s="60"/>
      <c r="V16" s="60"/>
      <c r="W16" s="60">
        <v>3030443</v>
      </c>
      <c r="X16" s="60">
        <v>1747732</v>
      </c>
      <c r="Y16" s="60">
        <v>1282711</v>
      </c>
      <c r="Z16" s="140">
        <v>73.39</v>
      </c>
      <c r="AA16" s="155">
        <v>3626000</v>
      </c>
    </row>
    <row r="17" spans="1:27" ht="12.75">
      <c r="A17" s="138" t="s">
        <v>86</v>
      </c>
      <c r="B17" s="136"/>
      <c r="C17" s="155"/>
      <c r="D17" s="155"/>
      <c r="E17" s="156">
        <v>10000</v>
      </c>
      <c r="F17" s="60">
        <v>10000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4820</v>
      </c>
      <c r="Y17" s="60">
        <v>-4820</v>
      </c>
      <c r="Z17" s="140">
        <v>-100</v>
      </c>
      <c r="AA17" s="155">
        <v>10000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386250931</v>
      </c>
      <c r="D19" s="153">
        <f>SUM(D20:D23)</f>
        <v>0</v>
      </c>
      <c r="E19" s="154">
        <f t="shared" si="3"/>
        <v>888032338</v>
      </c>
      <c r="F19" s="100">
        <f t="shared" si="3"/>
        <v>888032338</v>
      </c>
      <c r="G19" s="100">
        <f t="shared" si="3"/>
        <v>49942240</v>
      </c>
      <c r="H19" s="100">
        <f t="shared" si="3"/>
        <v>43897575</v>
      </c>
      <c r="I19" s="100">
        <f t="shared" si="3"/>
        <v>59476082</v>
      </c>
      <c r="J19" s="100">
        <f t="shared" si="3"/>
        <v>153315897</v>
      </c>
      <c r="K19" s="100">
        <f t="shared" si="3"/>
        <v>37198937</v>
      </c>
      <c r="L19" s="100">
        <f t="shared" si="3"/>
        <v>42339656</v>
      </c>
      <c r="M19" s="100">
        <f t="shared" si="3"/>
        <v>45922987</v>
      </c>
      <c r="N19" s="100">
        <f t="shared" si="3"/>
        <v>125461580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278777477</v>
      </c>
      <c r="X19" s="100">
        <f t="shared" si="3"/>
        <v>428031586</v>
      </c>
      <c r="Y19" s="100">
        <f t="shared" si="3"/>
        <v>-149254109</v>
      </c>
      <c r="Z19" s="137">
        <f>+IF(X19&lt;&gt;0,+(Y19/X19)*100,0)</f>
        <v>-34.869882009128176</v>
      </c>
      <c r="AA19" s="153">
        <f>SUM(AA20:AA23)</f>
        <v>888032338</v>
      </c>
    </row>
    <row r="20" spans="1:27" ht="12.75">
      <c r="A20" s="138" t="s">
        <v>89</v>
      </c>
      <c r="B20" s="136"/>
      <c r="C20" s="155">
        <v>264192247</v>
      </c>
      <c r="D20" s="155"/>
      <c r="E20" s="156">
        <v>571893433</v>
      </c>
      <c r="F20" s="60">
        <v>571893433</v>
      </c>
      <c r="G20" s="60">
        <v>27979091</v>
      </c>
      <c r="H20" s="60">
        <v>27673441</v>
      </c>
      <c r="I20" s="60">
        <v>24773682</v>
      </c>
      <c r="J20" s="60">
        <v>80426214</v>
      </c>
      <c r="K20" s="60">
        <v>19083592</v>
      </c>
      <c r="L20" s="60">
        <v>21666955</v>
      </c>
      <c r="M20" s="60">
        <v>17371936</v>
      </c>
      <c r="N20" s="60">
        <v>58122483</v>
      </c>
      <c r="O20" s="60"/>
      <c r="P20" s="60"/>
      <c r="Q20" s="60"/>
      <c r="R20" s="60"/>
      <c r="S20" s="60"/>
      <c r="T20" s="60"/>
      <c r="U20" s="60"/>
      <c r="V20" s="60"/>
      <c r="W20" s="60">
        <v>138548697</v>
      </c>
      <c r="X20" s="60">
        <v>275652634</v>
      </c>
      <c r="Y20" s="60">
        <v>-137103937</v>
      </c>
      <c r="Z20" s="140">
        <v>-49.74</v>
      </c>
      <c r="AA20" s="155">
        <v>571893433</v>
      </c>
    </row>
    <row r="21" spans="1:27" ht="12.75">
      <c r="A21" s="138" t="s">
        <v>90</v>
      </c>
      <c r="B21" s="136"/>
      <c r="C21" s="155">
        <v>54428591</v>
      </c>
      <c r="D21" s="155"/>
      <c r="E21" s="156">
        <v>221707952</v>
      </c>
      <c r="F21" s="60">
        <v>221707952</v>
      </c>
      <c r="G21" s="60">
        <v>14576432</v>
      </c>
      <c r="H21" s="60">
        <v>10079576</v>
      </c>
      <c r="I21" s="60">
        <v>21394656</v>
      </c>
      <c r="J21" s="60">
        <v>46050664</v>
      </c>
      <c r="K21" s="60">
        <v>12936995</v>
      </c>
      <c r="L21" s="60">
        <v>15483127</v>
      </c>
      <c r="M21" s="60">
        <v>22528787</v>
      </c>
      <c r="N21" s="60">
        <v>50948909</v>
      </c>
      <c r="O21" s="60"/>
      <c r="P21" s="60"/>
      <c r="Q21" s="60"/>
      <c r="R21" s="60"/>
      <c r="S21" s="60"/>
      <c r="T21" s="60"/>
      <c r="U21" s="60"/>
      <c r="V21" s="60"/>
      <c r="W21" s="60">
        <v>96999573</v>
      </c>
      <c r="X21" s="60">
        <v>106863233</v>
      </c>
      <c r="Y21" s="60">
        <v>-9863660</v>
      </c>
      <c r="Z21" s="140">
        <v>-9.23</v>
      </c>
      <c r="AA21" s="155">
        <v>221707952</v>
      </c>
    </row>
    <row r="22" spans="1:27" ht="12.75">
      <c r="A22" s="138" t="s">
        <v>91</v>
      </c>
      <c r="B22" s="136"/>
      <c r="C22" s="157">
        <v>36126696</v>
      </c>
      <c r="D22" s="157"/>
      <c r="E22" s="158">
        <v>61570953</v>
      </c>
      <c r="F22" s="159">
        <v>61570953</v>
      </c>
      <c r="G22" s="159">
        <v>4585709</v>
      </c>
      <c r="H22" s="159">
        <v>3987883</v>
      </c>
      <c r="I22" s="159">
        <v>10817092</v>
      </c>
      <c r="J22" s="159">
        <v>19390684</v>
      </c>
      <c r="K22" s="159">
        <v>2682786</v>
      </c>
      <c r="L22" s="159">
        <v>2756959</v>
      </c>
      <c r="M22" s="159">
        <v>3517689</v>
      </c>
      <c r="N22" s="159">
        <v>8957434</v>
      </c>
      <c r="O22" s="159"/>
      <c r="P22" s="159"/>
      <c r="Q22" s="159"/>
      <c r="R22" s="159"/>
      <c r="S22" s="159"/>
      <c r="T22" s="159"/>
      <c r="U22" s="159"/>
      <c r="V22" s="159"/>
      <c r="W22" s="159">
        <v>28348118</v>
      </c>
      <c r="X22" s="159">
        <v>29677199</v>
      </c>
      <c r="Y22" s="159">
        <v>-1329081</v>
      </c>
      <c r="Z22" s="141">
        <v>-4.48</v>
      </c>
      <c r="AA22" s="157">
        <v>61570953</v>
      </c>
    </row>
    <row r="23" spans="1:27" ht="12.75">
      <c r="A23" s="138" t="s">
        <v>92</v>
      </c>
      <c r="B23" s="136"/>
      <c r="C23" s="155">
        <v>31503397</v>
      </c>
      <c r="D23" s="155"/>
      <c r="E23" s="156">
        <v>32860000</v>
      </c>
      <c r="F23" s="60">
        <v>32860000</v>
      </c>
      <c r="G23" s="60">
        <v>2801008</v>
      </c>
      <c r="H23" s="60">
        <v>2156675</v>
      </c>
      <c r="I23" s="60">
        <v>2490652</v>
      </c>
      <c r="J23" s="60">
        <v>7448335</v>
      </c>
      <c r="K23" s="60">
        <v>2495564</v>
      </c>
      <c r="L23" s="60">
        <v>2432615</v>
      </c>
      <c r="M23" s="60">
        <v>2504575</v>
      </c>
      <c r="N23" s="60">
        <v>7432754</v>
      </c>
      <c r="O23" s="60"/>
      <c r="P23" s="60"/>
      <c r="Q23" s="60"/>
      <c r="R23" s="60"/>
      <c r="S23" s="60"/>
      <c r="T23" s="60"/>
      <c r="U23" s="60"/>
      <c r="V23" s="60"/>
      <c r="W23" s="60">
        <v>14881089</v>
      </c>
      <c r="X23" s="60">
        <v>15838520</v>
      </c>
      <c r="Y23" s="60">
        <v>-957431</v>
      </c>
      <c r="Z23" s="140">
        <v>-6.04</v>
      </c>
      <c r="AA23" s="155">
        <v>32860000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5000000</v>
      </c>
      <c r="F24" s="100">
        <v>5000000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2410000</v>
      </c>
      <c r="Y24" s="100">
        <v>-2410000</v>
      </c>
      <c r="Z24" s="137">
        <v>-100</v>
      </c>
      <c r="AA24" s="153">
        <v>5000000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1274468693</v>
      </c>
      <c r="D25" s="168">
        <f>+D5+D9+D15+D19+D24</f>
        <v>0</v>
      </c>
      <c r="E25" s="169">
        <f t="shared" si="4"/>
        <v>1813384778</v>
      </c>
      <c r="F25" s="73">
        <f t="shared" si="4"/>
        <v>1813384778</v>
      </c>
      <c r="G25" s="73">
        <f t="shared" si="4"/>
        <v>367981530</v>
      </c>
      <c r="H25" s="73">
        <f t="shared" si="4"/>
        <v>83624906</v>
      </c>
      <c r="I25" s="73">
        <f t="shared" si="4"/>
        <v>70625903</v>
      </c>
      <c r="J25" s="73">
        <f t="shared" si="4"/>
        <v>522232339</v>
      </c>
      <c r="K25" s="73">
        <f t="shared" si="4"/>
        <v>47184430</v>
      </c>
      <c r="L25" s="73">
        <f t="shared" si="4"/>
        <v>58817240</v>
      </c>
      <c r="M25" s="73">
        <f t="shared" si="4"/>
        <v>235956346</v>
      </c>
      <c r="N25" s="73">
        <f t="shared" si="4"/>
        <v>341958016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864190355</v>
      </c>
      <c r="X25" s="73">
        <f t="shared" si="4"/>
        <v>857345650</v>
      </c>
      <c r="Y25" s="73">
        <f t="shared" si="4"/>
        <v>6844705</v>
      </c>
      <c r="Z25" s="170">
        <f>+IF(X25&lt;&gt;0,+(Y25/X25)*100,0)</f>
        <v>0.7983600313362528</v>
      </c>
      <c r="AA25" s="168">
        <f>+AA5+AA9+AA15+AA19+AA24</f>
        <v>1813384778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725865191</v>
      </c>
      <c r="D28" s="153">
        <f>SUM(D29:D31)</f>
        <v>0</v>
      </c>
      <c r="E28" s="154">
        <f t="shared" si="5"/>
        <v>570864039</v>
      </c>
      <c r="F28" s="100">
        <f t="shared" si="5"/>
        <v>570864039</v>
      </c>
      <c r="G28" s="100">
        <f t="shared" si="5"/>
        <v>44441391</v>
      </c>
      <c r="H28" s="100">
        <f t="shared" si="5"/>
        <v>44415207</v>
      </c>
      <c r="I28" s="100">
        <f t="shared" si="5"/>
        <v>24134099</v>
      </c>
      <c r="J28" s="100">
        <f t="shared" si="5"/>
        <v>112990697</v>
      </c>
      <c r="K28" s="100">
        <f t="shared" si="5"/>
        <v>17832099</v>
      </c>
      <c r="L28" s="100">
        <f t="shared" si="5"/>
        <v>-260988</v>
      </c>
      <c r="M28" s="100">
        <f t="shared" si="5"/>
        <v>45398222</v>
      </c>
      <c r="N28" s="100">
        <f t="shared" si="5"/>
        <v>62969333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175960030</v>
      </c>
      <c r="X28" s="100">
        <f t="shared" si="5"/>
        <v>275156466</v>
      </c>
      <c r="Y28" s="100">
        <f t="shared" si="5"/>
        <v>-99196436</v>
      </c>
      <c r="Z28" s="137">
        <f>+IF(X28&lt;&gt;0,+(Y28/X28)*100,0)</f>
        <v>-36.05091947939177</v>
      </c>
      <c r="AA28" s="153">
        <f>SUM(AA29:AA31)</f>
        <v>570864039</v>
      </c>
    </row>
    <row r="29" spans="1:27" ht="12.75">
      <c r="A29" s="138" t="s">
        <v>75</v>
      </c>
      <c r="B29" s="136"/>
      <c r="C29" s="155">
        <v>124177763</v>
      </c>
      <c r="D29" s="155"/>
      <c r="E29" s="156">
        <v>159977577</v>
      </c>
      <c r="F29" s="60">
        <v>159977577</v>
      </c>
      <c r="G29" s="60">
        <v>23367643</v>
      </c>
      <c r="H29" s="60">
        <v>5747074</v>
      </c>
      <c r="I29" s="60">
        <v>6529718</v>
      </c>
      <c r="J29" s="60">
        <v>35644435</v>
      </c>
      <c r="K29" s="60">
        <v>8233452</v>
      </c>
      <c r="L29" s="60">
        <v>7351695</v>
      </c>
      <c r="M29" s="60">
        <v>13774524</v>
      </c>
      <c r="N29" s="60">
        <v>29359671</v>
      </c>
      <c r="O29" s="60"/>
      <c r="P29" s="60"/>
      <c r="Q29" s="60"/>
      <c r="R29" s="60"/>
      <c r="S29" s="60"/>
      <c r="T29" s="60"/>
      <c r="U29" s="60"/>
      <c r="V29" s="60"/>
      <c r="W29" s="60">
        <v>65004106</v>
      </c>
      <c r="X29" s="60">
        <v>77109191</v>
      </c>
      <c r="Y29" s="60">
        <v>-12105085</v>
      </c>
      <c r="Z29" s="140">
        <v>-15.7</v>
      </c>
      <c r="AA29" s="155">
        <v>159977577</v>
      </c>
    </row>
    <row r="30" spans="1:27" ht="12.75">
      <c r="A30" s="138" t="s">
        <v>76</v>
      </c>
      <c r="B30" s="136"/>
      <c r="C30" s="157">
        <v>538656296</v>
      </c>
      <c r="D30" s="157"/>
      <c r="E30" s="158">
        <v>349041287</v>
      </c>
      <c r="F30" s="159">
        <v>349041287</v>
      </c>
      <c r="G30" s="159">
        <v>13621460</v>
      </c>
      <c r="H30" s="159">
        <v>31413256</v>
      </c>
      <c r="I30" s="159">
        <v>7864136</v>
      </c>
      <c r="J30" s="159">
        <v>52898852</v>
      </c>
      <c r="K30" s="159">
        <v>1936645</v>
      </c>
      <c r="L30" s="159">
        <v>-10279264</v>
      </c>
      <c r="M30" s="159">
        <v>22738372</v>
      </c>
      <c r="N30" s="159">
        <v>14395753</v>
      </c>
      <c r="O30" s="159"/>
      <c r="P30" s="159"/>
      <c r="Q30" s="159"/>
      <c r="R30" s="159"/>
      <c r="S30" s="159"/>
      <c r="T30" s="159"/>
      <c r="U30" s="159"/>
      <c r="V30" s="159"/>
      <c r="W30" s="159">
        <v>67294605</v>
      </c>
      <c r="X30" s="159">
        <v>168237901</v>
      </c>
      <c r="Y30" s="159">
        <v>-100943296</v>
      </c>
      <c r="Z30" s="141">
        <v>-60</v>
      </c>
      <c r="AA30" s="157">
        <v>349041287</v>
      </c>
    </row>
    <row r="31" spans="1:27" ht="12.75">
      <c r="A31" s="138" t="s">
        <v>77</v>
      </c>
      <c r="B31" s="136"/>
      <c r="C31" s="155">
        <v>63031132</v>
      </c>
      <c r="D31" s="155"/>
      <c r="E31" s="156">
        <v>61845175</v>
      </c>
      <c r="F31" s="60">
        <v>61845175</v>
      </c>
      <c r="G31" s="60">
        <v>7452288</v>
      </c>
      <c r="H31" s="60">
        <v>7254877</v>
      </c>
      <c r="I31" s="60">
        <v>9740245</v>
      </c>
      <c r="J31" s="60">
        <v>24447410</v>
      </c>
      <c r="K31" s="60">
        <v>7662002</v>
      </c>
      <c r="L31" s="60">
        <v>2666581</v>
      </c>
      <c r="M31" s="60">
        <v>8885326</v>
      </c>
      <c r="N31" s="60">
        <v>19213909</v>
      </c>
      <c r="O31" s="60"/>
      <c r="P31" s="60"/>
      <c r="Q31" s="60"/>
      <c r="R31" s="60"/>
      <c r="S31" s="60"/>
      <c r="T31" s="60"/>
      <c r="U31" s="60"/>
      <c r="V31" s="60"/>
      <c r="W31" s="60">
        <v>43661319</v>
      </c>
      <c r="X31" s="60">
        <v>29809374</v>
      </c>
      <c r="Y31" s="60">
        <v>13851945</v>
      </c>
      <c r="Z31" s="140">
        <v>46.47</v>
      </c>
      <c r="AA31" s="155">
        <v>61845175</v>
      </c>
    </row>
    <row r="32" spans="1:27" ht="12.75">
      <c r="A32" s="135" t="s">
        <v>78</v>
      </c>
      <c r="B32" s="136"/>
      <c r="C32" s="153">
        <f aca="true" t="shared" si="6" ref="C32:Y32">SUM(C33:C37)</f>
        <v>135402805</v>
      </c>
      <c r="D32" s="153">
        <f>SUM(D33:D37)</f>
        <v>0</v>
      </c>
      <c r="E32" s="154">
        <f t="shared" si="6"/>
        <v>184419836</v>
      </c>
      <c r="F32" s="100">
        <f t="shared" si="6"/>
        <v>184419836</v>
      </c>
      <c r="G32" s="100">
        <f t="shared" si="6"/>
        <v>16090672</v>
      </c>
      <c r="H32" s="100">
        <f t="shared" si="6"/>
        <v>10562336</v>
      </c>
      <c r="I32" s="100">
        <f t="shared" si="6"/>
        <v>13237731</v>
      </c>
      <c r="J32" s="100">
        <f t="shared" si="6"/>
        <v>39890739</v>
      </c>
      <c r="K32" s="100">
        <f t="shared" si="6"/>
        <v>11996752</v>
      </c>
      <c r="L32" s="100">
        <f t="shared" si="6"/>
        <v>9456558</v>
      </c>
      <c r="M32" s="100">
        <f t="shared" si="6"/>
        <v>13278289</v>
      </c>
      <c r="N32" s="100">
        <f t="shared" si="6"/>
        <v>34731599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74622338</v>
      </c>
      <c r="X32" s="100">
        <f t="shared" si="6"/>
        <v>88890361</v>
      </c>
      <c r="Y32" s="100">
        <f t="shared" si="6"/>
        <v>-14268023</v>
      </c>
      <c r="Z32" s="137">
        <f>+IF(X32&lt;&gt;0,+(Y32/X32)*100,0)</f>
        <v>-16.05126004606956</v>
      </c>
      <c r="AA32" s="153">
        <f>SUM(AA33:AA37)</f>
        <v>184419836</v>
      </c>
    </row>
    <row r="33" spans="1:27" ht="12.75">
      <c r="A33" s="138" t="s">
        <v>79</v>
      </c>
      <c r="B33" s="136"/>
      <c r="C33" s="155">
        <v>20958169</v>
      </c>
      <c r="D33" s="155"/>
      <c r="E33" s="156">
        <v>21667778</v>
      </c>
      <c r="F33" s="60">
        <v>21667778</v>
      </c>
      <c r="G33" s="60">
        <v>1014792</v>
      </c>
      <c r="H33" s="60">
        <v>1064469</v>
      </c>
      <c r="I33" s="60">
        <v>1135088</v>
      </c>
      <c r="J33" s="60">
        <v>3214349</v>
      </c>
      <c r="K33" s="60">
        <v>1114495</v>
      </c>
      <c r="L33" s="60">
        <v>1105606</v>
      </c>
      <c r="M33" s="60">
        <v>1212573</v>
      </c>
      <c r="N33" s="60">
        <v>3432674</v>
      </c>
      <c r="O33" s="60"/>
      <c r="P33" s="60"/>
      <c r="Q33" s="60"/>
      <c r="R33" s="60"/>
      <c r="S33" s="60"/>
      <c r="T33" s="60"/>
      <c r="U33" s="60"/>
      <c r="V33" s="60"/>
      <c r="W33" s="60">
        <v>6647023</v>
      </c>
      <c r="X33" s="60">
        <v>10443868</v>
      </c>
      <c r="Y33" s="60">
        <v>-3796845</v>
      </c>
      <c r="Z33" s="140">
        <v>-36.35</v>
      </c>
      <c r="AA33" s="155">
        <v>21667778</v>
      </c>
    </row>
    <row r="34" spans="1:27" ht="12.75">
      <c r="A34" s="138" t="s">
        <v>80</v>
      </c>
      <c r="B34" s="136"/>
      <c r="C34" s="155">
        <v>36020202</v>
      </c>
      <c r="D34" s="155"/>
      <c r="E34" s="156">
        <v>51372698</v>
      </c>
      <c r="F34" s="60">
        <v>51372698</v>
      </c>
      <c r="G34" s="60">
        <v>3247285</v>
      </c>
      <c r="H34" s="60">
        <v>3010104</v>
      </c>
      <c r="I34" s="60">
        <v>3359412</v>
      </c>
      <c r="J34" s="60">
        <v>9616801</v>
      </c>
      <c r="K34" s="60">
        <v>2898051</v>
      </c>
      <c r="L34" s="60">
        <v>2953224</v>
      </c>
      <c r="M34" s="60">
        <v>3786144</v>
      </c>
      <c r="N34" s="60">
        <v>9637419</v>
      </c>
      <c r="O34" s="60"/>
      <c r="P34" s="60"/>
      <c r="Q34" s="60"/>
      <c r="R34" s="60"/>
      <c r="S34" s="60"/>
      <c r="T34" s="60"/>
      <c r="U34" s="60"/>
      <c r="V34" s="60"/>
      <c r="W34" s="60">
        <v>19254220</v>
      </c>
      <c r="X34" s="60">
        <v>24761641</v>
      </c>
      <c r="Y34" s="60">
        <v>-5507421</v>
      </c>
      <c r="Z34" s="140">
        <v>-22.24</v>
      </c>
      <c r="AA34" s="155">
        <v>51372698</v>
      </c>
    </row>
    <row r="35" spans="1:27" ht="12.75">
      <c r="A35" s="138" t="s">
        <v>81</v>
      </c>
      <c r="B35" s="136"/>
      <c r="C35" s="155">
        <v>72666448</v>
      </c>
      <c r="D35" s="155"/>
      <c r="E35" s="156">
        <v>104238870</v>
      </c>
      <c r="F35" s="60">
        <v>104238870</v>
      </c>
      <c r="G35" s="60">
        <v>11435125</v>
      </c>
      <c r="H35" s="60">
        <v>6070464</v>
      </c>
      <c r="I35" s="60">
        <v>8350892</v>
      </c>
      <c r="J35" s="60">
        <v>25856481</v>
      </c>
      <c r="K35" s="60">
        <v>7574241</v>
      </c>
      <c r="L35" s="60">
        <v>5000323</v>
      </c>
      <c r="M35" s="60">
        <v>7887465</v>
      </c>
      <c r="N35" s="60">
        <v>20462029</v>
      </c>
      <c r="O35" s="60"/>
      <c r="P35" s="60"/>
      <c r="Q35" s="60"/>
      <c r="R35" s="60"/>
      <c r="S35" s="60"/>
      <c r="T35" s="60"/>
      <c r="U35" s="60"/>
      <c r="V35" s="60"/>
      <c r="W35" s="60">
        <v>46318510</v>
      </c>
      <c r="X35" s="60">
        <v>50243136</v>
      </c>
      <c r="Y35" s="60">
        <v>-3924626</v>
      </c>
      <c r="Z35" s="140">
        <v>-7.81</v>
      </c>
      <c r="AA35" s="155">
        <v>104238870</v>
      </c>
    </row>
    <row r="36" spans="1:27" ht="12.75">
      <c r="A36" s="138" t="s">
        <v>82</v>
      </c>
      <c r="B36" s="136"/>
      <c r="C36" s="155">
        <v>4516858</v>
      </c>
      <c r="D36" s="155"/>
      <c r="E36" s="156">
        <v>7140490</v>
      </c>
      <c r="F36" s="60">
        <v>7140490</v>
      </c>
      <c r="G36" s="60">
        <v>393470</v>
      </c>
      <c r="H36" s="60">
        <v>417299</v>
      </c>
      <c r="I36" s="60">
        <v>392339</v>
      </c>
      <c r="J36" s="60">
        <v>1203108</v>
      </c>
      <c r="K36" s="60">
        <v>409965</v>
      </c>
      <c r="L36" s="60">
        <v>397405</v>
      </c>
      <c r="M36" s="60">
        <v>392107</v>
      </c>
      <c r="N36" s="60">
        <v>1199477</v>
      </c>
      <c r="O36" s="60"/>
      <c r="P36" s="60"/>
      <c r="Q36" s="60"/>
      <c r="R36" s="60"/>
      <c r="S36" s="60"/>
      <c r="T36" s="60"/>
      <c r="U36" s="60"/>
      <c r="V36" s="60"/>
      <c r="W36" s="60">
        <v>2402585</v>
      </c>
      <c r="X36" s="60">
        <v>3441716</v>
      </c>
      <c r="Y36" s="60">
        <v>-1039131</v>
      </c>
      <c r="Z36" s="140">
        <v>-30.19</v>
      </c>
      <c r="AA36" s="155">
        <v>7140490</v>
      </c>
    </row>
    <row r="37" spans="1:27" ht="12.75">
      <c r="A37" s="138" t="s">
        <v>83</v>
      </c>
      <c r="B37" s="136"/>
      <c r="C37" s="157">
        <v>1241128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375061316</v>
      </c>
      <c r="D38" s="153">
        <f>SUM(D39:D41)</f>
        <v>0</v>
      </c>
      <c r="E38" s="154">
        <f t="shared" si="7"/>
        <v>72004844</v>
      </c>
      <c r="F38" s="100">
        <f t="shared" si="7"/>
        <v>72004844</v>
      </c>
      <c r="G38" s="100">
        <f t="shared" si="7"/>
        <v>15622590</v>
      </c>
      <c r="H38" s="100">
        <f t="shared" si="7"/>
        <v>6794008</v>
      </c>
      <c r="I38" s="100">
        <f t="shared" si="7"/>
        <v>6232422</v>
      </c>
      <c r="J38" s="100">
        <f t="shared" si="7"/>
        <v>28649020</v>
      </c>
      <c r="K38" s="100">
        <f t="shared" si="7"/>
        <v>2999082</v>
      </c>
      <c r="L38" s="100">
        <f t="shared" si="7"/>
        <v>3146668</v>
      </c>
      <c r="M38" s="100">
        <f t="shared" si="7"/>
        <v>4012790</v>
      </c>
      <c r="N38" s="100">
        <f t="shared" si="7"/>
        <v>10158540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38807560</v>
      </c>
      <c r="X38" s="100">
        <f t="shared" si="7"/>
        <v>34706334</v>
      </c>
      <c r="Y38" s="100">
        <f t="shared" si="7"/>
        <v>4101226</v>
      </c>
      <c r="Z38" s="137">
        <f>+IF(X38&lt;&gt;0,+(Y38/X38)*100,0)</f>
        <v>11.816938083982018</v>
      </c>
      <c r="AA38" s="153">
        <f>SUM(AA39:AA41)</f>
        <v>72004844</v>
      </c>
    </row>
    <row r="39" spans="1:27" ht="12.75">
      <c r="A39" s="138" t="s">
        <v>85</v>
      </c>
      <c r="B39" s="136"/>
      <c r="C39" s="155">
        <v>23306616</v>
      </c>
      <c r="D39" s="155"/>
      <c r="E39" s="156">
        <v>29879876</v>
      </c>
      <c r="F39" s="60">
        <v>29879876</v>
      </c>
      <c r="G39" s="60">
        <v>3825374</v>
      </c>
      <c r="H39" s="60">
        <v>1518424</v>
      </c>
      <c r="I39" s="60">
        <v>1637390</v>
      </c>
      <c r="J39" s="60">
        <v>6981188</v>
      </c>
      <c r="K39" s="60">
        <v>980412</v>
      </c>
      <c r="L39" s="60">
        <v>792207</v>
      </c>
      <c r="M39" s="60">
        <v>1027995</v>
      </c>
      <c r="N39" s="60">
        <v>2800614</v>
      </c>
      <c r="O39" s="60"/>
      <c r="P39" s="60"/>
      <c r="Q39" s="60"/>
      <c r="R39" s="60"/>
      <c r="S39" s="60"/>
      <c r="T39" s="60"/>
      <c r="U39" s="60"/>
      <c r="V39" s="60"/>
      <c r="W39" s="60">
        <v>9781802</v>
      </c>
      <c r="X39" s="60">
        <v>14402100</v>
      </c>
      <c r="Y39" s="60">
        <v>-4620298</v>
      </c>
      <c r="Z39" s="140">
        <v>-32.08</v>
      </c>
      <c r="AA39" s="155">
        <v>29879876</v>
      </c>
    </row>
    <row r="40" spans="1:27" ht="12.75">
      <c r="A40" s="138" t="s">
        <v>86</v>
      </c>
      <c r="B40" s="136"/>
      <c r="C40" s="155">
        <v>351754700</v>
      </c>
      <c r="D40" s="155"/>
      <c r="E40" s="156">
        <v>42124968</v>
      </c>
      <c r="F40" s="60">
        <v>42124968</v>
      </c>
      <c r="G40" s="60">
        <v>11797216</v>
      </c>
      <c r="H40" s="60">
        <v>5275584</v>
      </c>
      <c r="I40" s="60">
        <v>4595032</v>
      </c>
      <c r="J40" s="60">
        <v>21667832</v>
      </c>
      <c r="K40" s="60">
        <v>2018670</v>
      </c>
      <c r="L40" s="60">
        <v>2354461</v>
      </c>
      <c r="M40" s="60">
        <v>2984795</v>
      </c>
      <c r="N40" s="60">
        <v>7357926</v>
      </c>
      <c r="O40" s="60"/>
      <c r="P40" s="60"/>
      <c r="Q40" s="60"/>
      <c r="R40" s="60"/>
      <c r="S40" s="60"/>
      <c r="T40" s="60"/>
      <c r="U40" s="60"/>
      <c r="V40" s="60"/>
      <c r="W40" s="60">
        <v>29025758</v>
      </c>
      <c r="X40" s="60">
        <v>20304234</v>
      </c>
      <c r="Y40" s="60">
        <v>8721524</v>
      </c>
      <c r="Z40" s="140">
        <v>42.95</v>
      </c>
      <c r="AA40" s="155">
        <v>42124968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800586291</v>
      </c>
      <c r="D42" s="153">
        <f>SUM(D43:D46)</f>
        <v>0</v>
      </c>
      <c r="E42" s="154">
        <f t="shared" si="8"/>
        <v>711715842</v>
      </c>
      <c r="F42" s="100">
        <f t="shared" si="8"/>
        <v>711715842</v>
      </c>
      <c r="G42" s="100">
        <f t="shared" si="8"/>
        <v>17044852</v>
      </c>
      <c r="H42" s="100">
        <f t="shared" si="8"/>
        <v>24156432</v>
      </c>
      <c r="I42" s="100">
        <f t="shared" si="8"/>
        <v>24167639</v>
      </c>
      <c r="J42" s="100">
        <f t="shared" si="8"/>
        <v>65368923</v>
      </c>
      <c r="K42" s="100">
        <f t="shared" si="8"/>
        <v>18826090</v>
      </c>
      <c r="L42" s="100">
        <f t="shared" si="8"/>
        <v>34818977</v>
      </c>
      <c r="M42" s="100">
        <f t="shared" si="8"/>
        <v>49995108</v>
      </c>
      <c r="N42" s="100">
        <f t="shared" si="8"/>
        <v>103640175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169009098</v>
      </c>
      <c r="X42" s="100">
        <f t="shared" si="8"/>
        <v>343047038</v>
      </c>
      <c r="Y42" s="100">
        <f t="shared" si="8"/>
        <v>-174037940</v>
      </c>
      <c r="Z42" s="137">
        <f>+IF(X42&lt;&gt;0,+(Y42/X42)*100,0)</f>
        <v>-50.73296683004737</v>
      </c>
      <c r="AA42" s="153">
        <f>SUM(AA43:AA46)</f>
        <v>711715842</v>
      </c>
    </row>
    <row r="43" spans="1:27" ht="12.75">
      <c r="A43" s="138" t="s">
        <v>89</v>
      </c>
      <c r="B43" s="136"/>
      <c r="C43" s="155">
        <v>755416568</v>
      </c>
      <c r="D43" s="155"/>
      <c r="E43" s="156">
        <v>496844928</v>
      </c>
      <c r="F43" s="60">
        <v>496844928</v>
      </c>
      <c r="G43" s="60">
        <v>3440032</v>
      </c>
      <c r="H43" s="60">
        <v>6459617</v>
      </c>
      <c r="I43" s="60">
        <v>4653661</v>
      </c>
      <c r="J43" s="60">
        <v>14553310</v>
      </c>
      <c r="K43" s="60">
        <v>8369704</v>
      </c>
      <c r="L43" s="60">
        <v>11573826</v>
      </c>
      <c r="M43" s="60">
        <v>35899173</v>
      </c>
      <c r="N43" s="60">
        <v>55842703</v>
      </c>
      <c r="O43" s="60"/>
      <c r="P43" s="60"/>
      <c r="Q43" s="60"/>
      <c r="R43" s="60"/>
      <c r="S43" s="60"/>
      <c r="T43" s="60"/>
      <c r="U43" s="60"/>
      <c r="V43" s="60"/>
      <c r="W43" s="60">
        <v>70396013</v>
      </c>
      <c r="X43" s="60">
        <v>239479256</v>
      </c>
      <c r="Y43" s="60">
        <v>-169083243</v>
      </c>
      <c r="Z43" s="140">
        <v>-70.6</v>
      </c>
      <c r="AA43" s="155">
        <v>496844928</v>
      </c>
    </row>
    <row r="44" spans="1:27" ht="12.75">
      <c r="A44" s="138" t="s">
        <v>90</v>
      </c>
      <c r="B44" s="136"/>
      <c r="C44" s="155"/>
      <c r="D44" s="155"/>
      <c r="E44" s="156">
        <v>170172905</v>
      </c>
      <c r="F44" s="60">
        <v>170172905</v>
      </c>
      <c r="G44" s="60">
        <v>9763489</v>
      </c>
      <c r="H44" s="60">
        <v>14132237</v>
      </c>
      <c r="I44" s="60">
        <v>15761483</v>
      </c>
      <c r="J44" s="60">
        <v>39657209</v>
      </c>
      <c r="K44" s="60">
        <v>6911891</v>
      </c>
      <c r="L44" s="60">
        <v>19640041</v>
      </c>
      <c r="M44" s="60">
        <v>9320034</v>
      </c>
      <c r="N44" s="60">
        <v>35871966</v>
      </c>
      <c r="O44" s="60"/>
      <c r="P44" s="60"/>
      <c r="Q44" s="60"/>
      <c r="R44" s="60"/>
      <c r="S44" s="60"/>
      <c r="T44" s="60"/>
      <c r="U44" s="60"/>
      <c r="V44" s="60"/>
      <c r="W44" s="60">
        <v>75529175</v>
      </c>
      <c r="X44" s="60">
        <v>82023340</v>
      </c>
      <c r="Y44" s="60">
        <v>-6494165</v>
      </c>
      <c r="Z44" s="140">
        <v>-7.92</v>
      </c>
      <c r="AA44" s="155">
        <v>170172905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45169723</v>
      </c>
      <c r="D46" s="155"/>
      <c r="E46" s="156">
        <v>44698009</v>
      </c>
      <c r="F46" s="60">
        <v>44698009</v>
      </c>
      <c r="G46" s="60">
        <v>3841331</v>
      </c>
      <c r="H46" s="60">
        <v>3564578</v>
      </c>
      <c r="I46" s="60">
        <v>3752495</v>
      </c>
      <c r="J46" s="60">
        <v>11158404</v>
      </c>
      <c r="K46" s="60">
        <v>3544495</v>
      </c>
      <c r="L46" s="60">
        <v>3605110</v>
      </c>
      <c r="M46" s="60">
        <v>4775901</v>
      </c>
      <c r="N46" s="60">
        <v>11925506</v>
      </c>
      <c r="O46" s="60"/>
      <c r="P46" s="60"/>
      <c r="Q46" s="60"/>
      <c r="R46" s="60"/>
      <c r="S46" s="60"/>
      <c r="T46" s="60"/>
      <c r="U46" s="60"/>
      <c r="V46" s="60"/>
      <c r="W46" s="60">
        <v>23083910</v>
      </c>
      <c r="X46" s="60">
        <v>21544442</v>
      </c>
      <c r="Y46" s="60">
        <v>1539468</v>
      </c>
      <c r="Z46" s="140">
        <v>7.15</v>
      </c>
      <c r="AA46" s="155">
        <v>44698009</v>
      </c>
    </row>
    <row r="47" spans="1:27" ht="12.75">
      <c r="A47" s="135" t="s">
        <v>93</v>
      </c>
      <c r="B47" s="142" t="s">
        <v>94</v>
      </c>
      <c r="C47" s="153">
        <v>16580340</v>
      </c>
      <c r="D47" s="153"/>
      <c r="E47" s="154">
        <v>16460219</v>
      </c>
      <c r="F47" s="100">
        <v>16460219</v>
      </c>
      <c r="G47" s="100">
        <v>233674</v>
      </c>
      <c r="H47" s="100">
        <v>238455</v>
      </c>
      <c r="I47" s="100">
        <v>319628</v>
      </c>
      <c r="J47" s="100">
        <v>791757</v>
      </c>
      <c r="K47" s="100">
        <v>546772</v>
      </c>
      <c r="L47" s="100">
        <v>710484</v>
      </c>
      <c r="M47" s="100">
        <v>896502</v>
      </c>
      <c r="N47" s="100">
        <v>2153758</v>
      </c>
      <c r="O47" s="100"/>
      <c r="P47" s="100"/>
      <c r="Q47" s="100"/>
      <c r="R47" s="100"/>
      <c r="S47" s="100"/>
      <c r="T47" s="100"/>
      <c r="U47" s="100"/>
      <c r="V47" s="100"/>
      <c r="W47" s="100">
        <v>2945515</v>
      </c>
      <c r="X47" s="100">
        <v>7933825</v>
      </c>
      <c r="Y47" s="100">
        <v>-4988310</v>
      </c>
      <c r="Z47" s="137">
        <v>-62.87</v>
      </c>
      <c r="AA47" s="153">
        <v>16460219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2053495943</v>
      </c>
      <c r="D48" s="168">
        <f>+D28+D32+D38+D42+D47</f>
        <v>0</v>
      </c>
      <c r="E48" s="169">
        <f t="shared" si="9"/>
        <v>1555464780</v>
      </c>
      <c r="F48" s="73">
        <f t="shared" si="9"/>
        <v>1555464780</v>
      </c>
      <c r="G48" s="73">
        <f t="shared" si="9"/>
        <v>93433179</v>
      </c>
      <c r="H48" s="73">
        <f t="shared" si="9"/>
        <v>86166438</v>
      </c>
      <c r="I48" s="73">
        <f t="shared" si="9"/>
        <v>68091519</v>
      </c>
      <c r="J48" s="73">
        <f t="shared" si="9"/>
        <v>247691136</v>
      </c>
      <c r="K48" s="73">
        <f t="shared" si="9"/>
        <v>52200795</v>
      </c>
      <c r="L48" s="73">
        <f t="shared" si="9"/>
        <v>47871699</v>
      </c>
      <c r="M48" s="73">
        <f t="shared" si="9"/>
        <v>113580911</v>
      </c>
      <c r="N48" s="73">
        <f t="shared" si="9"/>
        <v>213653405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461344541</v>
      </c>
      <c r="X48" s="73">
        <f t="shared" si="9"/>
        <v>749734024</v>
      </c>
      <c r="Y48" s="73">
        <f t="shared" si="9"/>
        <v>-288389483</v>
      </c>
      <c r="Z48" s="170">
        <f>+IF(X48&lt;&gt;0,+(Y48/X48)*100,0)</f>
        <v>-38.465572292074604</v>
      </c>
      <c r="AA48" s="168">
        <f>+AA28+AA32+AA38+AA42+AA47</f>
        <v>1555464780</v>
      </c>
    </row>
    <row r="49" spans="1:27" ht="12.75">
      <c r="A49" s="148" t="s">
        <v>49</v>
      </c>
      <c r="B49" s="149"/>
      <c r="C49" s="171">
        <f aca="true" t="shared" si="10" ref="C49:Y49">+C25-C48</f>
        <v>-779027250</v>
      </c>
      <c r="D49" s="171">
        <f>+D25-D48</f>
        <v>0</v>
      </c>
      <c r="E49" s="172">
        <f t="shared" si="10"/>
        <v>257919998</v>
      </c>
      <c r="F49" s="173">
        <f t="shared" si="10"/>
        <v>257919998</v>
      </c>
      <c r="G49" s="173">
        <f t="shared" si="10"/>
        <v>274548351</v>
      </c>
      <c r="H49" s="173">
        <f t="shared" si="10"/>
        <v>-2541532</v>
      </c>
      <c r="I49" s="173">
        <f t="shared" si="10"/>
        <v>2534384</v>
      </c>
      <c r="J49" s="173">
        <f t="shared" si="10"/>
        <v>274541203</v>
      </c>
      <c r="K49" s="173">
        <f t="shared" si="10"/>
        <v>-5016365</v>
      </c>
      <c r="L49" s="173">
        <f t="shared" si="10"/>
        <v>10945541</v>
      </c>
      <c r="M49" s="173">
        <f t="shared" si="10"/>
        <v>122375435</v>
      </c>
      <c r="N49" s="173">
        <f t="shared" si="10"/>
        <v>128304611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402845814</v>
      </c>
      <c r="X49" s="173">
        <f>IF(F25=F48,0,X25-X48)</f>
        <v>107611626</v>
      </c>
      <c r="Y49" s="173">
        <f t="shared" si="10"/>
        <v>295234188</v>
      </c>
      <c r="Z49" s="174">
        <f>+IF(X49&lt;&gt;0,+(Y49/X49)*100,0)</f>
        <v>274.3515723849391</v>
      </c>
      <c r="AA49" s="171">
        <f>+AA25-AA48</f>
        <v>257919998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200839504</v>
      </c>
      <c r="D5" s="155">
        <v>0</v>
      </c>
      <c r="E5" s="156">
        <v>207596000</v>
      </c>
      <c r="F5" s="60">
        <v>207596000</v>
      </c>
      <c r="G5" s="60">
        <v>51810065</v>
      </c>
      <c r="H5" s="60">
        <v>12669886</v>
      </c>
      <c r="I5" s="60">
        <v>563673</v>
      </c>
      <c r="J5" s="60">
        <v>65043624</v>
      </c>
      <c r="K5" s="60">
        <v>6768433</v>
      </c>
      <c r="L5" s="60">
        <v>12442907</v>
      </c>
      <c r="M5" s="60">
        <v>-4085477</v>
      </c>
      <c r="N5" s="60">
        <v>15125863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80169487</v>
      </c>
      <c r="X5" s="60">
        <v>100061272</v>
      </c>
      <c r="Y5" s="60">
        <v>-19891785</v>
      </c>
      <c r="Z5" s="140">
        <v>-19.88</v>
      </c>
      <c r="AA5" s="155">
        <v>207596000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263456485</v>
      </c>
      <c r="D7" s="155">
        <v>0</v>
      </c>
      <c r="E7" s="156">
        <v>568817525</v>
      </c>
      <c r="F7" s="60">
        <v>568817525</v>
      </c>
      <c r="G7" s="60">
        <v>27946007</v>
      </c>
      <c r="H7" s="60">
        <v>27618755</v>
      </c>
      <c r="I7" s="60">
        <v>24648250</v>
      </c>
      <c r="J7" s="60">
        <v>80213012</v>
      </c>
      <c r="K7" s="60">
        <v>18947674</v>
      </c>
      <c r="L7" s="60">
        <v>21566563</v>
      </c>
      <c r="M7" s="60">
        <v>17344261</v>
      </c>
      <c r="N7" s="60">
        <v>57858498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138071510</v>
      </c>
      <c r="X7" s="60">
        <v>274170047</v>
      </c>
      <c r="Y7" s="60">
        <v>-136098537</v>
      </c>
      <c r="Z7" s="140">
        <v>-49.64</v>
      </c>
      <c r="AA7" s="155">
        <v>568817525</v>
      </c>
    </row>
    <row r="8" spans="1:27" ht="12.75">
      <c r="A8" s="183" t="s">
        <v>104</v>
      </c>
      <c r="B8" s="182"/>
      <c r="C8" s="155">
        <v>54428591</v>
      </c>
      <c r="D8" s="155">
        <v>0</v>
      </c>
      <c r="E8" s="156">
        <v>73882000</v>
      </c>
      <c r="F8" s="60">
        <v>73882000</v>
      </c>
      <c r="G8" s="60">
        <v>3195198</v>
      </c>
      <c r="H8" s="60">
        <v>4746791</v>
      </c>
      <c r="I8" s="60">
        <v>6186558</v>
      </c>
      <c r="J8" s="60">
        <v>14128547</v>
      </c>
      <c r="K8" s="60">
        <v>6430888</v>
      </c>
      <c r="L8" s="60">
        <v>6848123</v>
      </c>
      <c r="M8" s="60">
        <v>6200179</v>
      </c>
      <c r="N8" s="60">
        <v>19479190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33607737</v>
      </c>
      <c r="X8" s="60">
        <v>35611124</v>
      </c>
      <c r="Y8" s="60">
        <v>-2003387</v>
      </c>
      <c r="Z8" s="140">
        <v>-5.63</v>
      </c>
      <c r="AA8" s="155">
        <v>73882000</v>
      </c>
    </row>
    <row r="9" spans="1:27" ht="12.75">
      <c r="A9" s="183" t="s">
        <v>105</v>
      </c>
      <c r="B9" s="182"/>
      <c r="C9" s="155">
        <v>36126696</v>
      </c>
      <c r="D9" s="155">
        <v>0</v>
      </c>
      <c r="E9" s="156">
        <v>39224000</v>
      </c>
      <c r="F9" s="60">
        <v>39224000</v>
      </c>
      <c r="G9" s="60">
        <v>3188795</v>
      </c>
      <c r="H9" s="60">
        <v>2266545</v>
      </c>
      <c r="I9" s="60">
        <v>2715019</v>
      </c>
      <c r="J9" s="60">
        <v>8170359</v>
      </c>
      <c r="K9" s="60">
        <v>2682786</v>
      </c>
      <c r="L9" s="60">
        <v>2756959</v>
      </c>
      <c r="M9" s="60">
        <v>2776169</v>
      </c>
      <c r="N9" s="60">
        <v>8215914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16386273</v>
      </c>
      <c r="X9" s="60">
        <v>18905968</v>
      </c>
      <c r="Y9" s="60">
        <v>-2519695</v>
      </c>
      <c r="Z9" s="140">
        <v>-13.33</v>
      </c>
      <c r="AA9" s="155">
        <v>39224000</v>
      </c>
    </row>
    <row r="10" spans="1:27" ht="12.75">
      <c r="A10" s="183" t="s">
        <v>106</v>
      </c>
      <c r="B10" s="182"/>
      <c r="C10" s="155">
        <v>31503397</v>
      </c>
      <c r="D10" s="155">
        <v>0</v>
      </c>
      <c r="E10" s="156">
        <v>32860000</v>
      </c>
      <c r="F10" s="54">
        <v>32860000</v>
      </c>
      <c r="G10" s="54">
        <v>2801008</v>
      </c>
      <c r="H10" s="54">
        <v>2156675</v>
      </c>
      <c r="I10" s="54">
        <v>2490652</v>
      </c>
      <c r="J10" s="54">
        <v>7448335</v>
      </c>
      <c r="K10" s="54">
        <v>2495564</v>
      </c>
      <c r="L10" s="54">
        <v>2432615</v>
      </c>
      <c r="M10" s="54">
        <v>2504575</v>
      </c>
      <c r="N10" s="54">
        <v>7432754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14881089</v>
      </c>
      <c r="X10" s="54">
        <v>15838520</v>
      </c>
      <c r="Y10" s="54">
        <v>-957431</v>
      </c>
      <c r="Z10" s="184">
        <v>-6.04</v>
      </c>
      <c r="AA10" s="130">
        <v>32860000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1063564</v>
      </c>
      <c r="D12" s="155">
        <v>0</v>
      </c>
      <c r="E12" s="156">
        <v>2057940</v>
      </c>
      <c r="F12" s="60">
        <v>2057940</v>
      </c>
      <c r="G12" s="60">
        <v>55467</v>
      </c>
      <c r="H12" s="60">
        <v>63591</v>
      </c>
      <c r="I12" s="60">
        <v>78839</v>
      </c>
      <c r="J12" s="60">
        <v>197897</v>
      </c>
      <c r="K12" s="60">
        <v>106651</v>
      </c>
      <c r="L12" s="60">
        <v>85349</v>
      </c>
      <c r="M12" s="60">
        <v>324154</v>
      </c>
      <c r="N12" s="60">
        <v>516154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714051</v>
      </c>
      <c r="X12" s="60">
        <v>991928</v>
      </c>
      <c r="Y12" s="60">
        <v>-277877</v>
      </c>
      <c r="Z12" s="140">
        <v>-28.01</v>
      </c>
      <c r="AA12" s="155">
        <v>2057940</v>
      </c>
    </row>
    <row r="13" spans="1:27" ht="12.75">
      <c r="A13" s="181" t="s">
        <v>109</v>
      </c>
      <c r="B13" s="185"/>
      <c r="C13" s="155">
        <v>2035720</v>
      </c>
      <c r="D13" s="155">
        <v>0</v>
      </c>
      <c r="E13" s="156">
        <v>2400000</v>
      </c>
      <c r="F13" s="60">
        <v>2400000</v>
      </c>
      <c r="G13" s="60">
        <v>78797</v>
      </c>
      <c r="H13" s="60">
        <v>337278</v>
      </c>
      <c r="I13" s="60">
        <v>402104</v>
      </c>
      <c r="J13" s="60">
        <v>818179</v>
      </c>
      <c r="K13" s="60">
        <v>323818</v>
      </c>
      <c r="L13" s="60">
        <v>72764</v>
      </c>
      <c r="M13" s="60">
        <v>178636</v>
      </c>
      <c r="N13" s="60">
        <v>575218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1393397</v>
      </c>
      <c r="X13" s="60">
        <v>1156800</v>
      </c>
      <c r="Y13" s="60">
        <v>236597</v>
      </c>
      <c r="Z13" s="140">
        <v>20.45</v>
      </c>
      <c r="AA13" s="155">
        <v>2400000</v>
      </c>
    </row>
    <row r="14" spans="1:27" ht="12.75">
      <c r="A14" s="181" t="s">
        <v>110</v>
      </c>
      <c r="B14" s="185"/>
      <c r="C14" s="155">
        <v>24925867</v>
      </c>
      <c r="D14" s="155">
        <v>0</v>
      </c>
      <c r="E14" s="156">
        <v>26500000</v>
      </c>
      <c r="F14" s="60">
        <v>26500000</v>
      </c>
      <c r="G14" s="60">
        <v>2117328</v>
      </c>
      <c r="H14" s="60">
        <v>2351605</v>
      </c>
      <c r="I14" s="60">
        <v>2475812</v>
      </c>
      <c r="J14" s="60">
        <v>6944745</v>
      </c>
      <c r="K14" s="60">
        <v>2511817</v>
      </c>
      <c r="L14" s="60">
        <v>2492100</v>
      </c>
      <c r="M14" s="60">
        <v>2667027</v>
      </c>
      <c r="N14" s="60">
        <v>7670944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14615689</v>
      </c>
      <c r="X14" s="60">
        <v>12773000</v>
      </c>
      <c r="Y14" s="60">
        <v>1842689</v>
      </c>
      <c r="Z14" s="140">
        <v>14.43</v>
      </c>
      <c r="AA14" s="155">
        <v>26500000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1326696</v>
      </c>
      <c r="D16" s="155">
        <v>0</v>
      </c>
      <c r="E16" s="156">
        <v>6055000</v>
      </c>
      <c r="F16" s="60">
        <v>6055000</v>
      </c>
      <c r="G16" s="60">
        <v>25859</v>
      </c>
      <c r="H16" s="60">
        <v>309220</v>
      </c>
      <c r="I16" s="60">
        <v>486865</v>
      </c>
      <c r="J16" s="60">
        <v>821944</v>
      </c>
      <c r="K16" s="60">
        <v>395691</v>
      </c>
      <c r="L16" s="60">
        <v>603775</v>
      </c>
      <c r="M16" s="60">
        <v>593711</v>
      </c>
      <c r="N16" s="60">
        <v>1593177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2415121</v>
      </c>
      <c r="X16" s="60">
        <v>2918510</v>
      </c>
      <c r="Y16" s="60">
        <v>-503389</v>
      </c>
      <c r="Z16" s="140">
        <v>-17.25</v>
      </c>
      <c r="AA16" s="155">
        <v>6055000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454043000</v>
      </c>
      <c r="D19" s="155">
        <v>0</v>
      </c>
      <c r="E19" s="156">
        <v>564907000</v>
      </c>
      <c r="F19" s="60">
        <v>564907000</v>
      </c>
      <c r="G19" s="60">
        <v>196039667</v>
      </c>
      <c r="H19" s="60">
        <v>5746285</v>
      </c>
      <c r="I19" s="60">
        <v>13650772</v>
      </c>
      <c r="J19" s="60">
        <v>215436724</v>
      </c>
      <c r="K19" s="60">
        <v>1600000</v>
      </c>
      <c r="L19" s="60">
        <v>8632943</v>
      </c>
      <c r="M19" s="60">
        <v>159966333</v>
      </c>
      <c r="N19" s="60">
        <v>170199276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385636000</v>
      </c>
      <c r="X19" s="60">
        <v>397882000</v>
      </c>
      <c r="Y19" s="60">
        <v>-12246000</v>
      </c>
      <c r="Z19" s="140">
        <v>-3.08</v>
      </c>
      <c r="AA19" s="155">
        <v>564907000</v>
      </c>
    </row>
    <row r="20" spans="1:27" ht="12.75">
      <c r="A20" s="181" t="s">
        <v>35</v>
      </c>
      <c r="B20" s="185"/>
      <c r="C20" s="155">
        <v>18521898</v>
      </c>
      <c r="D20" s="155">
        <v>0</v>
      </c>
      <c r="E20" s="156">
        <v>103565313</v>
      </c>
      <c r="F20" s="54">
        <v>103565313</v>
      </c>
      <c r="G20" s="54">
        <v>7948339</v>
      </c>
      <c r="H20" s="54">
        <v>3445275</v>
      </c>
      <c r="I20" s="54">
        <v>16927359</v>
      </c>
      <c r="J20" s="54">
        <v>28320973</v>
      </c>
      <c r="K20" s="54">
        <v>4921108</v>
      </c>
      <c r="L20" s="54">
        <v>883142</v>
      </c>
      <c r="M20" s="54">
        <v>5286778</v>
      </c>
      <c r="N20" s="54">
        <v>11091028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39412001</v>
      </c>
      <c r="X20" s="54">
        <v>49918480</v>
      </c>
      <c r="Y20" s="54">
        <v>-10506479</v>
      </c>
      <c r="Z20" s="184">
        <v>-21.05</v>
      </c>
      <c r="AA20" s="130">
        <v>103565313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1088271418</v>
      </c>
      <c r="D22" s="188">
        <f>SUM(D5:D21)</f>
        <v>0</v>
      </c>
      <c r="E22" s="189">
        <f t="shared" si="0"/>
        <v>1627864778</v>
      </c>
      <c r="F22" s="190">
        <f t="shared" si="0"/>
        <v>1627864778</v>
      </c>
      <c r="G22" s="190">
        <f t="shared" si="0"/>
        <v>295206530</v>
      </c>
      <c r="H22" s="190">
        <f t="shared" si="0"/>
        <v>61711906</v>
      </c>
      <c r="I22" s="190">
        <f t="shared" si="0"/>
        <v>70625903</v>
      </c>
      <c r="J22" s="190">
        <f t="shared" si="0"/>
        <v>427544339</v>
      </c>
      <c r="K22" s="190">
        <f t="shared" si="0"/>
        <v>47184430</v>
      </c>
      <c r="L22" s="190">
        <f t="shared" si="0"/>
        <v>58817240</v>
      </c>
      <c r="M22" s="190">
        <f t="shared" si="0"/>
        <v>193756346</v>
      </c>
      <c r="N22" s="190">
        <f t="shared" si="0"/>
        <v>299758016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727302355</v>
      </c>
      <c r="X22" s="190">
        <f t="shared" si="0"/>
        <v>910227649</v>
      </c>
      <c r="Y22" s="190">
        <f t="shared" si="0"/>
        <v>-182925294</v>
      </c>
      <c r="Z22" s="191">
        <f>+IF(X22&lt;&gt;0,+(Y22/X22)*100,0)</f>
        <v>-20.096653205488376</v>
      </c>
      <c r="AA22" s="188">
        <f>SUM(AA5:AA21)</f>
        <v>1627864778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316762053</v>
      </c>
      <c r="D25" s="155">
        <v>0</v>
      </c>
      <c r="E25" s="156">
        <v>447899233</v>
      </c>
      <c r="F25" s="60">
        <v>447899233</v>
      </c>
      <c r="G25" s="60">
        <v>35707919</v>
      </c>
      <c r="H25" s="60">
        <v>36485695</v>
      </c>
      <c r="I25" s="60">
        <v>36461984</v>
      </c>
      <c r="J25" s="60">
        <v>108655598</v>
      </c>
      <c r="K25" s="60">
        <v>35851052</v>
      </c>
      <c r="L25" s="60">
        <v>33462742</v>
      </c>
      <c r="M25" s="60">
        <v>39803876</v>
      </c>
      <c r="N25" s="60">
        <v>109117670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217773268</v>
      </c>
      <c r="X25" s="60">
        <v>215887429</v>
      </c>
      <c r="Y25" s="60">
        <v>1885839</v>
      </c>
      <c r="Z25" s="140">
        <v>0.87</v>
      </c>
      <c r="AA25" s="155">
        <v>447899233</v>
      </c>
    </row>
    <row r="26" spans="1:27" ht="12.75">
      <c r="A26" s="183" t="s">
        <v>38</v>
      </c>
      <c r="B26" s="182"/>
      <c r="C26" s="155">
        <v>22257852</v>
      </c>
      <c r="D26" s="155">
        <v>0</v>
      </c>
      <c r="E26" s="156">
        <v>24097817</v>
      </c>
      <c r="F26" s="60">
        <v>24097817</v>
      </c>
      <c r="G26" s="60">
        <v>1819721</v>
      </c>
      <c r="H26" s="60">
        <v>1621262</v>
      </c>
      <c r="I26" s="60">
        <v>1641569</v>
      </c>
      <c r="J26" s="60">
        <v>5082552</v>
      </c>
      <c r="K26" s="60">
        <v>1943399</v>
      </c>
      <c r="L26" s="60">
        <v>1936378</v>
      </c>
      <c r="M26" s="60">
        <v>1886588</v>
      </c>
      <c r="N26" s="60">
        <v>5766365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10848917</v>
      </c>
      <c r="X26" s="60">
        <v>11615147</v>
      </c>
      <c r="Y26" s="60">
        <v>-766230</v>
      </c>
      <c r="Z26" s="140">
        <v>-6.6</v>
      </c>
      <c r="AA26" s="155">
        <v>24097817</v>
      </c>
    </row>
    <row r="27" spans="1:27" ht="12.75">
      <c r="A27" s="183" t="s">
        <v>118</v>
      </c>
      <c r="B27" s="182"/>
      <c r="C27" s="155">
        <v>220919107</v>
      </c>
      <c r="D27" s="155">
        <v>0</v>
      </c>
      <c r="E27" s="156">
        <v>70050000</v>
      </c>
      <c r="F27" s="60">
        <v>70050000</v>
      </c>
      <c r="G27" s="60">
        <v>2617850</v>
      </c>
      <c r="H27" s="60">
        <v>131563</v>
      </c>
      <c r="I27" s="60">
        <v>184529</v>
      </c>
      <c r="J27" s="60">
        <v>2933942</v>
      </c>
      <c r="K27" s="60">
        <v>360651</v>
      </c>
      <c r="L27" s="60">
        <v>36928</v>
      </c>
      <c r="M27" s="60">
        <v>0</v>
      </c>
      <c r="N27" s="60">
        <v>397579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3331521</v>
      </c>
      <c r="X27" s="60">
        <v>33764100</v>
      </c>
      <c r="Y27" s="60">
        <v>-30432579</v>
      </c>
      <c r="Z27" s="140">
        <v>-90.13</v>
      </c>
      <c r="AA27" s="155">
        <v>70050000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50000000</v>
      </c>
      <c r="F28" s="60">
        <v>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24100000</v>
      </c>
      <c r="Y28" s="60">
        <v>-24100000</v>
      </c>
      <c r="Z28" s="140">
        <v>-100</v>
      </c>
      <c r="AA28" s="155">
        <v>50000000</v>
      </c>
    </row>
    <row r="29" spans="1:27" ht="12.75">
      <c r="A29" s="183" t="s">
        <v>40</v>
      </c>
      <c r="B29" s="182"/>
      <c r="C29" s="155">
        <v>4478516</v>
      </c>
      <c r="D29" s="155">
        <v>0</v>
      </c>
      <c r="E29" s="156">
        <v>6000000</v>
      </c>
      <c r="F29" s="60">
        <v>6000000</v>
      </c>
      <c r="G29" s="60">
        <v>1999026</v>
      </c>
      <c r="H29" s="60">
        <v>91862</v>
      </c>
      <c r="I29" s="60">
        <v>166822</v>
      </c>
      <c r="J29" s="60">
        <v>2257710</v>
      </c>
      <c r="K29" s="60">
        <v>0</v>
      </c>
      <c r="L29" s="60">
        <v>-1914443</v>
      </c>
      <c r="M29" s="60">
        <v>82013</v>
      </c>
      <c r="N29" s="60">
        <v>-1832430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425280</v>
      </c>
      <c r="X29" s="60">
        <v>2892000</v>
      </c>
      <c r="Y29" s="60">
        <v>-2466720</v>
      </c>
      <c r="Z29" s="140">
        <v>-85.29</v>
      </c>
      <c r="AA29" s="155">
        <v>6000000</v>
      </c>
    </row>
    <row r="30" spans="1:27" ht="12.75">
      <c r="A30" s="183" t="s">
        <v>119</v>
      </c>
      <c r="B30" s="182"/>
      <c r="C30" s="155">
        <v>714223504</v>
      </c>
      <c r="D30" s="155">
        <v>0</v>
      </c>
      <c r="E30" s="156">
        <v>400838300</v>
      </c>
      <c r="F30" s="60">
        <v>400838300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26315789</v>
      </c>
      <c r="N30" s="60">
        <v>26315789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26315789</v>
      </c>
      <c r="X30" s="60">
        <v>193204061</v>
      </c>
      <c r="Y30" s="60">
        <v>-166888272</v>
      </c>
      <c r="Z30" s="140">
        <v>-86.38</v>
      </c>
      <c r="AA30" s="155">
        <v>400838300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61771326</v>
      </c>
      <c r="D32" s="155">
        <v>0</v>
      </c>
      <c r="E32" s="156">
        <v>87140475</v>
      </c>
      <c r="F32" s="60">
        <v>87140475</v>
      </c>
      <c r="G32" s="60">
        <v>1775635</v>
      </c>
      <c r="H32" s="60">
        <v>4740163</v>
      </c>
      <c r="I32" s="60">
        <v>3048643</v>
      </c>
      <c r="J32" s="60">
        <v>9564441</v>
      </c>
      <c r="K32" s="60">
        <v>-1107450</v>
      </c>
      <c r="L32" s="60">
        <v>909620</v>
      </c>
      <c r="M32" s="60">
        <v>15462846</v>
      </c>
      <c r="N32" s="60">
        <v>15265016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24829457</v>
      </c>
      <c r="X32" s="60">
        <v>42001709</v>
      </c>
      <c r="Y32" s="60">
        <v>-17172252</v>
      </c>
      <c r="Z32" s="140">
        <v>-40.88</v>
      </c>
      <c r="AA32" s="155">
        <v>87140475</v>
      </c>
    </row>
    <row r="33" spans="1:27" ht="12.75">
      <c r="A33" s="183" t="s">
        <v>42</v>
      </c>
      <c r="B33" s="182"/>
      <c r="C33" s="155">
        <v>95000000</v>
      </c>
      <c r="D33" s="155">
        <v>0</v>
      </c>
      <c r="E33" s="156">
        <v>105000000</v>
      </c>
      <c r="F33" s="60">
        <v>105000000</v>
      </c>
      <c r="G33" s="60">
        <v>1509134</v>
      </c>
      <c r="H33" s="60">
        <v>19404094</v>
      </c>
      <c r="I33" s="60">
        <v>-12158473</v>
      </c>
      <c r="J33" s="60">
        <v>8754755</v>
      </c>
      <c r="K33" s="60">
        <v>152437</v>
      </c>
      <c r="L33" s="60">
        <v>-1773859</v>
      </c>
      <c r="M33" s="60">
        <v>10366667</v>
      </c>
      <c r="N33" s="60">
        <v>8745245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17500000</v>
      </c>
      <c r="X33" s="60">
        <v>50610000</v>
      </c>
      <c r="Y33" s="60">
        <v>-33110000</v>
      </c>
      <c r="Z33" s="140">
        <v>-65.42</v>
      </c>
      <c r="AA33" s="155">
        <v>105000000</v>
      </c>
    </row>
    <row r="34" spans="1:27" ht="12.75">
      <c r="A34" s="183" t="s">
        <v>43</v>
      </c>
      <c r="B34" s="182"/>
      <c r="C34" s="155">
        <v>618083585</v>
      </c>
      <c r="D34" s="155">
        <v>0</v>
      </c>
      <c r="E34" s="156">
        <v>364438955</v>
      </c>
      <c r="F34" s="60">
        <v>364438955</v>
      </c>
      <c r="G34" s="60">
        <v>48003894</v>
      </c>
      <c r="H34" s="60">
        <v>23691799</v>
      </c>
      <c r="I34" s="60">
        <v>38746445</v>
      </c>
      <c r="J34" s="60">
        <v>110442138</v>
      </c>
      <c r="K34" s="60">
        <v>15000706</v>
      </c>
      <c r="L34" s="60">
        <v>15214333</v>
      </c>
      <c r="M34" s="60">
        <v>19663132</v>
      </c>
      <c r="N34" s="60">
        <v>49878171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160320309</v>
      </c>
      <c r="X34" s="60">
        <v>175659576</v>
      </c>
      <c r="Y34" s="60">
        <v>-15339267</v>
      </c>
      <c r="Z34" s="140">
        <v>-8.73</v>
      </c>
      <c r="AA34" s="155">
        <v>364438955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2053495943</v>
      </c>
      <c r="D36" s="188">
        <f>SUM(D25:D35)</f>
        <v>0</v>
      </c>
      <c r="E36" s="189">
        <f t="shared" si="1"/>
        <v>1555464780</v>
      </c>
      <c r="F36" s="190">
        <f t="shared" si="1"/>
        <v>1555464780</v>
      </c>
      <c r="G36" s="190">
        <f t="shared" si="1"/>
        <v>93433179</v>
      </c>
      <c r="H36" s="190">
        <f t="shared" si="1"/>
        <v>86166438</v>
      </c>
      <c r="I36" s="190">
        <f t="shared" si="1"/>
        <v>68091519</v>
      </c>
      <c r="J36" s="190">
        <f t="shared" si="1"/>
        <v>247691136</v>
      </c>
      <c r="K36" s="190">
        <f t="shared" si="1"/>
        <v>52200795</v>
      </c>
      <c r="L36" s="190">
        <f t="shared" si="1"/>
        <v>47871699</v>
      </c>
      <c r="M36" s="190">
        <f t="shared" si="1"/>
        <v>113580911</v>
      </c>
      <c r="N36" s="190">
        <f t="shared" si="1"/>
        <v>213653405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461344541</v>
      </c>
      <c r="X36" s="190">
        <f t="shared" si="1"/>
        <v>749734022</v>
      </c>
      <c r="Y36" s="190">
        <f t="shared" si="1"/>
        <v>-288389481</v>
      </c>
      <c r="Z36" s="191">
        <f>+IF(X36&lt;&gt;0,+(Y36/X36)*100,0)</f>
        <v>-38.46557212792459</v>
      </c>
      <c r="AA36" s="188">
        <f>SUM(AA25:AA35)</f>
        <v>1555464780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-965224525</v>
      </c>
      <c r="D38" s="199">
        <f>+D22-D36</f>
        <v>0</v>
      </c>
      <c r="E38" s="200">
        <f t="shared" si="2"/>
        <v>72399998</v>
      </c>
      <c r="F38" s="106">
        <f t="shared" si="2"/>
        <v>72399998</v>
      </c>
      <c r="G38" s="106">
        <f t="shared" si="2"/>
        <v>201773351</v>
      </c>
      <c r="H38" s="106">
        <f t="shared" si="2"/>
        <v>-24454532</v>
      </c>
      <c r="I38" s="106">
        <f t="shared" si="2"/>
        <v>2534384</v>
      </c>
      <c r="J38" s="106">
        <f t="shared" si="2"/>
        <v>179853203</v>
      </c>
      <c r="K38" s="106">
        <f t="shared" si="2"/>
        <v>-5016365</v>
      </c>
      <c r="L38" s="106">
        <f t="shared" si="2"/>
        <v>10945541</v>
      </c>
      <c r="M38" s="106">
        <f t="shared" si="2"/>
        <v>80175435</v>
      </c>
      <c r="N38" s="106">
        <f t="shared" si="2"/>
        <v>86104611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265957814</v>
      </c>
      <c r="X38" s="106">
        <f>IF(F22=F36,0,X22-X36)</f>
        <v>160493627</v>
      </c>
      <c r="Y38" s="106">
        <f t="shared" si="2"/>
        <v>105464187</v>
      </c>
      <c r="Z38" s="201">
        <f>+IF(X38&lt;&gt;0,+(Y38/X38)*100,0)</f>
        <v>65.71238308422053</v>
      </c>
      <c r="AA38" s="199">
        <f>+AA22-AA36</f>
        <v>72399998</v>
      </c>
    </row>
    <row r="39" spans="1:27" ht="12.75">
      <c r="A39" s="181" t="s">
        <v>46</v>
      </c>
      <c r="B39" s="185"/>
      <c r="C39" s="155">
        <v>186197275</v>
      </c>
      <c r="D39" s="155">
        <v>0</v>
      </c>
      <c r="E39" s="156">
        <v>185520000</v>
      </c>
      <c r="F39" s="60">
        <v>185520000</v>
      </c>
      <c r="G39" s="60">
        <v>72775000</v>
      </c>
      <c r="H39" s="60">
        <v>21913000</v>
      </c>
      <c r="I39" s="60">
        <v>0</v>
      </c>
      <c r="J39" s="60">
        <v>94688000</v>
      </c>
      <c r="K39" s="60">
        <v>0</v>
      </c>
      <c r="L39" s="60">
        <v>0</v>
      </c>
      <c r="M39" s="60">
        <v>42200000</v>
      </c>
      <c r="N39" s="60">
        <v>42200000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136888000</v>
      </c>
      <c r="X39" s="60">
        <v>139888000</v>
      </c>
      <c r="Y39" s="60">
        <v>-3000000</v>
      </c>
      <c r="Z39" s="140">
        <v>-2.14</v>
      </c>
      <c r="AA39" s="155">
        <v>185520000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-779027250</v>
      </c>
      <c r="D42" s="206">
        <f>SUM(D38:D41)</f>
        <v>0</v>
      </c>
      <c r="E42" s="207">
        <f t="shared" si="3"/>
        <v>257919998</v>
      </c>
      <c r="F42" s="88">
        <f t="shared" si="3"/>
        <v>257919998</v>
      </c>
      <c r="G42" s="88">
        <f t="shared" si="3"/>
        <v>274548351</v>
      </c>
      <c r="H42" s="88">
        <f t="shared" si="3"/>
        <v>-2541532</v>
      </c>
      <c r="I42" s="88">
        <f t="shared" si="3"/>
        <v>2534384</v>
      </c>
      <c r="J42" s="88">
        <f t="shared" si="3"/>
        <v>274541203</v>
      </c>
      <c r="K42" s="88">
        <f t="shared" si="3"/>
        <v>-5016365</v>
      </c>
      <c r="L42" s="88">
        <f t="shared" si="3"/>
        <v>10945541</v>
      </c>
      <c r="M42" s="88">
        <f t="shared" si="3"/>
        <v>122375435</v>
      </c>
      <c r="N42" s="88">
        <f t="shared" si="3"/>
        <v>128304611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402845814</v>
      </c>
      <c r="X42" s="88">
        <f t="shared" si="3"/>
        <v>300381627</v>
      </c>
      <c r="Y42" s="88">
        <f t="shared" si="3"/>
        <v>102464187</v>
      </c>
      <c r="Z42" s="208">
        <f>+IF(X42&lt;&gt;0,+(Y42/X42)*100,0)</f>
        <v>34.11133631019317</v>
      </c>
      <c r="AA42" s="206">
        <f>SUM(AA38:AA41)</f>
        <v>257919998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-779027250</v>
      </c>
      <c r="D44" s="210">
        <f>+D42-D43</f>
        <v>0</v>
      </c>
      <c r="E44" s="211">
        <f t="shared" si="4"/>
        <v>257919998</v>
      </c>
      <c r="F44" s="77">
        <f t="shared" si="4"/>
        <v>257919998</v>
      </c>
      <c r="G44" s="77">
        <f t="shared" si="4"/>
        <v>274548351</v>
      </c>
      <c r="H44" s="77">
        <f t="shared" si="4"/>
        <v>-2541532</v>
      </c>
      <c r="I44" s="77">
        <f t="shared" si="4"/>
        <v>2534384</v>
      </c>
      <c r="J44" s="77">
        <f t="shared" si="4"/>
        <v>274541203</v>
      </c>
      <c r="K44" s="77">
        <f t="shared" si="4"/>
        <v>-5016365</v>
      </c>
      <c r="L44" s="77">
        <f t="shared" si="4"/>
        <v>10945541</v>
      </c>
      <c r="M44" s="77">
        <f t="shared" si="4"/>
        <v>122375435</v>
      </c>
      <c r="N44" s="77">
        <f t="shared" si="4"/>
        <v>128304611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402845814</v>
      </c>
      <c r="X44" s="77">
        <f t="shared" si="4"/>
        <v>300381627</v>
      </c>
      <c r="Y44" s="77">
        <f t="shared" si="4"/>
        <v>102464187</v>
      </c>
      <c r="Z44" s="212">
        <f>+IF(X44&lt;&gt;0,+(Y44/X44)*100,0)</f>
        <v>34.11133631019317</v>
      </c>
      <c r="AA44" s="210">
        <f>+AA42-AA43</f>
        <v>257919998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-779027250</v>
      </c>
      <c r="D46" s="206">
        <f>SUM(D44:D45)</f>
        <v>0</v>
      </c>
      <c r="E46" s="207">
        <f t="shared" si="5"/>
        <v>257919998</v>
      </c>
      <c r="F46" s="88">
        <f t="shared" si="5"/>
        <v>257919998</v>
      </c>
      <c r="G46" s="88">
        <f t="shared" si="5"/>
        <v>274548351</v>
      </c>
      <c r="H46" s="88">
        <f t="shared" si="5"/>
        <v>-2541532</v>
      </c>
      <c r="I46" s="88">
        <f t="shared" si="5"/>
        <v>2534384</v>
      </c>
      <c r="J46" s="88">
        <f t="shared" si="5"/>
        <v>274541203</v>
      </c>
      <c r="K46" s="88">
        <f t="shared" si="5"/>
        <v>-5016365</v>
      </c>
      <c r="L46" s="88">
        <f t="shared" si="5"/>
        <v>10945541</v>
      </c>
      <c r="M46" s="88">
        <f t="shared" si="5"/>
        <v>122375435</v>
      </c>
      <c r="N46" s="88">
        <f t="shared" si="5"/>
        <v>128304611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402845814</v>
      </c>
      <c r="X46" s="88">
        <f t="shared" si="5"/>
        <v>300381627</v>
      </c>
      <c r="Y46" s="88">
        <f t="shared" si="5"/>
        <v>102464187</v>
      </c>
      <c r="Z46" s="208">
        <f>+IF(X46&lt;&gt;0,+(Y46/X46)*100,0)</f>
        <v>34.11133631019317</v>
      </c>
      <c r="AA46" s="206">
        <f>SUM(AA44:AA45)</f>
        <v>257919998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-779027250</v>
      </c>
      <c r="D48" s="217">
        <f>SUM(D46:D47)</f>
        <v>0</v>
      </c>
      <c r="E48" s="218">
        <f t="shared" si="6"/>
        <v>257919998</v>
      </c>
      <c r="F48" s="219">
        <f t="shared" si="6"/>
        <v>257919998</v>
      </c>
      <c r="G48" s="219">
        <f t="shared" si="6"/>
        <v>274548351</v>
      </c>
      <c r="H48" s="220">
        <f t="shared" si="6"/>
        <v>-2541532</v>
      </c>
      <c r="I48" s="220">
        <f t="shared" si="6"/>
        <v>2534384</v>
      </c>
      <c r="J48" s="220">
        <f t="shared" si="6"/>
        <v>274541203</v>
      </c>
      <c r="K48" s="220">
        <f t="shared" si="6"/>
        <v>-5016365</v>
      </c>
      <c r="L48" s="220">
        <f t="shared" si="6"/>
        <v>10945541</v>
      </c>
      <c r="M48" s="219">
        <f t="shared" si="6"/>
        <v>122375435</v>
      </c>
      <c r="N48" s="219">
        <f t="shared" si="6"/>
        <v>128304611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402845814</v>
      </c>
      <c r="X48" s="220">
        <f t="shared" si="6"/>
        <v>300381627</v>
      </c>
      <c r="Y48" s="220">
        <f t="shared" si="6"/>
        <v>102464187</v>
      </c>
      <c r="Z48" s="221">
        <f>+IF(X48&lt;&gt;0,+(Y48/X48)*100,0)</f>
        <v>34.11133631019317</v>
      </c>
      <c r="AA48" s="222">
        <f>SUM(AA46:AA47)</f>
        <v>257919998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4062677</v>
      </c>
      <c r="D5" s="153">
        <f>SUM(D6:D8)</f>
        <v>0</v>
      </c>
      <c r="E5" s="154">
        <f t="shared" si="0"/>
        <v>6000000</v>
      </c>
      <c r="F5" s="100">
        <f t="shared" si="0"/>
        <v>6000000</v>
      </c>
      <c r="G5" s="100">
        <f t="shared" si="0"/>
        <v>1595770</v>
      </c>
      <c r="H5" s="100">
        <f t="shared" si="0"/>
        <v>225165</v>
      </c>
      <c r="I5" s="100">
        <f t="shared" si="0"/>
        <v>200960</v>
      </c>
      <c r="J5" s="100">
        <f t="shared" si="0"/>
        <v>2021895</v>
      </c>
      <c r="K5" s="100">
        <f t="shared" si="0"/>
        <v>173472</v>
      </c>
      <c r="L5" s="100">
        <f t="shared" si="0"/>
        <v>156000</v>
      </c>
      <c r="M5" s="100">
        <f t="shared" si="0"/>
        <v>1648</v>
      </c>
      <c r="N5" s="100">
        <f t="shared" si="0"/>
        <v>331120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2353015</v>
      </c>
      <c r="X5" s="100">
        <f t="shared" si="0"/>
        <v>2892000</v>
      </c>
      <c r="Y5" s="100">
        <f t="shared" si="0"/>
        <v>-538985</v>
      </c>
      <c r="Z5" s="137">
        <f>+IF(X5&lt;&gt;0,+(Y5/X5)*100,0)</f>
        <v>-18.63710235131397</v>
      </c>
      <c r="AA5" s="153">
        <f>SUM(AA6:AA8)</f>
        <v>6000000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360807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3701870</v>
      </c>
      <c r="D8" s="155"/>
      <c r="E8" s="156">
        <v>6000000</v>
      </c>
      <c r="F8" s="60">
        <v>6000000</v>
      </c>
      <c r="G8" s="60">
        <v>1595770</v>
      </c>
      <c r="H8" s="60">
        <v>225165</v>
      </c>
      <c r="I8" s="60">
        <v>200960</v>
      </c>
      <c r="J8" s="60">
        <v>2021895</v>
      </c>
      <c r="K8" s="60">
        <v>173472</v>
      </c>
      <c r="L8" s="60">
        <v>156000</v>
      </c>
      <c r="M8" s="60">
        <v>1648</v>
      </c>
      <c r="N8" s="60">
        <v>331120</v>
      </c>
      <c r="O8" s="60"/>
      <c r="P8" s="60"/>
      <c r="Q8" s="60"/>
      <c r="R8" s="60"/>
      <c r="S8" s="60"/>
      <c r="T8" s="60"/>
      <c r="U8" s="60"/>
      <c r="V8" s="60"/>
      <c r="W8" s="60">
        <v>2353015</v>
      </c>
      <c r="X8" s="60">
        <v>2892000</v>
      </c>
      <c r="Y8" s="60">
        <v>-538985</v>
      </c>
      <c r="Z8" s="140">
        <v>-18.64</v>
      </c>
      <c r="AA8" s="62">
        <v>6000000</v>
      </c>
    </row>
    <row r="9" spans="1:27" ht="12.75">
      <c r="A9" s="135" t="s">
        <v>78</v>
      </c>
      <c r="B9" s="136"/>
      <c r="C9" s="153">
        <f aca="true" t="shared" si="1" ref="C9:Y9">SUM(C10:C14)</f>
        <v>51884556</v>
      </c>
      <c r="D9" s="153">
        <f>SUM(D10:D14)</f>
        <v>0</v>
      </c>
      <c r="E9" s="154">
        <f t="shared" si="1"/>
        <v>73787219</v>
      </c>
      <c r="F9" s="100">
        <f t="shared" si="1"/>
        <v>73787219</v>
      </c>
      <c r="G9" s="100">
        <f t="shared" si="1"/>
        <v>2254693</v>
      </c>
      <c r="H9" s="100">
        <f t="shared" si="1"/>
        <v>5021766</v>
      </c>
      <c r="I9" s="100">
        <f t="shared" si="1"/>
        <v>6372441</v>
      </c>
      <c r="J9" s="100">
        <f t="shared" si="1"/>
        <v>13648900</v>
      </c>
      <c r="K9" s="100">
        <f t="shared" si="1"/>
        <v>1589508</v>
      </c>
      <c r="L9" s="100">
        <f t="shared" si="1"/>
        <v>18963823</v>
      </c>
      <c r="M9" s="100">
        <f t="shared" si="1"/>
        <v>6115662</v>
      </c>
      <c r="N9" s="100">
        <f t="shared" si="1"/>
        <v>26668993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40317893</v>
      </c>
      <c r="X9" s="100">
        <f t="shared" si="1"/>
        <v>35565438</v>
      </c>
      <c r="Y9" s="100">
        <f t="shared" si="1"/>
        <v>4752455</v>
      </c>
      <c r="Z9" s="137">
        <f>+IF(X9&lt;&gt;0,+(Y9/X9)*100,0)</f>
        <v>13.362565645894758</v>
      </c>
      <c r="AA9" s="102">
        <f>SUM(AA10:AA14)</f>
        <v>73787219</v>
      </c>
    </row>
    <row r="10" spans="1:27" ht="12.75">
      <c r="A10" s="138" t="s">
        <v>79</v>
      </c>
      <c r="B10" s="136"/>
      <c r="C10" s="155">
        <v>25899063</v>
      </c>
      <c r="D10" s="155"/>
      <c r="E10" s="156">
        <v>30594002</v>
      </c>
      <c r="F10" s="60">
        <v>30594002</v>
      </c>
      <c r="G10" s="60">
        <v>2254693</v>
      </c>
      <c r="H10" s="60">
        <v>2723990</v>
      </c>
      <c r="I10" s="60">
        <v>5252145</v>
      </c>
      <c r="J10" s="60">
        <v>10230828</v>
      </c>
      <c r="K10" s="60">
        <v>1589508</v>
      </c>
      <c r="L10" s="60">
        <v>8475298</v>
      </c>
      <c r="M10" s="60">
        <v>1598352</v>
      </c>
      <c r="N10" s="60">
        <v>11663158</v>
      </c>
      <c r="O10" s="60"/>
      <c r="P10" s="60"/>
      <c r="Q10" s="60"/>
      <c r="R10" s="60"/>
      <c r="S10" s="60"/>
      <c r="T10" s="60"/>
      <c r="U10" s="60"/>
      <c r="V10" s="60"/>
      <c r="W10" s="60">
        <v>21893986</v>
      </c>
      <c r="X10" s="60">
        <v>14746308</v>
      </c>
      <c r="Y10" s="60">
        <v>7147678</v>
      </c>
      <c r="Z10" s="140">
        <v>48.47</v>
      </c>
      <c r="AA10" s="62">
        <v>30594002</v>
      </c>
    </row>
    <row r="11" spans="1:27" ht="12.75">
      <c r="A11" s="138" t="s">
        <v>80</v>
      </c>
      <c r="B11" s="136"/>
      <c r="C11" s="155">
        <v>25142750</v>
      </c>
      <c r="D11" s="155"/>
      <c r="E11" s="156">
        <v>34793217</v>
      </c>
      <c r="F11" s="60">
        <v>34793217</v>
      </c>
      <c r="G11" s="60"/>
      <c r="H11" s="60">
        <v>2297776</v>
      </c>
      <c r="I11" s="60">
        <v>1120296</v>
      </c>
      <c r="J11" s="60">
        <v>3418072</v>
      </c>
      <c r="K11" s="60"/>
      <c r="L11" s="60">
        <v>10488525</v>
      </c>
      <c r="M11" s="60">
        <v>3467310</v>
      </c>
      <c r="N11" s="60">
        <v>13955835</v>
      </c>
      <c r="O11" s="60"/>
      <c r="P11" s="60"/>
      <c r="Q11" s="60"/>
      <c r="R11" s="60"/>
      <c r="S11" s="60"/>
      <c r="T11" s="60"/>
      <c r="U11" s="60"/>
      <c r="V11" s="60"/>
      <c r="W11" s="60">
        <v>17373907</v>
      </c>
      <c r="X11" s="60">
        <v>16770330</v>
      </c>
      <c r="Y11" s="60">
        <v>603577</v>
      </c>
      <c r="Z11" s="140">
        <v>3.6</v>
      </c>
      <c r="AA11" s="62">
        <v>34793217</v>
      </c>
    </row>
    <row r="12" spans="1:27" ht="12.75">
      <c r="A12" s="138" t="s">
        <v>81</v>
      </c>
      <c r="B12" s="136"/>
      <c r="C12" s="155">
        <v>842743</v>
      </c>
      <c r="D12" s="155"/>
      <c r="E12" s="156">
        <v>7800000</v>
      </c>
      <c r="F12" s="60">
        <v>7800000</v>
      </c>
      <c r="G12" s="60"/>
      <c r="H12" s="60"/>
      <c r="I12" s="60"/>
      <c r="J12" s="60"/>
      <c r="K12" s="60"/>
      <c r="L12" s="60"/>
      <c r="M12" s="60">
        <v>1050000</v>
      </c>
      <c r="N12" s="60">
        <v>1050000</v>
      </c>
      <c r="O12" s="60"/>
      <c r="P12" s="60"/>
      <c r="Q12" s="60"/>
      <c r="R12" s="60"/>
      <c r="S12" s="60"/>
      <c r="T12" s="60"/>
      <c r="U12" s="60"/>
      <c r="V12" s="60"/>
      <c r="W12" s="60">
        <v>1050000</v>
      </c>
      <c r="X12" s="60">
        <v>3759600</v>
      </c>
      <c r="Y12" s="60">
        <v>-2709600</v>
      </c>
      <c r="Z12" s="140">
        <v>-72.07</v>
      </c>
      <c r="AA12" s="62">
        <v>7800000</v>
      </c>
    </row>
    <row r="13" spans="1:27" ht="12.75">
      <c r="A13" s="138" t="s">
        <v>82</v>
      </c>
      <c r="B13" s="136"/>
      <c r="C13" s="155"/>
      <c r="D13" s="155"/>
      <c r="E13" s="156">
        <v>600000</v>
      </c>
      <c r="F13" s="60">
        <v>600000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289200</v>
      </c>
      <c r="Y13" s="60">
        <v>-289200</v>
      </c>
      <c r="Z13" s="140">
        <v>-100</v>
      </c>
      <c r="AA13" s="62">
        <v>600000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28616405</v>
      </c>
      <c r="D15" s="153">
        <f>SUM(D16:D18)</f>
        <v>0</v>
      </c>
      <c r="E15" s="154">
        <f t="shared" si="2"/>
        <v>86781555</v>
      </c>
      <c r="F15" s="100">
        <f t="shared" si="2"/>
        <v>86781555</v>
      </c>
      <c r="G15" s="100">
        <f t="shared" si="2"/>
        <v>0</v>
      </c>
      <c r="H15" s="100">
        <f t="shared" si="2"/>
        <v>7787505</v>
      </c>
      <c r="I15" s="100">
        <f t="shared" si="2"/>
        <v>6841259</v>
      </c>
      <c r="J15" s="100">
        <f t="shared" si="2"/>
        <v>14628764</v>
      </c>
      <c r="K15" s="100">
        <f t="shared" si="2"/>
        <v>0</v>
      </c>
      <c r="L15" s="100">
        <f t="shared" si="2"/>
        <v>4483978</v>
      </c>
      <c r="M15" s="100">
        <f t="shared" si="2"/>
        <v>12244000</v>
      </c>
      <c r="N15" s="100">
        <f t="shared" si="2"/>
        <v>16727978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31356742</v>
      </c>
      <c r="X15" s="100">
        <f t="shared" si="2"/>
        <v>41828710</v>
      </c>
      <c r="Y15" s="100">
        <f t="shared" si="2"/>
        <v>-10471968</v>
      </c>
      <c r="Z15" s="137">
        <f>+IF(X15&lt;&gt;0,+(Y15/X15)*100,0)</f>
        <v>-25.035359684771535</v>
      </c>
      <c r="AA15" s="102">
        <f>SUM(AA16:AA18)</f>
        <v>86781555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28616405</v>
      </c>
      <c r="D17" s="155"/>
      <c r="E17" s="156">
        <v>86781555</v>
      </c>
      <c r="F17" s="60">
        <v>86781555</v>
      </c>
      <c r="G17" s="60"/>
      <c r="H17" s="60">
        <v>7787505</v>
      </c>
      <c r="I17" s="60">
        <v>6841259</v>
      </c>
      <c r="J17" s="60">
        <v>14628764</v>
      </c>
      <c r="K17" s="60"/>
      <c r="L17" s="60">
        <v>4483978</v>
      </c>
      <c r="M17" s="60">
        <v>12244000</v>
      </c>
      <c r="N17" s="60">
        <v>16727978</v>
      </c>
      <c r="O17" s="60"/>
      <c r="P17" s="60"/>
      <c r="Q17" s="60"/>
      <c r="R17" s="60"/>
      <c r="S17" s="60"/>
      <c r="T17" s="60"/>
      <c r="U17" s="60"/>
      <c r="V17" s="60"/>
      <c r="W17" s="60">
        <v>31356742</v>
      </c>
      <c r="X17" s="60">
        <v>41828710</v>
      </c>
      <c r="Y17" s="60">
        <v>-10471968</v>
      </c>
      <c r="Z17" s="140">
        <v>-25.04</v>
      </c>
      <c r="AA17" s="62">
        <v>86781555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79796959</v>
      </c>
      <c r="D19" s="153">
        <f>SUM(D20:D23)</f>
        <v>0</v>
      </c>
      <c r="E19" s="154">
        <f t="shared" si="3"/>
        <v>77607726</v>
      </c>
      <c r="F19" s="100">
        <f t="shared" si="3"/>
        <v>77607726</v>
      </c>
      <c r="G19" s="100">
        <f t="shared" si="3"/>
        <v>450104</v>
      </c>
      <c r="H19" s="100">
        <f t="shared" si="3"/>
        <v>2825334</v>
      </c>
      <c r="I19" s="100">
        <f t="shared" si="3"/>
        <v>1895666</v>
      </c>
      <c r="J19" s="100">
        <f t="shared" si="3"/>
        <v>5171104</v>
      </c>
      <c r="K19" s="100">
        <f t="shared" si="3"/>
        <v>0</v>
      </c>
      <c r="L19" s="100">
        <f t="shared" si="3"/>
        <v>-2350263</v>
      </c>
      <c r="M19" s="100">
        <f t="shared" si="3"/>
        <v>15765778</v>
      </c>
      <c r="N19" s="100">
        <f t="shared" si="3"/>
        <v>13415515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18586619</v>
      </c>
      <c r="X19" s="100">
        <f t="shared" si="3"/>
        <v>37406922</v>
      </c>
      <c r="Y19" s="100">
        <f t="shared" si="3"/>
        <v>-18820303</v>
      </c>
      <c r="Z19" s="137">
        <f>+IF(X19&lt;&gt;0,+(Y19/X19)*100,0)</f>
        <v>-50.31235395416923</v>
      </c>
      <c r="AA19" s="102">
        <f>SUM(AA20:AA23)</f>
        <v>77607726</v>
      </c>
    </row>
    <row r="20" spans="1:27" ht="12.75">
      <c r="A20" s="138" t="s">
        <v>89</v>
      </c>
      <c r="B20" s="136"/>
      <c r="C20" s="155">
        <v>33559839</v>
      </c>
      <c r="D20" s="155"/>
      <c r="E20" s="156">
        <v>10048401</v>
      </c>
      <c r="F20" s="60">
        <v>10048401</v>
      </c>
      <c r="G20" s="60"/>
      <c r="H20" s="60">
        <v>1030873</v>
      </c>
      <c r="I20" s="60">
        <v>911693</v>
      </c>
      <c r="J20" s="60">
        <v>1942566</v>
      </c>
      <c r="K20" s="60"/>
      <c r="L20" s="60">
        <v>-911693</v>
      </c>
      <c r="M20" s="60">
        <v>2777495</v>
      </c>
      <c r="N20" s="60">
        <v>1865802</v>
      </c>
      <c r="O20" s="60"/>
      <c r="P20" s="60"/>
      <c r="Q20" s="60"/>
      <c r="R20" s="60"/>
      <c r="S20" s="60"/>
      <c r="T20" s="60"/>
      <c r="U20" s="60"/>
      <c r="V20" s="60"/>
      <c r="W20" s="60">
        <v>3808368</v>
      </c>
      <c r="X20" s="60">
        <v>4843329</v>
      </c>
      <c r="Y20" s="60">
        <v>-1034961</v>
      </c>
      <c r="Z20" s="140">
        <v>-21.37</v>
      </c>
      <c r="AA20" s="62">
        <v>10048401</v>
      </c>
    </row>
    <row r="21" spans="1:27" ht="12.75">
      <c r="A21" s="138" t="s">
        <v>90</v>
      </c>
      <c r="B21" s="136"/>
      <c r="C21" s="155">
        <v>13887868</v>
      </c>
      <c r="D21" s="155"/>
      <c r="E21" s="156">
        <v>50168190</v>
      </c>
      <c r="F21" s="60">
        <v>50168190</v>
      </c>
      <c r="G21" s="60"/>
      <c r="H21" s="60">
        <v>735295</v>
      </c>
      <c r="I21" s="60">
        <v>983973</v>
      </c>
      <c r="J21" s="60">
        <v>1719268</v>
      </c>
      <c r="K21" s="60"/>
      <c r="L21" s="60">
        <v>-1438570</v>
      </c>
      <c r="M21" s="60">
        <v>11978467</v>
      </c>
      <c r="N21" s="60">
        <v>10539897</v>
      </c>
      <c r="O21" s="60"/>
      <c r="P21" s="60"/>
      <c r="Q21" s="60"/>
      <c r="R21" s="60"/>
      <c r="S21" s="60"/>
      <c r="T21" s="60"/>
      <c r="U21" s="60"/>
      <c r="V21" s="60"/>
      <c r="W21" s="60">
        <v>12259165</v>
      </c>
      <c r="X21" s="60">
        <v>24181066</v>
      </c>
      <c r="Y21" s="60">
        <v>-11921901</v>
      </c>
      <c r="Z21" s="140">
        <v>-49.3</v>
      </c>
      <c r="AA21" s="62">
        <v>50168190</v>
      </c>
    </row>
    <row r="22" spans="1:27" ht="12.75">
      <c r="A22" s="138" t="s">
        <v>91</v>
      </c>
      <c r="B22" s="136"/>
      <c r="C22" s="157">
        <v>32349252</v>
      </c>
      <c r="D22" s="157"/>
      <c r="E22" s="158">
        <v>17391135</v>
      </c>
      <c r="F22" s="159">
        <v>17391135</v>
      </c>
      <c r="G22" s="159">
        <v>450104</v>
      </c>
      <c r="H22" s="159">
        <v>1059166</v>
      </c>
      <c r="I22" s="159"/>
      <c r="J22" s="159">
        <v>1509270</v>
      </c>
      <c r="K22" s="159"/>
      <c r="L22" s="159"/>
      <c r="M22" s="159">
        <v>1009816</v>
      </c>
      <c r="N22" s="159">
        <v>1009816</v>
      </c>
      <c r="O22" s="159"/>
      <c r="P22" s="159"/>
      <c r="Q22" s="159"/>
      <c r="R22" s="159"/>
      <c r="S22" s="159"/>
      <c r="T22" s="159"/>
      <c r="U22" s="159"/>
      <c r="V22" s="159"/>
      <c r="W22" s="159">
        <v>2519086</v>
      </c>
      <c r="X22" s="159">
        <v>8382527</v>
      </c>
      <c r="Y22" s="159">
        <v>-5863441</v>
      </c>
      <c r="Z22" s="141">
        <v>-69.95</v>
      </c>
      <c r="AA22" s="225">
        <v>17391135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6891056</v>
      </c>
      <c r="D24" s="153"/>
      <c r="E24" s="154">
        <v>13743500</v>
      </c>
      <c r="F24" s="100">
        <v>13743500</v>
      </c>
      <c r="G24" s="100">
        <v>2264181</v>
      </c>
      <c r="H24" s="100">
        <v>463128</v>
      </c>
      <c r="I24" s="100">
        <v>463128</v>
      </c>
      <c r="J24" s="100">
        <v>3190437</v>
      </c>
      <c r="K24" s="100"/>
      <c r="L24" s="100">
        <v>926256</v>
      </c>
      <c r="M24" s="100">
        <v>382264</v>
      </c>
      <c r="N24" s="100">
        <v>1308520</v>
      </c>
      <c r="O24" s="100"/>
      <c r="P24" s="100"/>
      <c r="Q24" s="100"/>
      <c r="R24" s="100"/>
      <c r="S24" s="100"/>
      <c r="T24" s="100"/>
      <c r="U24" s="100"/>
      <c r="V24" s="100"/>
      <c r="W24" s="100">
        <v>4498957</v>
      </c>
      <c r="X24" s="100">
        <v>6624368</v>
      </c>
      <c r="Y24" s="100">
        <v>-2125411</v>
      </c>
      <c r="Z24" s="137">
        <v>-32.08</v>
      </c>
      <c r="AA24" s="102">
        <v>13743500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171251653</v>
      </c>
      <c r="D25" s="217">
        <f>+D5+D9+D15+D19+D24</f>
        <v>0</v>
      </c>
      <c r="E25" s="230">
        <f t="shared" si="4"/>
        <v>257920000</v>
      </c>
      <c r="F25" s="219">
        <f t="shared" si="4"/>
        <v>257920000</v>
      </c>
      <c r="G25" s="219">
        <f t="shared" si="4"/>
        <v>6564748</v>
      </c>
      <c r="H25" s="219">
        <f t="shared" si="4"/>
        <v>16322898</v>
      </c>
      <c r="I25" s="219">
        <f t="shared" si="4"/>
        <v>15773454</v>
      </c>
      <c r="J25" s="219">
        <f t="shared" si="4"/>
        <v>38661100</v>
      </c>
      <c r="K25" s="219">
        <f t="shared" si="4"/>
        <v>1762980</v>
      </c>
      <c r="L25" s="219">
        <f t="shared" si="4"/>
        <v>22179794</v>
      </c>
      <c r="M25" s="219">
        <f t="shared" si="4"/>
        <v>34509352</v>
      </c>
      <c r="N25" s="219">
        <f t="shared" si="4"/>
        <v>58452126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97113226</v>
      </c>
      <c r="X25" s="219">
        <f t="shared" si="4"/>
        <v>124317438</v>
      </c>
      <c r="Y25" s="219">
        <f t="shared" si="4"/>
        <v>-27204212</v>
      </c>
      <c r="Z25" s="231">
        <f>+IF(X25&lt;&gt;0,+(Y25/X25)*100,0)</f>
        <v>-21.882860874272524</v>
      </c>
      <c r="AA25" s="232">
        <f>+AA5+AA9+AA15+AA19+AA24</f>
        <v>257920000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107501111</v>
      </c>
      <c r="D28" s="155"/>
      <c r="E28" s="156">
        <v>185520000</v>
      </c>
      <c r="F28" s="60">
        <v>185520000</v>
      </c>
      <c r="G28" s="60">
        <v>2264181</v>
      </c>
      <c r="H28" s="60">
        <v>15709815</v>
      </c>
      <c r="I28" s="60">
        <v>11227969</v>
      </c>
      <c r="J28" s="60">
        <v>29201965</v>
      </c>
      <c r="K28" s="60">
        <v>1589508</v>
      </c>
      <c r="L28" s="60">
        <v>17415376</v>
      </c>
      <c r="M28" s="60">
        <v>23422464</v>
      </c>
      <c r="N28" s="60">
        <v>42427348</v>
      </c>
      <c r="O28" s="60"/>
      <c r="P28" s="60"/>
      <c r="Q28" s="60"/>
      <c r="R28" s="60"/>
      <c r="S28" s="60"/>
      <c r="T28" s="60"/>
      <c r="U28" s="60"/>
      <c r="V28" s="60"/>
      <c r="W28" s="60">
        <v>71629313</v>
      </c>
      <c r="X28" s="60">
        <v>89420640</v>
      </c>
      <c r="Y28" s="60">
        <v>-17791327</v>
      </c>
      <c r="Z28" s="140">
        <v>-19.9</v>
      </c>
      <c r="AA28" s="155">
        <v>185520000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107501111</v>
      </c>
      <c r="D32" s="210">
        <f>SUM(D28:D31)</f>
        <v>0</v>
      </c>
      <c r="E32" s="211">
        <f t="shared" si="5"/>
        <v>185520000</v>
      </c>
      <c r="F32" s="77">
        <f t="shared" si="5"/>
        <v>185520000</v>
      </c>
      <c r="G32" s="77">
        <f t="shared" si="5"/>
        <v>2264181</v>
      </c>
      <c r="H32" s="77">
        <f t="shared" si="5"/>
        <v>15709815</v>
      </c>
      <c r="I32" s="77">
        <f t="shared" si="5"/>
        <v>11227969</v>
      </c>
      <c r="J32" s="77">
        <f t="shared" si="5"/>
        <v>29201965</v>
      </c>
      <c r="K32" s="77">
        <f t="shared" si="5"/>
        <v>1589508</v>
      </c>
      <c r="L32" s="77">
        <f t="shared" si="5"/>
        <v>17415376</v>
      </c>
      <c r="M32" s="77">
        <f t="shared" si="5"/>
        <v>23422464</v>
      </c>
      <c r="N32" s="77">
        <f t="shared" si="5"/>
        <v>42427348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71629313</v>
      </c>
      <c r="X32" s="77">
        <f t="shared" si="5"/>
        <v>89420640</v>
      </c>
      <c r="Y32" s="77">
        <f t="shared" si="5"/>
        <v>-17791327</v>
      </c>
      <c r="Z32" s="212">
        <f>+IF(X32&lt;&gt;0,+(Y32/X32)*100,0)</f>
        <v>-19.896219709454105</v>
      </c>
      <c r="AA32" s="79">
        <f>SUM(AA28:AA31)</f>
        <v>185520000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63750542</v>
      </c>
      <c r="D35" s="155"/>
      <c r="E35" s="156">
        <v>72400000</v>
      </c>
      <c r="F35" s="60">
        <v>72400000</v>
      </c>
      <c r="G35" s="60">
        <v>4300567</v>
      </c>
      <c r="H35" s="60">
        <v>613083</v>
      </c>
      <c r="I35" s="60">
        <v>4545485</v>
      </c>
      <c r="J35" s="60">
        <v>9459135</v>
      </c>
      <c r="K35" s="60">
        <v>173472</v>
      </c>
      <c r="L35" s="60">
        <v>4764418</v>
      </c>
      <c r="M35" s="60">
        <v>11086888</v>
      </c>
      <c r="N35" s="60">
        <v>16024778</v>
      </c>
      <c r="O35" s="60"/>
      <c r="P35" s="60"/>
      <c r="Q35" s="60"/>
      <c r="R35" s="60"/>
      <c r="S35" s="60"/>
      <c r="T35" s="60"/>
      <c r="U35" s="60"/>
      <c r="V35" s="60"/>
      <c r="W35" s="60">
        <v>25483913</v>
      </c>
      <c r="X35" s="60">
        <v>34896800</v>
      </c>
      <c r="Y35" s="60">
        <v>-9412887</v>
      </c>
      <c r="Z35" s="140">
        <v>-26.97</v>
      </c>
      <c r="AA35" s="62">
        <v>72400000</v>
      </c>
    </row>
    <row r="36" spans="1:27" ht="12.75">
      <c r="A36" s="238" t="s">
        <v>139</v>
      </c>
      <c r="B36" s="149"/>
      <c r="C36" s="222">
        <f aca="true" t="shared" si="6" ref="C36:Y36">SUM(C32:C35)</f>
        <v>171251653</v>
      </c>
      <c r="D36" s="222">
        <f>SUM(D32:D35)</f>
        <v>0</v>
      </c>
      <c r="E36" s="218">
        <f t="shared" si="6"/>
        <v>257920000</v>
      </c>
      <c r="F36" s="220">
        <f t="shared" si="6"/>
        <v>257920000</v>
      </c>
      <c r="G36" s="220">
        <f t="shared" si="6"/>
        <v>6564748</v>
      </c>
      <c r="H36" s="220">
        <f t="shared" si="6"/>
        <v>16322898</v>
      </c>
      <c r="I36" s="220">
        <f t="shared" si="6"/>
        <v>15773454</v>
      </c>
      <c r="J36" s="220">
        <f t="shared" si="6"/>
        <v>38661100</v>
      </c>
      <c r="K36" s="220">
        <f t="shared" si="6"/>
        <v>1762980</v>
      </c>
      <c r="L36" s="220">
        <f t="shared" si="6"/>
        <v>22179794</v>
      </c>
      <c r="M36" s="220">
        <f t="shared" si="6"/>
        <v>34509352</v>
      </c>
      <c r="N36" s="220">
        <f t="shared" si="6"/>
        <v>58452126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97113226</v>
      </c>
      <c r="X36" s="220">
        <f t="shared" si="6"/>
        <v>124317440</v>
      </c>
      <c r="Y36" s="220">
        <f t="shared" si="6"/>
        <v>-27204214</v>
      </c>
      <c r="Z36" s="221">
        <f>+IF(X36&lt;&gt;0,+(Y36/X36)*100,0)</f>
        <v>-21.88286213100913</v>
      </c>
      <c r="AA36" s="239">
        <f>SUM(AA32:AA35)</f>
        <v>257920000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28379801</v>
      </c>
      <c r="D6" s="155"/>
      <c r="E6" s="59">
        <v>7070418</v>
      </c>
      <c r="F6" s="60">
        <v>7070418</v>
      </c>
      <c r="G6" s="60">
        <v>-46088682</v>
      </c>
      <c r="H6" s="60">
        <v>-79209924</v>
      </c>
      <c r="I6" s="60">
        <v>63507544</v>
      </c>
      <c r="J6" s="60">
        <v>63507544</v>
      </c>
      <c r="K6" s="60">
        <v>3661764</v>
      </c>
      <c r="L6" s="60">
        <v>95640566</v>
      </c>
      <c r="M6" s="60">
        <v>-76422286</v>
      </c>
      <c r="N6" s="60">
        <v>-76422286</v>
      </c>
      <c r="O6" s="60"/>
      <c r="P6" s="60"/>
      <c r="Q6" s="60"/>
      <c r="R6" s="60"/>
      <c r="S6" s="60"/>
      <c r="T6" s="60"/>
      <c r="U6" s="60"/>
      <c r="V6" s="60"/>
      <c r="W6" s="60">
        <v>-76422286</v>
      </c>
      <c r="X6" s="60">
        <v>3535209</v>
      </c>
      <c r="Y6" s="60">
        <v>-79957495</v>
      </c>
      <c r="Z6" s="140">
        <v>-2261.75</v>
      </c>
      <c r="AA6" s="62">
        <v>7070418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291635025</v>
      </c>
      <c r="D8" s="155"/>
      <c r="E8" s="59">
        <v>779950000</v>
      </c>
      <c r="F8" s="60">
        <v>779950000</v>
      </c>
      <c r="G8" s="60">
        <v>38950148</v>
      </c>
      <c r="H8" s="60">
        <v>21381245</v>
      </c>
      <c r="I8" s="60">
        <v>19776644</v>
      </c>
      <c r="J8" s="60">
        <v>19776644</v>
      </c>
      <c r="K8" s="60">
        <v>12921884</v>
      </c>
      <c r="L8" s="60">
        <v>14567690</v>
      </c>
      <c r="M8" s="60">
        <v>3670544</v>
      </c>
      <c r="N8" s="60">
        <v>3670544</v>
      </c>
      <c r="O8" s="60"/>
      <c r="P8" s="60"/>
      <c r="Q8" s="60"/>
      <c r="R8" s="60"/>
      <c r="S8" s="60"/>
      <c r="T8" s="60"/>
      <c r="U8" s="60"/>
      <c r="V8" s="60"/>
      <c r="W8" s="60">
        <v>3670544</v>
      </c>
      <c r="X8" s="60">
        <v>389975000</v>
      </c>
      <c r="Y8" s="60">
        <v>-386304456</v>
      </c>
      <c r="Z8" s="140">
        <v>-99.06</v>
      </c>
      <c r="AA8" s="62">
        <v>779950000</v>
      </c>
    </row>
    <row r="9" spans="1:27" ht="12.75">
      <c r="A9" s="249" t="s">
        <v>146</v>
      </c>
      <c r="B9" s="182"/>
      <c r="C9" s="155">
        <v>216766597</v>
      </c>
      <c r="D9" s="155"/>
      <c r="E9" s="59">
        <v>153004428</v>
      </c>
      <c r="F9" s="60">
        <v>153004428</v>
      </c>
      <c r="G9" s="60"/>
      <c r="H9" s="60"/>
      <c r="I9" s="60">
        <v>5082</v>
      </c>
      <c r="J9" s="60">
        <v>5082</v>
      </c>
      <c r="K9" s="60"/>
      <c r="L9" s="60">
        <v>-364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76502214</v>
      </c>
      <c r="Y9" s="60">
        <v>-76502214</v>
      </c>
      <c r="Z9" s="140">
        <v>-100</v>
      </c>
      <c r="AA9" s="62">
        <v>153004428</v>
      </c>
    </row>
    <row r="10" spans="1:27" ht="12.75">
      <c r="A10" s="249" t="s">
        <v>147</v>
      </c>
      <c r="B10" s="182"/>
      <c r="C10" s="155">
        <v>728516</v>
      </c>
      <c r="D10" s="155"/>
      <c r="E10" s="59">
        <v>1274335</v>
      </c>
      <c r="F10" s="60">
        <v>1274335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637168</v>
      </c>
      <c r="Y10" s="159">
        <v>-637168</v>
      </c>
      <c r="Z10" s="141">
        <v>-100</v>
      </c>
      <c r="AA10" s="225">
        <v>1274335</v>
      </c>
    </row>
    <row r="11" spans="1:27" ht="12.75">
      <c r="A11" s="249" t="s">
        <v>148</v>
      </c>
      <c r="B11" s="182"/>
      <c r="C11" s="155">
        <v>2133036</v>
      </c>
      <c r="D11" s="155"/>
      <c r="E11" s="59">
        <v>5630076</v>
      </c>
      <c r="F11" s="60">
        <v>5630076</v>
      </c>
      <c r="G11" s="60">
        <v>-124692</v>
      </c>
      <c r="H11" s="60">
        <v>-27999</v>
      </c>
      <c r="I11" s="60">
        <v>48822</v>
      </c>
      <c r="J11" s="60">
        <v>48822</v>
      </c>
      <c r="K11" s="60">
        <v>-17967</v>
      </c>
      <c r="L11" s="60">
        <v>-1855</v>
      </c>
      <c r="M11" s="60">
        <v>41818</v>
      </c>
      <c r="N11" s="60">
        <v>41818</v>
      </c>
      <c r="O11" s="60"/>
      <c r="P11" s="60"/>
      <c r="Q11" s="60"/>
      <c r="R11" s="60"/>
      <c r="S11" s="60"/>
      <c r="T11" s="60"/>
      <c r="U11" s="60"/>
      <c r="V11" s="60"/>
      <c r="W11" s="60">
        <v>41818</v>
      </c>
      <c r="X11" s="60">
        <v>2815038</v>
      </c>
      <c r="Y11" s="60">
        <v>-2773220</v>
      </c>
      <c r="Z11" s="140">
        <v>-98.51</v>
      </c>
      <c r="AA11" s="62">
        <v>5630076</v>
      </c>
    </row>
    <row r="12" spans="1:27" ht="12.75">
      <c r="A12" s="250" t="s">
        <v>56</v>
      </c>
      <c r="B12" s="251"/>
      <c r="C12" s="168">
        <f aca="true" t="shared" si="0" ref="C12:Y12">SUM(C6:C11)</f>
        <v>539642975</v>
      </c>
      <c r="D12" s="168">
        <f>SUM(D6:D11)</f>
        <v>0</v>
      </c>
      <c r="E12" s="72">
        <f t="shared" si="0"/>
        <v>946929257</v>
      </c>
      <c r="F12" s="73">
        <f t="shared" si="0"/>
        <v>946929257</v>
      </c>
      <c r="G12" s="73">
        <f t="shared" si="0"/>
        <v>-7263226</v>
      </c>
      <c r="H12" s="73">
        <f t="shared" si="0"/>
        <v>-57856678</v>
      </c>
      <c r="I12" s="73">
        <f t="shared" si="0"/>
        <v>83338092</v>
      </c>
      <c r="J12" s="73">
        <f t="shared" si="0"/>
        <v>83338092</v>
      </c>
      <c r="K12" s="73">
        <f t="shared" si="0"/>
        <v>16565681</v>
      </c>
      <c r="L12" s="73">
        <f t="shared" si="0"/>
        <v>110206037</v>
      </c>
      <c r="M12" s="73">
        <f t="shared" si="0"/>
        <v>-72709924</v>
      </c>
      <c r="N12" s="73">
        <f t="shared" si="0"/>
        <v>-72709924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-72709924</v>
      </c>
      <c r="X12" s="73">
        <f t="shared" si="0"/>
        <v>473464629</v>
      </c>
      <c r="Y12" s="73">
        <f t="shared" si="0"/>
        <v>-546174553</v>
      </c>
      <c r="Z12" s="170">
        <f>+IF(X12&lt;&gt;0,+(Y12/X12)*100,0)</f>
        <v>-115.35699174689562</v>
      </c>
      <c r="AA12" s="74">
        <f>SUM(AA6:AA11)</f>
        <v>946929257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1224218</v>
      </c>
      <c r="D15" s="155"/>
      <c r="E15" s="59">
        <v>379479</v>
      </c>
      <c r="F15" s="60">
        <v>379479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189740</v>
      </c>
      <c r="Y15" s="60">
        <v>-189740</v>
      </c>
      <c r="Z15" s="140">
        <v>-100</v>
      </c>
      <c r="AA15" s="62">
        <v>379479</v>
      </c>
    </row>
    <row r="16" spans="1:27" ht="12.75">
      <c r="A16" s="249" t="s">
        <v>151</v>
      </c>
      <c r="B16" s="182"/>
      <c r="C16" s="155">
        <v>454920</v>
      </c>
      <c r="D16" s="155"/>
      <c r="E16" s="59"/>
      <c r="F16" s="60"/>
      <c r="G16" s="159">
        <v>70321239</v>
      </c>
      <c r="H16" s="159">
        <v>1864306</v>
      </c>
      <c r="I16" s="159">
        <v>-62587503</v>
      </c>
      <c r="J16" s="60">
        <v>-62587503</v>
      </c>
      <c r="K16" s="159">
        <v>-7242082</v>
      </c>
      <c r="L16" s="159">
        <v>580845</v>
      </c>
      <c r="M16" s="60">
        <v>420377</v>
      </c>
      <c r="N16" s="159">
        <v>420377</v>
      </c>
      <c r="O16" s="159"/>
      <c r="P16" s="159"/>
      <c r="Q16" s="60"/>
      <c r="R16" s="159"/>
      <c r="S16" s="159"/>
      <c r="T16" s="60"/>
      <c r="U16" s="159"/>
      <c r="V16" s="159"/>
      <c r="W16" s="159">
        <v>420377</v>
      </c>
      <c r="X16" s="60"/>
      <c r="Y16" s="159">
        <v>420377</v>
      </c>
      <c r="Z16" s="141"/>
      <c r="AA16" s="225"/>
    </row>
    <row r="17" spans="1:27" ht="12.75">
      <c r="A17" s="249" t="s">
        <v>152</v>
      </c>
      <c r="B17" s="182"/>
      <c r="C17" s="155">
        <v>42163277</v>
      </c>
      <c r="D17" s="155"/>
      <c r="E17" s="59">
        <v>44271441</v>
      </c>
      <c r="F17" s="60">
        <v>44271441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22135721</v>
      </c>
      <c r="Y17" s="60">
        <v>-22135721</v>
      </c>
      <c r="Z17" s="140">
        <v>-100</v>
      </c>
      <c r="AA17" s="62">
        <v>44271441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2992224731</v>
      </c>
      <c r="D19" s="155"/>
      <c r="E19" s="59">
        <v>3149013149</v>
      </c>
      <c r="F19" s="60">
        <v>3149013149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1574506575</v>
      </c>
      <c r="Y19" s="60">
        <v>-1574506575</v>
      </c>
      <c r="Z19" s="140">
        <v>-100</v>
      </c>
      <c r="AA19" s="62">
        <v>3149013149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1478</v>
      </c>
      <c r="D22" s="155"/>
      <c r="E22" s="59">
        <v>1552</v>
      </c>
      <c r="F22" s="60">
        <v>1552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776</v>
      </c>
      <c r="Y22" s="60">
        <v>-776</v>
      </c>
      <c r="Z22" s="140">
        <v>-100</v>
      </c>
      <c r="AA22" s="62">
        <v>1552</v>
      </c>
    </row>
    <row r="23" spans="1:27" ht="12.75">
      <c r="A23" s="249" t="s">
        <v>158</v>
      </c>
      <c r="B23" s="182"/>
      <c r="C23" s="155">
        <v>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3036068628</v>
      </c>
      <c r="D24" s="168">
        <f>SUM(D15:D23)</f>
        <v>0</v>
      </c>
      <c r="E24" s="76">
        <f t="shared" si="1"/>
        <v>3193665621</v>
      </c>
      <c r="F24" s="77">
        <f t="shared" si="1"/>
        <v>3193665621</v>
      </c>
      <c r="G24" s="77">
        <f t="shared" si="1"/>
        <v>70321239</v>
      </c>
      <c r="H24" s="77">
        <f t="shared" si="1"/>
        <v>1864306</v>
      </c>
      <c r="I24" s="77">
        <f t="shared" si="1"/>
        <v>-62587503</v>
      </c>
      <c r="J24" s="77">
        <f t="shared" si="1"/>
        <v>-62587503</v>
      </c>
      <c r="K24" s="77">
        <f t="shared" si="1"/>
        <v>-7242082</v>
      </c>
      <c r="L24" s="77">
        <f t="shared" si="1"/>
        <v>580845</v>
      </c>
      <c r="M24" s="77">
        <f t="shared" si="1"/>
        <v>420377</v>
      </c>
      <c r="N24" s="77">
        <f t="shared" si="1"/>
        <v>420377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420377</v>
      </c>
      <c r="X24" s="77">
        <f t="shared" si="1"/>
        <v>1596832812</v>
      </c>
      <c r="Y24" s="77">
        <f t="shared" si="1"/>
        <v>-1596412435</v>
      </c>
      <c r="Z24" s="212">
        <f>+IF(X24&lt;&gt;0,+(Y24/X24)*100,0)</f>
        <v>-99.9736743260258</v>
      </c>
      <c r="AA24" s="79">
        <f>SUM(AA15:AA23)</f>
        <v>3193665621</v>
      </c>
    </row>
    <row r="25" spans="1:27" ht="12.75">
      <c r="A25" s="250" t="s">
        <v>159</v>
      </c>
      <c r="B25" s="251"/>
      <c r="C25" s="168">
        <f aca="true" t="shared" si="2" ref="C25:Y25">+C12+C24</f>
        <v>3575711603</v>
      </c>
      <c r="D25" s="168">
        <f>+D12+D24</f>
        <v>0</v>
      </c>
      <c r="E25" s="72">
        <f t="shared" si="2"/>
        <v>4140594878</v>
      </c>
      <c r="F25" s="73">
        <f t="shared" si="2"/>
        <v>4140594878</v>
      </c>
      <c r="G25" s="73">
        <f t="shared" si="2"/>
        <v>63058013</v>
      </c>
      <c r="H25" s="73">
        <f t="shared" si="2"/>
        <v>-55992372</v>
      </c>
      <c r="I25" s="73">
        <f t="shared" si="2"/>
        <v>20750589</v>
      </c>
      <c r="J25" s="73">
        <f t="shared" si="2"/>
        <v>20750589</v>
      </c>
      <c r="K25" s="73">
        <f t="shared" si="2"/>
        <v>9323599</v>
      </c>
      <c r="L25" s="73">
        <f t="shared" si="2"/>
        <v>110786882</v>
      </c>
      <c r="M25" s="73">
        <f t="shared" si="2"/>
        <v>-72289547</v>
      </c>
      <c r="N25" s="73">
        <f t="shared" si="2"/>
        <v>-72289547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-72289547</v>
      </c>
      <c r="X25" s="73">
        <f t="shared" si="2"/>
        <v>2070297441</v>
      </c>
      <c r="Y25" s="73">
        <f t="shared" si="2"/>
        <v>-2142586988</v>
      </c>
      <c r="Z25" s="170">
        <f>+IF(X25&lt;&gt;0,+(Y25/X25)*100,0)</f>
        <v>-103.4917469136745</v>
      </c>
      <c r="AA25" s="74">
        <f>+AA12+AA24</f>
        <v>4140594878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11732472</v>
      </c>
      <c r="D31" s="155"/>
      <c r="E31" s="59">
        <v>12307083</v>
      </c>
      <c r="F31" s="60">
        <v>12307083</v>
      </c>
      <c r="G31" s="60">
        <v>-2864</v>
      </c>
      <c r="H31" s="60">
        <v>-16127</v>
      </c>
      <c r="I31" s="60">
        <v>-40375</v>
      </c>
      <c r="J31" s="60">
        <v>-40375</v>
      </c>
      <c r="K31" s="60">
        <v>49767</v>
      </c>
      <c r="L31" s="60">
        <v>-975</v>
      </c>
      <c r="M31" s="60">
        <v>5737</v>
      </c>
      <c r="N31" s="60">
        <v>5737</v>
      </c>
      <c r="O31" s="60"/>
      <c r="P31" s="60"/>
      <c r="Q31" s="60"/>
      <c r="R31" s="60"/>
      <c r="S31" s="60"/>
      <c r="T31" s="60"/>
      <c r="U31" s="60"/>
      <c r="V31" s="60"/>
      <c r="W31" s="60">
        <v>5737</v>
      </c>
      <c r="X31" s="60">
        <v>6153542</v>
      </c>
      <c r="Y31" s="60">
        <v>-6147805</v>
      </c>
      <c r="Z31" s="140">
        <v>-99.91</v>
      </c>
      <c r="AA31" s="62">
        <v>12307083</v>
      </c>
    </row>
    <row r="32" spans="1:27" ht="12.75">
      <c r="A32" s="249" t="s">
        <v>164</v>
      </c>
      <c r="B32" s="182"/>
      <c r="C32" s="155">
        <v>1678045318</v>
      </c>
      <c r="D32" s="155"/>
      <c r="E32" s="59">
        <v>880000000</v>
      </c>
      <c r="F32" s="60">
        <v>880000000</v>
      </c>
      <c r="G32" s="60">
        <v>111627413</v>
      </c>
      <c r="H32" s="60">
        <v>29886013</v>
      </c>
      <c r="I32" s="60">
        <v>5480025</v>
      </c>
      <c r="J32" s="60">
        <v>5480025</v>
      </c>
      <c r="K32" s="60">
        <v>-9227349</v>
      </c>
      <c r="L32" s="60">
        <v>38955755</v>
      </c>
      <c r="M32" s="60">
        <v>-51052817</v>
      </c>
      <c r="N32" s="60">
        <v>-51052817</v>
      </c>
      <c r="O32" s="60"/>
      <c r="P32" s="60"/>
      <c r="Q32" s="60"/>
      <c r="R32" s="60"/>
      <c r="S32" s="60"/>
      <c r="T32" s="60"/>
      <c r="U32" s="60"/>
      <c r="V32" s="60"/>
      <c r="W32" s="60">
        <v>-51052817</v>
      </c>
      <c r="X32" s="60">
        <v>440000000</v>
      </c>
      <c r="Y32" s="60">
        <v>-491052817</v>
      </c>
      <c r="Z32" s="140">
        <v>-111.6</v>
      </c>
      <c r="AA32" s="62">
        <v>880000000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1689777790</v>
      </c>
      <c r="D34" s="168">
        <f>SUM(D29:D33)</f>
        <v>0</v>
      </c>
      <c r="E34" s="72">
        <f t="shared" si="3"/>
        <v>892307083</v>
      </c>
      <c r="F34" s="73">
        <f t="shared" si="3"/>
        <v>892307083</v>
      </c>
      <c r="G34" s="73">
        <f t="shared" si="3"/>
        <v>111624549</v>
      </c>
      <c r="H34" s="73">
        <f t="shared" si="3"/>
        <v>29869886</v>
      </c>
      <c r="I34" s="73">
        <f t="shared" si="3"/>
        <v>5439650</v>
      </c>
      <c r="J34" s="73">
        <f t="shared" si="3"/>
        <v>5439650</v>
      </c>
      <c r="K34" s="73">
        <f t="shared" si="3"/>
        <v>-9177582</v>
      </c>
      <c r="L34" s="73">
        <f t="shared" si="3"/>
        <v>38954780</v>
      </c>
      <c r="M34" s="73">
        <f t="shared" si="3"/>
        <v>-51047080</v>
      </c>
      <c r="N34" s="73">
        <f t="shared" si="3"/>
        <v>-51047080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-51047080</v>
      </c>
      <c r="X34" s="73">
        <f t="shared" si="3"/>
        <v>446153542</v>
      </c>
      <c r="Y34" s="73">
        <f t="shared" si="3"/>
        <v>-497200622</v>
      </c>
      <c r="Z34" s="170">
        <f>+IF(X34&lt;&gt;0,+(Y34/X34)*100,0)</f>
        <v>-111.441594696563</v>
      </c>
      <c r="AA34" s="74">
        <f>SUM(AA29:AA33)</f>
        <v>892307083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7123250</v>
      </c>
      <c r="D37" s="155"/>
      <c r="E37" s="59">
        <v>8000000</v>
      </c>
      <c r="F37" s="60">
        <v>8000000</v>
      </c>
      <c r="G37" s="60"/>
      <c r="H37" s="60"/>
      <c r="I37" s="60"/>
      <c r="J37" s="60"/>
      <c r="K37" s="60"/>
      <c r="L37" s="60">
        <v>-84747</v>
      </c>
      <c r="M37" s="60">
        <v>-82013</v>
      </c>
      <c r="N37" s="60">
        <v>-82013</v>
      </c>
      <c r="O37" s="60"/>
      <c r="P37" s="60"/>
      <c r="Q37" s="60"/>
      <c r="R37" s="60"/>
      <c r="S37" s="60"/>
      <c r="T37" s="60"/>
      <c r="U37" s="60"/>
      <c r="V37" s="60"/>
      <c r="W37" s="60">
        <v>-82013</v>
      </c>
      <c r="X37" s="60">
        <v>4000000</v>
      </c>
      <c r="Y37" s="60">
        <v>-4082013</v>
      </c>
      <c r="Z37" s="140">
        <v>-102.05</v>
      </c>
      <c r="AA37" s="62">
        <v>8000000</v>
      </c>
    </row>
    <row r="38" spans="1:27" ht="12.75">
      <c r="A38" s="249" t="s">
        <v>165</v>
      </c>
      <c r="B38" s="182"/>
      <c r="C38" s="155">
        <v>69758384</v>
      </c>
      <c r="D38" s="155"/>
      <c r="E38" s="59">
        <v>46315868</v>
      </c>
      <c r="F38" s="60">
        <v>46315868</v>
      </c>
      <c r="G38" s="60"/>
      <c r="H38" s="60">
        <v>1310456</v>
      </c>
      <c r="I38" s="60">
        <v>-166822</v>
      </c>
      <c r="J38" s="60">
        <v>-166822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23157934</v>
      </c>
      <c r="Y38" s="60">
        <v>-23157934</v>
      </c>
      <c r="Z38" s="140">
        <v>-100</v>
      </c>
      <c r="AA38" s="62">
        <v>46315868</v>
      </c>
    </row>
    <row r="39" spans="1:27" ht="12.75">
      <c r="A39" s="250" t="s">
        <v>59</v>
      </c>
      <c r="B39" s="253"/>
      <c r="C39" s="168">
        <f aca="true" t="shared" si="4" ref="C39:Y39">SUM(C37:C38)</f>
        <v>76881634</v>
      </c>
      <c r="D39" s="168">
        <f>SUM(D37:D38)</f>
        <v>0</v>
      </c>
      <c r="E39" s="76">
        <f t="shared" si="4"/>
        <v>54315868</v>
      </c>
      <c r="F39" s="77">
        <f t="shared" si="4"/>
        <v>54315868</v>
      </c>
      <c r="G39" s="77">
        <f t="shared" si="4"/>
        <v>0</v>
      </c>
      <c r="H39" s="77">
        <f t="shared" si="4"/>
        <v>1310456</v>
      </c>
      <c r="I39" s="77">
        <f t="shared" si="4"/>
        <v>-166822</v>
      </c>
      <c r="J39" s="77">
        <f t="shared" si="4"/>
        <v>-166822</v>
      </c>
      <c r="K39" s="77">
        <f t="shared" si="4"/>
        <v>0</v>
      </c>
      <c r="L39" s="77">
        <f t="shared" si="4"/>
        <v>-84747</v>
      </c>
      <c r="M39" s="77">
        <f t="shared" si="4"/>
        <v>-82013</v>
      </c>
      <c r="N39" s="77">
        <f t="shared" si="4"/>
        <v>-82013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-82013</v>
      </c>
      <c r="X39" s="77">
        <f t="shared" si="4"/>
        <v>27157934</v>
      </c>
      <c r="Y39" s="77">
        <f t="shared" si="4"/>
        <v>-27239947</v>
      </c>
      <c r="Z39" s="212">
        <f>+IF(X39&lt;&gt;0,+(Y39/X39)*100,0)</f>
        <v>-100.30198541612185</v>
      </c>
      <c r="AA39" s="79">
        <f>SUM(AA37:AA38)</f>
        <v>54315868</v>
      </c>
    </row>
    <row r="40" spans="1:27" ht="12.75">
      <c r="A40" s="250" t="s">
        <v>167</v>
      </c>
      <c r="B40" s="251"/>
      <c r="C40" s="168">
        <f aca="true" t="shared" si="5" ref="C40:Y40">+C34+C39</f>
        <v>1766659424</v>
      </c>
      <c r="D40" s="168">
        <f>+D34+D39</f>
        <v>0</v>
      </c>
      <c r="E40" s="72">
        <f t="shared" si="5"/>
        <v>946622951</v>
      </c>
      <c r="F40" s="73">
        <f t="shared" si="5"/>
        <v>946622951</v>
      </c>
      <c r="G40" s="73">
        <f t="shared" si="5"/>
        <v>111624549</v>
      </c>
      <c r="H40" s="73">
        <f t="shared" si="5"/>
        <v>31180342</v>
      </c>
      <c r="I40" s="73">
        <f t="shared" si="5"/>
        <v>5272828</v>
      </c>
      <c r="J40" s="73">
        <f t="shared" si="5"/>
        <v>5272828</v>
      </c>
      <c r="K40" s="73">
        <f t="shared" si="5"/>
        <v>-9177582</v>
      </c>
      <c r="L40" s="73">
        <f t="shared" si="5"/>
        <v>38870033</v>
      </c>
      <c r="M40" s="73">
        <f t="shared" si="5"/>
        <v>-51129093</v>
      </c>
      <c r="N40" s="73">
        <f t="shared" si="5"/>
        <v>-51129093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-51129093</v>
      </c>
      <c r="X40" s="73">
        <f t="shared" si="5"/>
        <v>473311476</v>
      </c>
      <c r="Y40" s="73">
        <f t="shared" si="5"/>
        <v>-524440569</v>
      </c>
      <c r="Z40" s="170">
        <f>+IF(X40&lt;&gt;0,+(Y40/X40)*100,0)</f>
        <v>-110.80241988470189</v>
      </c>
      <c r="AA40" s="74">
        <f>+AA34+AA39</f>
        <v>946622951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1809052179</v>
      </c>
      <c r="D42" s="257">
        <f>+D25-D40</f>
        <v>0</v>
      </c>
      <c r="E42" s="258">
        <f t="shared" si="6"/>
        <v>3193971927</v>
      </c>
      <c r="F42" s="259">
        <f t="shared" si="6"/>
        <v>3193971927</v>
      </c>
      <c r="G42" s="259">
        <f t="shared" si="6"/>
        <v>-48566536</v>
      </c>
      <c r="H42" s="259">
        <f t="shared" si="6"/>
        <v>-87172714</v>
      </c>
      <c r="I42" s="259">
        <f t="shared" si="6"/>
        <v>15477761</v>
      </c>
      <c r="J42" s="259">
        <f t="shared" si="6"/>
        <v>15477761</v>
      </c>
      <c r="K42" s="259">
        <f t="shared" si="6"/>
        <v>18501181</v>
      </c>
      <c r="L42" s="259">
        <f t="shared" si="6"/>
        <v>71916849</v>
      </c>
      <c r="M42" s="259">
        <f t="shared" si="6"/>
        <v>-21160454</v>
      </c>
      <c r="N42" s="259">
        <f t="shared" si="6"/>
        <v>-21160454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-21160454</v>
      </c>
      <c r="X42" s="259">
        <f t="shared" si="6"/>
        <v>1596985965</v>
      </c>
      <c r="Y42" s="259">
        <f t="shared" si="6"/>
        <v>-1618146419</v>
      </c>
      <c r="Z42" s="260">
        <f>+IF(X42&lt;&gt;0,+(Y42/X42)*100,0)</f>
        <v>-101.3250244187337</v>
      </c>
      <c r="AA42" s="261">
        <f>+AA25-AA40</f>
        <v>3193971927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1809052179</v>
      </c>
      <c r="D45" s="155"/>
      <c r="E45" s="59">
        <v>3193971927</v>
      </c>
      <c r="F45" s="60">
        <v>3193971927</v>
      </c>
      <c r="G45" s="60">
        <v>-48566537</v>
      </c>
      <c r="H45" s="60">
        <v>-87172714</v>
      </c>
      <c r="I45" s="60"/>
      <c r="J45" s="60"/>
      <c r="K45" s="60"/>
      <c r="L45" s="60">
        <v>71916849</v>
      </c>
      <c r="M45" s="60">
        <v>-21160454</v>
      </c>
      <c r="N45" s="60">
        <v>-21160454</v>
      </c>
      <c r="O45" s="60"/>
      <c r="P45" s="60"/>
      <c r="Q45" s="60"/>
      <c r="R45" s="60"/>
      <c r="S45" s="60"/>
      <c r="T45" s="60"/>
      <c r="U45" s="60"/>
      <c r="V45" s="60"/>
      <c r="W45" s="60">
        <v>-21160454</v>
      </c>
      <c r="X45" s="60">
        <v>1596985964</v>
      </c>
      <c r="Y45" s="60">
        <v>-1618146418</v>
      </c>
      <c r="Z45" s="139">
        <v>-101.33</v>
      </c>
      <c r="AA45" s="62">
        <v>3193971927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15477761</v>
      </c>
      <c r="J46" s="60">
        <v>15477761</v>
      </c>
      <c r="K46" s="60">
        <v>18501181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1809052179</v>
      </c>
      <c r="D48" s="217">
        <f>SUM(D45:D47)</f>
        <v>0</v>
      </c>
      <c r="E48" s="264">
        <f t="shared" si="7"/>
        <v>3193971927</v>
      </c>
      <c r="F48" s="219">
        <f t="shared" si="7"/>
        <v>3193971927</v>
      </c>
      <c r="G48" s="219">
        <f t="shared" si="7"/>
        <v>-48566537</v>
      </c>
      <c r="H48" s="219">
        <f t="shared" si="7"/>
        <v>-87172714</v>
      </c>
      <c r="I48" s="219">
        <f t="shared" si="7"/>
        <v>15477761</v>
      </c>
      <c r="J48" s="219">
        <f t="shared" si="7"/>
        <v>15477761</v>
      </c>
      <c r="K48" s="219">
        <f t="shared" si="7"/>
        <v>18501181</v>
      </c>
      <c r="L48" s="219">
        <f t="shared" si="7"/>
        <v>71916849</v>
      </c>
      <c r="M48" s="219">
        <f t="shared" si="7"/>
        <v>-21160454</v>
      </c>
      <c r="N48" s="219">
        <f t="shared" si="7"/>
        <v>-21160454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-21160454</v>
      </c>
      <c r="X48" s="219">
        <f t="shared" si="7"/>
        <v>1596985964</v>
      </c>
      <c r="Y48" s="219">
        <f t="shared" si="7"/>
        <v>-1618146418</v>
      </c>
      <c r="Z48" s="265">
        <f>+IF(X48&lt;&gt;0,+(Y48/X48)*100,0)</f>
        <v>-101.32502441956339</v>
      </c>
      <c r="AA48" s="232">
        <f>SUM(AA45:AA47)</f>
        <v>3193971927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200839504</v>
      </c>
      <c r="D6" s="155"/>
      <c r="E6" s="59">
        <v>207596000</v>
      </c>
      <c r="F6" s="60">
        <v>207596000</v>
      </c>
      <c r="G6" s="60">
        <v>6168986</v>
      </c>
      <c r="H6" s="60">
        <v>2171900</v>
      </c>
      <c r="I6" s="60">
        <v>2518420</v>
      </c>
      <c r="J6" s="60">
        <v>10859306</v>
      </c>
      <c r="K6" s="60">
        <v>7386975</v>
      </c>
      <c r="L6" s="60">
        <v>8767787</v>
      </c>
      <c r="M6" s="60">
        <v>8145693</v>
      </c>
      <c r="N6" s="60">
        <v>24300455</v>
      </c>
      <c r="O6" s="60"/>
      <c r="P6" s="60"/>
      <c r="Q6" s="60"/>
      <c r="R6" s="60"/>
      <c r="S6" s="60"/>
      <c r="T6" s="60"/>
      <c r="U6" s="60"/>
      <c r="V6" s="60"/>
      <c r="W6" s="60">
        <v>35159761</v>
      </c>
      <c r="X6" s="60">
        <v>100061272</v>
      </c>
      <c r="Y6" s="60">
        <v>-64901511</v>
      </c>
      <c r="Z6" s="140">
        <v>-64.86</v>
      </c>
      <c r="AA6" s="62">
        <v>207596000</v>
      </c>
    </row>
    <row r="7" spans="1:27" ht="12.75">
      <c r="A7" s="249" t="s">
        <v>32</v>
      </c>
      <c r="B7" s="182"/>
      <c r="C7" s="155">
        <v>332812591</v>
      </c>
      <c r="D7" s="155"/>
      <c r="E7" s="59">
        <v>714783526</v>
      </c>
      <c r="F7" s="60">
        <v>714783526</v>
      </c>
      <c r="G7" s="60">
        <v>24891512</v>
      </c>
      <c r="H7" s="60">
        <v>26823255</v>
      </c>
      <c r="I7" s="60">
        <v>28202858</v>
      </c>
      <c r="J7" s="60">
        <v>79917625</v>
      </c>
      <c r="K7" s="60">
        <v>19834104</v>
      </c>
      <c r="L7" s="60">
        <v>20732279</v>
      </c>
      <c r="M7" s="60">
        <v>14983599</v>
      </c>
      <c r="N7" s="60">
        <v>55549982</v>
      </c>
      <c r="O7" s="60"/>
      <c r="P7" s="60"/>
      <c r="Q7" s="60"/>
      <c r="R7" s="60"/>
      <c r="S7" s="60"/>
      <c r="T7" s="60"/>
      <c r="U7" s="60"/>
      <c r="V7" s="60"/>
      <c r="W7" s="60">
        <v>135467607</v>
      </c>
      <c r="X7" s="60">
        <v>344525659</v>
      </c>
      <c r="Y7" s="60">
        <v>-209058052</v>
      </c>
      <c r="Z7" s="140">
        <v>-60.68</v>
      </c>
      <c r="AA7" s="62">
        <v>714783526</v>
      </c>
    </row>
    <row r="8" spans="1:27" ht="12.75">
      <c r="A8" s="249" t="s">
        <v>178</v>
      </c>
      <c r="B8" s="182"/>
      <c r="C8" s="155">
        <v>123595700</v>
      </c>
      <c r="D8" s="155"/>
      <c r="E8" s="59">
        <v>111678254</v>
      </c>
      <c r="F8" s="60">
        <v>111678254</v>
      </c>
      <c r="G8" s="60">
        <v>13345049</v>
      </c>
      <c r="H8" s="60">
        <v>9871072</v>
      </c>
      <c r="I8" s="60">
        <v>11942464</v>
      </c>
      <c r="J8" s="60">
        <v>35158585</v>
      </c>
      <c r="K8" s="60">
        <v>8516973</v>
      </c>
      <c r="L8" s="60">
        <v>1288750</v>
      </c>
      <c r="M8" s="60">
        <v>6204642</v>
      </c>
      <c r="N8" s="60">
        <v>16010365</v>
      </c>
      <c r="O8" s="60"/>
      <c r="P8" s="60"/>
      <c r="Q8" s="60"/>
      <c r="R8" s="60"/>
      <c r="S8" s="60"/>
      <c r="T8" s="60"/>
      <c r="U8" s="60"/>
      <c r="V8" s="60"/>
      <c r="W8" s="60">
        <v>51168950</v>
      </c>
      <c r="X8" s="60">
        <v>53828918</v>
      </c>
      <c r="Y8" s="60">
        <v>-2659968</v>
      </c>
      <c r="Z8" s="140">
        <v>-4.94</v>
      </c>
      <c r="AA8" s="62">
        <v>111678254</v>
      </c>
    </row>
    <row r="9" spans="1:27" ht="12.75">
      <c r="A9" s="249" t="s">
        <v>179</v>
      </c>
      <c r="B9" s="182"/>
      <c r="C9" s="155">
        <v>454043000</v>
      </c>
      <c r="D9" s="155"/>
      <c r="E9" s="59">
        <v>564907000</v>
      </c>
      <c r="F9" s="60">
        <v>564907000</v>
      </c>
      <c r="G9" s="60">
        <v>196039667</v>
      </c>
      <c r="H9" s="60">
        <v>5647057</v>
      </c>
      <c r="I9" s="60">
        <v>13750000</v>
      </c>
      <c r="J9" s="60">
        <v>215436724</v>
      </c>
      <c r="K9" s="60">
        <v>1600000</v>
      </c>
      <c r="L9" s="60">
        <v>8632943</v>
      </c>
      <c r="M9" s="60">
        <v>159966333</v>
      </c>
      <c r="N9" s="60">
        <v>170199276</v>
      </c>
      <c r="O9" s="60"/>
      <c r="P9" s="60"/>
      <c r="Q9" s="60"/>
      <c r="R9" s="60"/>
      <c r="S9" s="60"/>
      <c r="T9" s="60"/>
      <c r="U9" s="60"/>
      <c r="V9" s="60"/>
      <c r="W9" s="60">
        <v>385636000</v>
      </c>
      <c r="X9" s="60">
        <v>345000000</v>
      </c>
      <c r="Y9" s="60">
        <v>40636000</v>
      </c>
      <c r="Z9" s="140">
        <v>11.78</v>
      </c>
      <c r="AA9" s="62">
        <v>564907000</v>
      </c>
    </row>
    <row r="10" spans="1:27" ht="12.75">
      <c r="A10" s="249" t="s">
        <v>180</v>
      </c>
      <c r="B10" s="182"/>
      <c r="C10" s="155">
        <v>187265000</v>
      </c>
      <c r="D10" s="155"/>
      <c r="E10" s="59">
        <v>185520000</v>
      </c>
      <c r="F10" s="60">
        <v>185520000</v>
      </c>
      <c r="G10" s="60">
        <v>72775000</v>
      </c>
      <c r="H10" s="60">
        <v>21913000</v>
      </c>
      <c r="I10" s="60"/>
      <c r="J10" s="60">
        <v>94688000</v>
      </c>
      <c r="K10" s="60"/>
      <c r="L10" s="60"/>
      <c r="M10" s="60">
        <v>42200000</v>
      </c>
      <c r="N10" s="60">
        <v>42200000</v>
      </c>
      <c r="O10" s="60"/>
      <c r="P10" s="60"/>
      <c r="Q10" s="60"/>
      <c r="R10" s="60"/>
      <c r="S10" s="60"/>
      <c r="T10" s="60"/>
      <c r="U10" s="60"/>
      <c r="V10" s="60"/>
      <c r="W10" s="60">
        <v>136888000</v>
      </c>
      <c r="X10" s="60">
        <v>110000000</v>
      </c>
      <c r="Y10" s="60">
        <v>26888000</v>
      </c>
      <c r="Z10" s="140">
        <v>24.44</v>
      </c>
      <c r="AA10" s="62">
        <v>185520000</v>
      </c>
    </row>
    <row r="11" spans="1:27" ht="12.75">
      <c r="A11" s="249" t="s">
        <v>181</v>
      </c>
      <c r="B11" s="182"/>
      <c r="C11" s="155">
        <v>26961587</v>
      </c>
      <c r="D11" s="155"/>
      <c r="E11" s="59">
        <v>28900000</v>
      </c>
      <c r="F11" s="60">
        <v>28900000</v>
      </c>
      <c r="G11" s="60">
        <v>2196125</v>
      </c>
      <c r="H11" s="60">
        <v>2688883</v>
      </c>
      <c r="I11" s="60">
        <v>2877916</v>
      </c>
      <c r="J11" s="60">
        <v>7762924</v>
      </c>
      <c r="K11" s="60">
        <v>2835635</v>
      </c>
      <c r="L11" s="60">
        <v>2564864</v>
      </c>
      <c r="M11" s="60">
        <v>2845663</v>
      </c>
      <c r="N11" s="60">
        <v>8246162</v>
      </c>
      <c r="O11" s="60"/>
      <c r="P11" s="60"/>
      <c r="Q11" s="60"/>
      <c r="R11" s="60"/>
      <c r="S11" s="60"/>
      <c r="T11" s="60"/>
      <c r="U11" s="60"/>
      <c r="V11" s="60"/>
      <c r="W11" s="60">
        <v>16009086</v>
      </c>
      <c r="X11" s="60">
        <v>13929800</v>
      </c>
      <c r="Y11" s="60">
        <v>2079286</v>
      </c>
      <c r="Z11" s="140">
        <v>14.93</v>
      </c>
      <c r="AA11" s="62">
        <v>28900000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-1201189199</v>
      </c>
      <c r="D14" s="155"/>
      <c r="E14" s="59">
        <v>-1324414777</v>
      </c>
      <c r="F14" s="60">
        <v>-1324414777</v>
      </c>
      <c r="G14" s="60">
        <v>-223120525</v>
      </c>
      <c r="H14" s="60">
        <v>-59562010</v>
      </c>
      <c r="I14" s="60">
        <v>-100187056</v>
      </c>
      <c r="J14" s="60">
        <v>-382869591</v>
      </c>
      <c r="K14" s="60">
        <v>-51875769</v>
      </c>
      <c r="L14" s="60">
        <v>-32400997</v>
      </c>
      <c r="M14" s="60">
        <v>-181409621</v>
      </c>
      <c r="N14" s="60">
        <v>-265686387</v>
      </c>
      <c r="O14" s="60"/>
      <c r="P14" s="60"/>
      <c r="Q14" s="60"/>
      <c r="R14" s="60"/>
      <c r="S14" s="60"/>
      <c r="T14" s="60"/>
      <c r="U14" s="60"/>
      <c r="V14" s="60"/>
      <c r="W14" s="60">
        <v>-648555978</v>
      </c>
      <c r="X14" s="60">
        <v>-638367922</v>
      </c>
      <c r="Y14" s="60">
        <v>-10188056</v>
      </c>
      <c r="Z14" s="140">
        <v>1.6</v>
      </c>
      <c r="AA14" s="62">
        <v>-1324414777</v>
      </c>
    </row>
    <row r="15" spans="1:27" ht="12.75">
      <c r="A15" s="249" t="s">
        <v>40</v>
      </c>
      <c r="B15" s="182"/>
      <c r="C15" s="155">
        <v>-4478516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-95000000</v>
      </c>
      <c r="D16" s="155"/>
      <c r="E16" s="59">
        <v>-105000000</v>
      </c>
      <c r="F16" s="60">
        <v>-105000000</v>
      </c>
      <c r="G16" s="60">
        <v>-5166667</v>
      </c>
      <c r="H16" s="60">
        <v>-3837057</v>
      </c>
      <c r="I16" s="60"/>
      <c r="J16" s="60">
        <v>-9003724</v>
      </c>
      <c r="K16" s="60">
        <v>-1600000</v>
      </c>
      <c r="L16" s="60">
        <v>-8632943</v>
      </c>
      <c r="M16" s="60">
        <v>-10366667</v>
      </c>
      <c r="N16" s="60">
        <v>-20599610</v>
      </c>
      <c r="O16" s="60"/>
      <c r="P16" s="60"/>
      <c r="Q16" s="60"/>
      <c r="R16" s="60"/>
      <c r="S16" s="60"/>
      <c r="T16" s="60"/>
      <c r="U16" s="60"/>
      <c r="V16" s="60"/>
      <c r="W16" s="60">
        <v>-29603334</v>
      </c>
      <c r="X16" s="60">
        <v>-50610000</v>
      </c>
      <c r="Y16" s="60">
        <v>21006666</v>
      </c>
      <c r="Z16" s="140">
        <v>-41.51</v>
      </c>
      <c r="AA16" s="62">
        <v>-105000000</v>
      </c>
    </row>
    <row r="17" spans="1:27" ht="12.75">
      <c r="A17" s="250" t="s">
        <v>185</v>
      </c>
      <c r="B17" s="251"/>
      <c r="C17" s="168">
        <f aca="true" t="shared" si="0" ref="C17:Y17">SUM(C6:C16)</f>
        <v>24849667</v>
      </c>
      <c r="D17" s="168">
        <f t="shared" si="0"/>
        <v>0</v>
      </c>
      <c r="E17" s="72">
        <f t="shared" si="0"/>
        <v>383970003</v>
      </c>
      <c r="F17" s="73">
        <f t="shared" si="0"/>
        <v>383970003</v>
      </c>
      <c r="G17" s="73">
        <f t="shared" si="0"/>
        <v>87129147</v>
      </c>
      <c r="H17" s="73">
        <f t="shared" si="0"/>
        <v>5716100</v>
      </c>
      <c r="I17" s="73">
        <f t="shared" si="0"/>
        <v>-40895398</v>
      </c>
      <c r="J17" s="73">
        <f t="shared" si="0"/>
        <v>51949849</v>
      </c>
      <c r="K17" s="73">
        <f t="shared" si="0"/>
        <v>-13302082</v>
      </c>
      <c r="L17" s="73">
        <f t="shared" si="0"/>
        <v>952683</v>
      </c>
      <c r="M17" s="73">
        <f t="shared" si="0"/>
        <v>42569642</v>
      </c>
      <c r="N17" s="73">
        <f t="shared" si="0"/>
        <v>30220243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82170092</v>
      </c>
      <c r="X17" s="73">
        <f t="shared" si="0"/>
        <v>278367727</v>
      </c>
      <c r="Y17" s="73">
        <f t="shared" si="0"/>
        <v>-196197635</v>
      </c>
      <c r="Z17" s="170">
        <f>+IF(X17&lt;&gt;0,+(Y17/X17)*100,0)</f>
        <v>-70.4814588653806</v>
      </c>
      <c r="AA17" s="74">
        <f>SUM(AA6:AA16)</f>
        <v>383970003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-24515</v>
      </c>
      <c r="D21" s="155"/>
      <c r="E21" s="59">
        <v>6000000</v>
      </c>
      <c r="F21" s="60">
        <v>6000000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6000000</v>
      </c>
      <c r="Y21" s="159">
        <v>-6000000</v>
      </c>
      <c r="Z21" s="141">
        <v>-100</v>
      </c>
      <c r="AA21" s="225">
        <v>6000000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-377673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-70321239</v>
      </c>
      <c r="H24" s="60">
        <v>-1301924</v>
      </c>
      <c r="I24" s="60">
        <v>67677996</v>
      </c>
      <c r="J24" s="60">
        <v>-3945167</v>
      </c>
      <c r="K24" s="60">
        <v>16178231</v>
      </c>
      <c r="L24" s="60">
        <v>10200000</v>
      </c>
      <c r="M24" s="60"/>
      <c r="N24" s="60">
        <v>26378231</v>
      </c>
      <c r="O24" s="60"/>
      <c r="P24" s="60"/>
      <c r="Q24" s="60"/>
      <c r="R24" s="60"/>
      <c r="S24" s="60"/>
      <c r="T24" s="60"/>
      <c r="U24" s="60"/>
      <c r="V24" s="60"/>
      <c r="W24" s="60">
        <v>22433064</v>
      </c>
      <c r="X24" s="60"/>
      <c r="Y24" s="60">
        <v>22433064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-257920000</v>
      </c>
      <c r="F26" s="60">
        <v>-257920000</v>
      </c>
      <c r="G26" s="60">
        <v>-6564749</v>
      </c>
      <c r="H26" s="60">
        <v>-16322895</v>
      </c>
      <c r="I26" s="60">
        <v>-15773364</v>
      </c>
      <c r="J26" s="60">
        <v>-38661008</v>
      </c>
      <c r="K26" s="60">
        <v>-1762980</v>
      </c>
      <c r="L26" s="60">
        <v>-13421685</v>
      </c>
      <c r="M26" s="60">
        <v>-34509353</v>
      </c>
      <c r="N26" s="60">
        <v>-49694018</v>
      </c>
      <c r="O26" s="60"/>
      <c r="P26" s="60"/>
      <c r="Q26" s="60"/>
      <c r="R26" s="60"/>
      <c r="S26" s="60"/>
      <c r="T26" s="60"/>
      <c r="U26" s="60"/>
      <c r="V26" s="60"/>
      <c r="W26" s="60">
        <v>-88355026</v>
      </c>
      <c r="X26" s="60">
        <v>-124317440</v>
      </c>
      <c r="Y26" s="60">
        <v>35962414</v>
      </c>
      <c r="Z26" s="140">
        <v>-28.93</v>
      </c>
      <c r="AA26" s="62">
        <v>-257920000</v>
      </c>
    </row>
    <row r="27" spans="1:27" ht="12.75">
      <c r="A27" s="250" t="s">
        <v>192</v>
      </c>
      <c r="B27" s="251"/>
      <c r="C27" s="168">
        <f aca="true" t="shared" si="1" ref="C27:Y27">SUM(C21:C26)</f>
        <v>-402188</v>
      </c>
      <c r="D27" s="168">
        <f>SUM(D21:D26)</f>
        <v>0</v>
      </c>
      <c r="E27" s="72">
        <f t="shared" si="1"/>
        <v>-251920000</v>
      </c>
      <c r="F27" s="73">
        <f t="shared" si="1"/>
        <v>-251920000</v>
      </c>
      <c r="G27" s="73">
        <f t="shared" si="1"/>
        <v>-76885988</v>
      </c>
      <c r="H27" s="73">
        <f t="shared" si="1"/>
        <v>-17624819</v>
      </c>
      <c r="I27" s="73">
        <f t="shared" si="1"/>
        <v>51904632</v>
      </c>
      <c r="J27" s="73">
        <f t="shared" si="1"/>
        <v>-42606175</v>
      </c>
      <c r="K27" s="73">
        <f t="shared" si="1"/>
        <v>14415251</v>
      </c>
      <c r="L27" s="73">
        <f t="shared" si="1"/>
        <v>-3221685</v>
      </c>
      <c r="M27" s="73">
        <f t="shared" si="1"/>
        <v>-34509353</v>
      </c>
      <c r="N27" s="73">
        <f t="shared" si="1"/>
        <v>-23315787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-65921962</v>
      </c>
      <c r="X27" s="73">
        <f t="shared" si="1"/>
        <v>-118317440</v>
      </c>
      <c r="Y27" s="73">
        <f t="shared" si="1"/>
        <v>52395478</v>
      </c>
      <c r="Z27" s="170">
        <f>+IF(X27&lt;&gt;0,+(Y27/X27)*100,0)</f>
        <v>-44.28381648554938</v>
      </c>
      <c r="AA27" s="74">
        <f>SUM(AA21:AA26)</f>
        <v>-251920000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-2820965</v>
      </c>
      <c r="D35" s="155"/>
      <c r="E35" s="59">
        <v>-6000000</v>
      </c>
      <c r="F35" s="60">
        <v>-6000000</v>
      </c>
      <c r="G35" s="60">
        <v>-1999026</v>
      </c>
      <c r="H35" s="60"/>
      <c r="I35" s="60"/>
      <c r="J35" s="60">
        <v>-1999026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-1999026</v>
      </c>
      <c r="X35" s="60">
        <v>-2600000</v>
      </c>
      <c r="Y35" s="60">
        <v>600974</v>
      </c>
      <c r="Z35" s="140">
        <v>-23.11</v>
      </c>
      <c r="AA35" s="62">
        <v>-6000000</v>
      </c>
    </row>
    <row r="36" spans="1:27" ht="12.75">
      <c r="A36" s="250" t="s">
        <v>198</v>
      </c>
      <c r="B36" s="251"/>
      <c r="C36" s="168">
        <f aca="true" t="shared" si="2" ref="C36:Y36">SUM(C31:C35)</f>
        <v>-2820965</v>
      </c>
      <c r="D36" s="168">
        <f>SUM(D31:D35)</f>
        <v>0</v>
      </c>
      <c r="E36" s="72">
        <f t="shared" si="2"/>
        <v>-6000000</v>
      </c>
      <c r="F36" s="73">
        <f t="shared" si="2"/>
        <v>-6000000</v>
      </c>
      <c r="G36" s="73">
        <f t="shared" si="2"/>
        <v>-1999026</v>
      </c>
      <c r="H36" s="73">
        <f t="shared" si="2"/>
        <v>0</v>
      </c>
      <c r="I36" s="73">
        <f t="shared" si="2"/>
        <v>0</v>
      </c>
      <c r="J36" s="73">
        <f t="shared" si="2"/>
        <v>-1999026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-1999026</v>
      </c>
      <c r="X36" s="73">
        <f t="shared" si="2"/>
        <v>-2600000</v>
      </c>
      <c r="Y36" s="73">
        <f t="shared" si="2"/>
        <v>600974</v>
      </c>
      <c r="Z36" s="170">
        <f>+IF(X36&lt;&gt;0,+(Y36/X36)*100,0)</f>
        <v>-23.114384615384616</v>
      </c>
      <c r="AA36" s="74">
        <f>SUM(AA31:AA35)</f>
        <v>-6000000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21626514</v>
      </c>
      <c r="D38" s="153">
        <f>+D17+D27+D36</f>
        <v>0</v>
      </c>
      <c r="E38" s="99">
        <f t="shared" si="3"/>
        <v>126050003</v>
      </c>
      <c r="F38" s="100">
        <f t="shared" si="3"/>
        <v>126050003</v>
      </c>
      <c r="G38" s="100">
        <f t="shared" si="3"/>
        <v>8244133</v>
      </c>
      <c r="H38" s="100">
        <f t="shared" si="3"/>
        <v>-11908719</v>
      </c>
      <c r="I38" s="100">
        <f t="shared" si="3"/>
        <v>11009234</v>
      </c>
      <c r="J38" s="100">
        <f t="shared" si="3"/>
        <v>7344648</v>
      </c>
      <c r="K38" s="100">
        <f t="shared" si="3"/>
        <v>1113169</v>
      </c>
      <c r="L38" s="100">
        <f t="shared" si="3"/>
        <v>-2269002</v>
      </c>
      <c r="M38" s="100">
        <f t="shared" si="3"/>
        <v>8060289</v>
      </c>
      <c r="N38" s="100">
        <f t="shared" si="3"/>
        <v>6904456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14249104</v>
      </c>
      <c r="X38" s="100">
        <f t="shared" si="3"/>
        <v>157450287</v>
      </c>
      <c r="Y38" s="100">
        <f t="shared" si="3"/>
        <v>-143201183</v>
      </c>
      <c r="Z38" s="137">
        <f>+IF(X38&lt;&gt;0,+(Y38/X38)*100,0)</f>
        <v>-90.95009334597148</v>
      </c>
      <c r="AA38" s="102">
        <f>+AA17+AA27+AA36</f>
        <v>126050003</v>
      </c>
    </row>
    <row r="39" spans="1:27" ht="12.75">
      <c r="A39" s="249" t="s">
        <v>200</v>
      </c>
      <c r="B39" s="182"/>
      <c r="C39" s="153">
        <v>6728773</v>
      </c>
      <c r="D39" s="153"/>
      <c r="E39" s="99">
        <v>3000000</v>
      </c>
      <c r="F39" s="100">
        <v>3000000</v>
      </c>
      <c r="G39" s="100">
        <v>8592346</v>
      </c>
      <c r="H39" s="100">
        <v>16836479</v>
      </c>
      <c r="I39" s="100">
        <v>4927760</v>
      </c>
      <c r="J39" s="100">
        <v>8592346</v>
      </c>
      <c r="K39" s="100">
        <v>15936994</v>
      </c>
      <c r="L39" s="100">
        <v>17050163</v>
      </c>
      <c r="M39" s="100">
        <v>14781161</v>
      </c>
      <c r="N39" s="100">
        <v>15936994</v>
      </c>
      <c r="O39" s="100"/>
      <c r="P39" s="100"/>
      <c r="Q39" s="100"/>
      <c r="R39" s="100"/>
      <c r="S39" s="100"/>
      <c r="T39" s="100"/>
      <c r="U39" s="100"/>
      <c r="V39" s="100"/>
      <c r="W39" s="100">
        <v>8592346</v>
      </c>
      <c r="X39" s="100">
        <v>3000000</v>
      </c>
      <c r="Y39" s="100">
        <v>5592346</v>
      </c>
      <c r="Z39" s="137">
        <v>186.41</v>
      </c>
      <c r="AA39" s="102">
        <v>3000000</v>
      </c>
    </row>
    <row r="40" spans="1:27" ht="12.75">
      <c r="A40" s="269" t="s">
        <v>201</v>
      </c>
      <c r="B40" s="256"/>
      <c r="C40" s="257">
        <v>28355287</v>
      </c>
      <c r="D40" s="257"/>
      <c r="E40" s="258">
        <v>129050002</v>
      </c>
      <c r="F40" s="259">
        <v>129050002</v>
      </c>
      <c r="G40" s="259">
        <v>16836479</v>
      </c>
      <c r="H40" s="259">
        <v>4927760</v>
      </c>
      <c r="I40" s="259">
        <v>15936994</v>
      </c>
      <c r="J40" s="259">
        <v>15936994</v>
      </c>
      <c r="K40" s="259">
        <v>17050163</v>
      </c>
      <c r="L40" s="259">
        <v>14781161</v>
      </c>
      <c r="M40" s="259">
        <v>22841450</v>
      </c>
      <c r="N40" s="259">
        <v>22841450</v>
      </c>
      <c r="O40" s="259"/>
      <c r="P40" s="259"/>
      <c r="Q40" s="259"/>
      <c r="R40" s="259"/>
      <c r="S40" s="259"/>
      <c r="T40" s="259"/>
      <c r="U40" s="259"/>
      <c r="V40" s="259"/>
      <c r="W40" s="259">
        <v>22841450</v>
      </c>
      <c r="X40" s="259">
        <v>160450286</v>
      </c>
      <c r="Y40" s="259">
        <v>-137608836</v>
      </c>
      <c r="Z40" s="260">
        <v>-85.76</v>
      </c>
      <c r="AA40" s="261">
        <v>129050002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171251653</v>
      </c>
      <c r="D5" s="200">
        <f t="shared" si="0"/>
        <v>0</v>
      </c>
      <c r="E5" s="106">
        <f t="shared" si="0"/>
        <v>233111854</v>
      </c>
      <c r="F5" s="106">
        <f t="shared" si="0"/>
        <v>233111854</v>
      </c>
      <c r="G5" s="106">
        <f t="shared" si="0"/>
        <v>6564748</v>
      </c>
      <c r="H5" s="106">
        <f t="shared" si="0"/>
        <v>15819643</v>
      </c>
      <c r="I5" s="106">
        <f t="shared" si="0"/>
        <v>15389924</v>
      </c>
      <c r="J5" s="106">
        <f t="shared" si="0"/>
        <v>37774315</v>
      </c>
      <c r="K5" s="106">
        <f t="shared" si="0"/>
        <v>1762980</v>
      </c>
      <c r="L5" s="106">
        <f t="shared" si="0"/>
        <v>19913161</v>
      </c>
      <c r="M5" s="106">
        <f t="shared" si="0"/>
        <v>33363019</v>
      </c>
      <c r="N5" s="106">
        <f t="shared" si="0"/>
        <v>55039160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92813475</v>
      </c>
      <c r="X5" s="106">
        <f t="shared" si="0"/>
        <v>116555929</v>
      </c>
      <c r="Y5" s="106">
        <f t="shared" si="0"/>
        <v>-23742454</v>
      </c>
      <c r="Z5" s="201">
        <f>+IF(X5&lt;&gt;0,+(Y5/X5)*100,0)</f>
        <v>-20.370009662914704</v>
      </c>
      <c r="AA5" s="199">
        <f>SUM(AA11:AA18)</f>
        <v>233111854</v>
      </c>
    </row>
    <row r="6" spans="1:27" ht="12.75">
      <c r="A6" s="291" t="s">
        <v>205</v>
      </c>
      <c r="B6" s="142"/>
      <c r="C6" s="62">
        <v>28616405</v>
      </c>
      <c r="D6" s="156"/>
      <c r="E6" s="60">
        <v>86781555</v>
      </c>
      <c r="F6" s="60">
        <v>86781555</v>
      </c>
      <c r="G6" s="60"/>
      <c r="H6" s="60">
        <v>7787505</v>
      </c>
      <c r="I6" s="60">
        <v>6841259</v>
      </c>
      <c r="J6" s="60">
        <v>14628764</v>
      </c>
      <c r="K6" s="60"/>
      <c r="L6" s="60">
        <v>3695216</v>
      </c>
      <c r="M6" s="60">
        <v>12136000</v>
      </c>
      <c r="N6" s="60">
        <v>15831216</v>
      </c>
      <c r="O6" s="60"/>
      <c r="P6" s="60"/>
      <c r="Q6" s="60"/>
      <c r="R6" s="60"/>
      <c r="S6" s="60"/>
      <c r="T6" s="60"/>
      <c r="U6" s="60"/>
      <c r="V6" s="60"/>
      <c r="W6" s="60">
        <v>30459980</v>
      </c>
      <c r="X6" s="60">
        <v>43390778</v>
      </c>
      <c r="Y6" s="60">
        <v>-12930798</v>
      </c>
      <c r="Z6" s="140">
        <v>-29.8</v>
      </c>
      <c r="AA6" s="155">
        <v>86781555</v>
      </c>
    </row>
    <row r="7" spans="1:27" ht="12.75">
      <c r="A7" s="291" t="s">
        <v>206</v>
      </c>
      <c r="B7" s="142"/>
      <c r="C7" s="62">
        <v>33559839</v>
      </c>
      <c r="D7" s="156"/>
      <c r="E7" s="60">
        <v>6048401</v>
      </c>
      <c r="F7" s="60">
        <v>6048401</v>
      </c>
      <c r="G7" s="60"/>
      <c r="H7" s="60">
        <v>1030873</v>
      </c>
      <c r="I7" s="60">
        <v>911693</v>
      </c>
      <c r="J7" s="60">
        <v>1942566</v>
      </c>
      <c r="K7" s="60"/>
      <c r="L7" s="60">
        <v>-911693</v>
      </c>
      <c r="M7" s="60">
        <v>2777495</v>
      </c>
      <c r="N7" s="60">
        <v>1865802</v>
      </c>
      <c r="O7" s="60"/>
      <c r="P7" s="60"/>
      <c r="Q7" s="60"/>
      <c r="R7" s="60"/>
      <c r="S7" s="60"/>
      <c r="T7" s="60"/>
      <c r="U7" s="60"/>
      <c r="V7" s="60"/>
      <c r="W7" s="60">
        <v>3808368</v>
      </c>
      <c r="X7" s="60">
        <v>3024201</v>
      </c>
      <c r="Y7" s="60">
        <v>784167</v>
      </c>
      <c r="Z7" s="140">
        <v>25.93</v>
      </c>
      <c r="AA7" s="155">
        <v>6048401</v>
      </c>
    </row>
    <row r="8" spans="1:27" ht="12.75">
      <c r="A8" s="291" t="s">
        <v>207</v>
      </c>
      <c r="B8" s="142"/>
      <c r="C8" s="62">
        <v>13887868</v>
      </c>
      <c r="D8" s="156"/>
      <c r="E8" s="60">
        <v>50168190</v>
      </c>
      <c r="F8" s="60">
        <v>50168190</v>
      </c>
      <c r="G8" s="60"/>
      <c r="H8" s="60">
        <v>735295</v>
      </c>
      <c r="I8" s="60">
        <v>983973</v>
      </c>
      <c r="J8" s="60">
        <v>1719268</v>
      </c>
      <c r="K8" s="60"/>
      <c r="L8" s="60">
        <v>-1438570</v>
      </c>
      <c r="M8" s="60">
        <v>11978467</v>
      </c>
      <c r="N8" s="60">
        <v>10539897</v>
      </c>
      <c r="O8" s="60"/>
      <c r="P8" s="60"/>
      <c r="Q8" s="60"/>
      <c r="R8" s="60"/>
      <c r="S8" s="60"/>
      <c r="T8" s="60"/>
      <c r="U8" s="60"/>
      <c r="V8" s="60"/>
      <c r="W8" s="60">
        <v>12259165</v>
      </c>
      <c r="X8" s="60">
        <v>25084095</v>
      </c>
      <c r="Y8" s="60">
        <v>-12824930</v>
      </c>
      <c r="Z8" s="140">
        <v>-51.13</v>
      </c>
      <c r="AA8" s="155">
        <v>50168190</v>
      </c>
    </row>
    <row r="9" spans="1:27" ht="12.75">
      <c r="A9" s="291" t="s">
        <v>208</v>
      </c>
      <c r="B9" s="142"/>
      <c r="C9" s="62">
        <v>32349252</v>
      </c>
      <c r="D9" s="156"/>
      <c r="E9" s="60">
        <v>17391135</v>
      </c>
      <c r="F9" s="60">
        <v>17391135</v>
      </c>
      <c r="G9" s="60">
        <v>450104</v>
      </c>
      <c r="H9" s="60">
        <v>1059166</v>
      </c>
      <c r="I9" s="60"/>
      <c r="J9" s="60">
        <v>1509270</v>
      </c>
      <c r="K9" s="60"/>
      <c r="L9" s="60"/>
      <c r="M9" s="60">
        <v>1009816</v>
      </c>
      <c r="N9" s="60">
        <v>1009816</v>
      </c>
      <c r="O9" s="60"/>
      <c r="P9" s="60"/>
      <c r="Q9" s="60"/>
      <c r="R9" s="60"/>
      <c r="S9" s="60"/>
      <c r="T9" s="60"/>
      <c r="U9" s="60"/>
      <c r="V9" s="60"/>
      <c r="W9" s="60">
        <v>2519086</v>
      </c>
      <c r="X9" s="60">
        <v>8695568</v>
      </c>
      <c r="Y9" s="60">
        <v>-6176482</v>
      </c>
      <c r="Z9" s="140">
        <v>-71.03</v>
      </c>
      <c r="AA9" s="155">
        <v>17391135</v>
      </c>
    </row>
    <row r="10" spans="1:27" ht="12.75">
      <c r="A10" s="291" t="s">
        <v>209</v>
      </c>
      <c r="B10" s="142"/>
      <c r="C10" s="62">
        <v>6891056</v>
      </c>
      <c r="D10" s="156"/>
      <c r="E10" s="60">
        <v>13743500</v>
      </c>
      <c r="F10" s="60">
        <v>13743500</v>
      </c>
      <c r="G10" s="60">
        <v>2264181</v>
      </c>
      <c r="H10" s="60">
        <v>463128</v>
      </c>
      <c r="I10" s="60">
        <v>463128</v>
      </c>
      <c r="J10" s="60">
        <v>3190437</v>
      </c>
      <c r="K10" s="60"/>
      <c r="L10" s="60">
        <v>1715018</v>
      </c>
      <c r="M10" s="60">
        <v>490264</v>
      </c>
      <c r="N10" s="60">
        <v>2205282</v>
      </c>
      <c r="O10" s="60"/>
      <c r="P10" s="60"/>
      <c r="Q10" s="60"/>
      <c r="R10" s="60"/>
      <c r="S10" s="60"/>
      <c r="T10" s="60"/>
      <c r="U10" s="60"/>
      <c r="V10" s="60"/>
      <c r="W10" s="60">
        <v>5395719</v>
      </c>
      <c r="X10" s="60">
        <v>6871750</v>
      </c>
      <c r="Y10" s="60">
        <v>-1476031</v>
      </c>
      <c r="Z10" s="140">
        <v>-21.48</v>
      </c>
      <c r="AA10" s="155">
        <v>13743500</v>
      </c>
    </row>
    <row r="11" spans="1:27" ht="12.75">
      <c r="A11" s="292" t="s">
        <v>210</v>
      </c>
      <c r="B11" s="142"/>
      <c r="C11" s="293">
        <f aca="true" t="shared" si="1" ref="C11:Y11">SUM(C6:C10)</f>
        <v>115304420</v>
      </c>
      <c r="D11" s="294">
        <f t="shared" si="1"/>
        <v>0</v>
      </c>
      <c r="E11" s="295">
        <f t="shared" si="1"/>
        <v>174132781</v>
      </c>
      <c r="F11" s="295">
        <f t="shared" si="1"/>
        <v>174132781</v>
      </c>
      <c r="G11" s="295">
        <f t="shared" si="1"/>
        <v>2714285</v>
      </c>
      <c r="H11" s="295">
        <f t="shared" si="1"/>
        <v>11075967</v>
      </c>
      <c r="I11" s="295">
        <f t="shared" si="1"/>
        <v>9200053</v>
      </c>
      <c r="J11" s="295">
        <f t="shared" si="1"/>
        <v>22990305</v>
      </c>
      <c r="K11" s="295">
        <f t="shared" si="1"/>
        <v>0</v>
      </c>
      <c r="L11" s="295">
        <f t="shared" si="1"/>
        <v>3059971</v>
      </c>
      <c r="M11" s="295">
        <f t="shared" si="1"/>
        <v>28392042</v>
      </c>
      <c r="N11" s="295">
        <f t="shared" si="1"/>
        <v>31452013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54442318</v>
      </c>
      <c r="X11" s="295">
        <f t="shared" si="1"/>
        <v>87066392</v>
      </c>
      <c r="Y11" s="295">
        <f t="shared" si="1"/>
        <v>-32624074</v>
      </c>
      <c r="Z11" s="296">
        <f>+IF(X11&lt;&gt;0,+(Y11/X11)*100,0)</f>
        <v>-37.470341024353004</v>
      </c>
      <c r="AA11" s="297">
        <f>SUM(AA6:AA10)</f>
        <v>174132781</v>
      </c>
    </row>
    <row r="12" spans="1:27" ht="12.75">
      <c r="A12" s="298" t="s">
        <v>211</v>
      </c>
      <c r="B12" s="136"/>
      <c r="C12" s="62">
        <v>51041813</v>
      </c>
      <c r="D12" s="156"/>
      <c r="E12" s="60">
        <v>44579073</v>
      </c>
      <c r="F12" s="60">
        <v>44579073</v>
      </c>
      <c r="G12" s="60">
        <v>2254693</v>
      </c>
      <c r="H12" s="60">
        <v>4518511</v>
      </c>
      <c r="I12" s="60">
        <v>5988911</v>
      </c>
      <c r="J12" s="60">
        <v>12762115</v>
      </c>
      <c r="K12" s="60">
        <v>1589508</v>
      </c>
      <c r="L12" s="60">
        <v>16697190</v>
      </c>
      <c r="M12" s="60">
        <v>4969329</v>
      </c>
      <c r="N12" s="60">
        <v>23256027</v>
      </c>
      <c r="O12" s="60"/>
      <c r="P12" s="60"/>
      <c r="Q12" s="60"/>
      <c r="R12" s="60"/>
      <c r="S12" s="60"/>
      <c r="T12" s="60"/>
      <c r="U12" s="60"/>
      <c r="V12" s="60"/>
      <c r="W12" s="60">
        <v>36018142</v>
      </c>
      <c r="X12" s="60">
        <v>22289537</v>
      </c>
      <c r="Y12" s="60">
        <v>13728605</v>
      </c>
      <c r="Z12" s="140">
        <v>61.59</v>
      </c>
      <c r="AA12" s="155">
        <v>44579073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4905420</v>
      </c>
      <c r="D15" s="156"/>
      <c r="E15" s="60">
        <v>14400000</v>
      </c>
      <c r="F15" s="60">
        <v>14400000</v>
      </c>
      <c r="G15" s="60">
        <v>1595770</v>
      </c>
      <c r="H15" s="60">
        <v>225165</v>
      </c>
      <c r="I15" s="60">
        <v>200960</v>
      </c>
      <c r="J15" s="60">
        <v>2021895</v>
      </c>
      <c r="K15" s="60">
        <v>173472</v>
      </c>
      <c r="L15" s="60">
        <v>156000</v>
      </c>
      <c r="M15" s="60">
        <v>1648</v>
      </c>
      <c r="N15" s="60">
        <v>331120</v>
      </c>
      <c r="O15" s="60"/>
      <c r="P15" s="60"/>
      <c r="Q15" s="60"/>
      <c r="R15" s="60"/>
      <c r="S15" s="60"/>
      <c r="T15" s="60"/>
      <c r="U15" s="60"/>
      <c r="V15" s="60"/>
      <c r="W15" s="60">
        <v>2353015</v>
      </c>
      <c r="X15" s="60">
        <v>7200000</v>
      </c>
      <c r="Y15" s="60">
        <v>-4846985</v>
      </c>
      <c r="Z15" s="140">
        <v>-67.32</v>
      </c>
      <c r="AA15" s="155">
        <v>14400000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24808146</v>
      </c>
      <c r="F20" s="100">
        <f t="shared" si="2"/>
        <v>24808146</v>
      </c>
      <c r="G20" s="100">
        <f t="shared" si="2"/>
        <v>0</v>
      </c>
      <c r="H20" s="100">
        <f t="shared" si="2"/>
        <v>503255</v>
      </c>
      <c r="I20" s="100">
        <f t="shared" si="2"/>
        <v>383530</v>
      </c>
      <c r="J20" s="100">
        <f t="shared" si="2"/>
        <v>886785</v>
      </c>
      <c r="K20" s="100">
        <f t="shared" si="2"/>
        <v>0</v>
      </c>
      <c r="L20" s="100">
        <f t="shared" si="2"/>
        <v>2266633</v>
      </c>
      <c r="M20" s="100">
        <f t="shared" si="2"/>
        <v>1146333</v>
      </c>
      <c r="N20" s="100">
        <f t="shared" si="2"/>
        <v>3412966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4299751</v>
      </c>
      <c r="X20" s="100">
        <f t="shared" si="2"/>
        <v>12404073</v>
      </c>
      <c r="Y20" s="100">
        <f t="shared" si="2"/>
        <v>-8104322</v>
      </c>
      <c r="Z20" s="137">
        <f>+IF(X20&lt;&gt;0,+(Y20/X20)*100,0)</f>
        <v>-65.3359747237863</v>
      </c>
      <c r="AA20" s="153">
        <f>SUM(AA26:AA33)</f>
        <v>24808146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4000000</v>
      </c>
      <c r="F22" s="60">
        <v>4000000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2000000</v>
      </c>
      <c r="Y22" s="60">
        <v>-2000000</v>
      </c>
      <c r="Z22" s="140">
        <v>-100</v>
      </c>
      <c r="AA22" s="155">
        <v>4000000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2000000</v>
      </c>
      <c r="Y26" s="295">
        <f t="shared" si="3"/>
        <v>-2000000</v>
      </c>
      <c r="Z26" s="296">
        <f>+IF(X26&lt;&gt;0,+(Y26/X26)*100,0)</f>
        <v>-100</v>
      </c>
      <c r="AA26" s="297">
        <f>SUM(AA21:AA25)</f>
        <v>4000000</v>
      </c>
    </row>
    <row r="27" spans="1:27" ht="12.75">
      <c r="A27" s="298" t="s">
        <v>211</v>
      </c>
      <c r="B27" s="147"/>
      <c r="C27" s="62"/>
      <c r="D27" s="156"/>
      <c r="E27" s="60">
        <v>20808146</v>
      </c>
      <c r="F27" s="60">
        <v>20808146</v>
      </c>
      <c r="G27" s="60"/>
      <c r="H27" s="60">
        <v>503255</v>
      </c>
      <c r="I27" s="60">
        <v>383530</v>
      </c>
      <c r="J27" s="60">
        <v>886785</v>
      </c>
      <c r="K27" s="60"/>
      <c r="L27" s="60">
        <v>2266633</v>
      </c>
      <c r="M27" s="60">
        <v>1146333</v>
      </c>
      <c r="N27" s="60">
        <v>3412966</v>
      </c>
      <c r="O27" s="60"/>
      <c r="P27" s="60"/>
      <c r="Q27" s="60"/>
      <c r="R27" s="60"/>
      <c r="S27" s="60"/>
      <c r="T27" s="60"/>
      <c r="U27" s="60"/>
      <c r="V27" s="60"/>
      <c r="W27" s="60">
        <v>4299751</v>
      </c>
      <c r="X27" s="60">
        <v>10404073</v>
      </c>
      <c r="Y27" s="60">
        <v>-6104322</v>
      </c>
      <c r="Z27" s="140">
        <v>-58.67</v>
      </c>
      <c r="AA27" s="155">
        <v>20808146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28616405</v>
      </c>
      <c r="D36" s="156">
        <f t="shared" si="4"/>
        <v>0</v>
      </c>
      <c r="E36" s="60">
        <f t="shared" si="4"/>
        <v>86781555</v>
      </c>
      <c r="F36" s="60">
        <f t="shared" si="4"/>
        <v>86781555</v>
      </c>
      <c r="G36" s="60">
        <f t="shared" si="4"/>
        <v>0</v>
      </c>
      <c r="H36" s="60">
        <f t="shared" si="4"/>
        <v>7787505</v>
      </c>
      <c r="I36" s="60">
        <f t="shared" si="4"/>
        <v>6841259</v>
      </c>
      <c r="J36" s="60">
        <f t="shared" si="4"/>
        <v>14628764</v>
      </c>
      <c r="K36" s="60">
        <f t="shared" si="4"/>
        <v>0</v>
      </c>
      <c r="L36" s="60">
        <f t="shared" si="4"/>
        <v>3695216</v>
      </c>
      <c r="M36" s="60">
        <f t="shared" si="4"/>
        <v>12136000</v>
      </c>
      <c r="N36" s="60">
        <f t="shared" si="4"/>
        <v>15831216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30459980</v>
      </c>
      <c r="X36" s="60">
        <f t="shared" si="4"/>
        <v>43390778</v>
      </c>
      <c r="Y36" s="60">
        <f t="shared" si="4"/>
        <v>-12930798</v>
      </c>
      <c r="Z36" s="140">
        <f aca="true" t="shared" si="5" ref="Z36:Z49">+IF(X36&lt;&gt;0,+(Y36/X36)*100,0)</f>
        <v>-29.800797763985702</v>
      </c>
      <c r="AA36" s="155">
        <f>AA6+AA21</f>
        <v>86781555</v>
      </c>
    </row>
    <row r="37" spans="1:27" ht="12.75">
      <c r="A37" s="291" t="s">
        <v>206</v>
      </c>
      <c r="B37" s="142"/>
      <c r="C37" s="62">
        <f t="shared" si="4"/>
        <v>33559839</v>
      </c>
      <c r="D37" s="156">
        <f t="shared" si="4"/>
        <v>0</v>
      </c>
      <c r="E37" s="60">
        <f t="shared" si="4"/>
        <v>10048401</v>
      </c>
      <c r="F37" s="60">
        <f t="shared" si="4"/>
        <v>10048401</v>
      </c>
      <c r="G37" s="60">
        <f t="shared" si="4"/>
        <v>0</v>
      </c>
      <c r="H37" s="60">
        <f t="shared" si="4"/>
        <v>1030873</v>
      </c>
      <c r="I37" s="60">
        <f t="shared" si="4"/>
        <v>911693</v>
      </c>
      <c r="J37" s="60">
        <f t="shared" si="4"/>
        <v>1942566</v>
      </c>
      <c r="K37" s="60">
        <f t="shared" si="4"/>
        <v>0</v>
      </c>
      <c r="L37" s="60">
        <f t="shared" si="4"/>
        <v>-911693</v>
      </c>
      <c r="M37" s="60">
        <f t="shared" si="4"/>
        <v>2777495</v>
      </c>
      <c r="N37" s="60">
        <f t="shared" si="4"/>
        <v>1865802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3808368</v>
      </c>
      <c r="X37" s="60">
        <f t="shared" si="4"/>
        <v>5024201</v>
      </c>
      <c r="Y37" s="60">
        <f t="shared" si="4"/>
        <v>-1215833</v>
      </c>
      <c r="Z37" s="140">
        <f t="shared" si="5"/>
        <v>-24.19952943761605</v>
      </c>
      <c r="AA37" s="155">
        <f>AA7+AA22</f>
        <v>10048401</v>
      </c>
    </row>
    <row r="38" spans="1:27" ht="12.75">
      <c r="A38" s="291" t="s">
        <v>207</v>
      </c>
      <c r="B38" s="142"/>
      <c r="C38" s="62">
        <f t="shared" si="4"/>
        <v>13887868</v>
      </c>
      <c r="D38" s="156">
        <f t="shared" si="4"/>
        <v>0</v>
      </c>
      <c r="E38" s="60">
        <f t="shared" si="4"/>
        <v>50168190</v>
      </c>
      <c r="F38" s="60">
        <f t="shared" si="4"/>
        <v>50168190</v>
      </c>
      <c r="G38" s="60">
        <f t="shared" si="4"/>
        <v>0</v>
      </c>
      <c r="H38" s="60">
        <f t="shared" si="4"/>
        <v>735295</v>
      </c>
      <c r="I38" s="60">
        <f t="shared" si="4"/>
        <v>983973</v>
      </c>
      <c r="J38" s="60">
        <f t="shared" si="4"/>
        <v>1719268</v>
      </c>
      <c r="K38" s="60">
        <f t="shared" si="4"/>
        <v>0</v>
      </c>
      <c r="L38" s="60">
        <f t="shared" si="4"/>
        <v>-1438570</v>
      </c>
      <c r="M38" s="60">
        <f t="shared" si="4"/>
        <v>11978467</v>
      </c>
      <c r="N38" s="60">
        <f t="shared" si="4"/>
        <v>10539897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12259165</v>
      </c>
      <c r="X38" s="60">
        <f t="shared" si="4"/>
        <v>25084095</v>
      </c>
      <c r="Y38" s="60">
        <f t="shared" si="4"/>
        <v>-12824930</v>
      </c>
      <c r="Z38" s="140">
        <f t="shared" si="5"/>
        <v>-51.127736519894384</v>
      </c>
      <c r="AA38" s="155">
        <f>AA8+AA23</f>
        <v>50168190</v>
      </c>
    </row>
    <row r="39" spans="1:27" ht="12.75">
      <c r="A39" s="291" t="s">
        <v>208</v>
      </c>
      <c r="B39" s="142"/>
      <c r="C39" s="62">
        <f t="shared" si="4"/>
        <v>32349252</v>
      </c>
      <c r="D39" s="156">
        <f t="shared" si="4"/>
        <v>0</v>
      </c>
      <c r="E39" s="60">
        <f t="shared" si="4"/>
        <v>17391135</v>
      </c>
      <c r="F39" s="60">
        <f t="shared" si="4"/>
        <v>17391135</v>
      </c>
      <c r="G39" s="60">
        <f t="shared" si="4"/>
        <v>450104</v>
      </c>
      <c r="H39" s="60">
        <f t="shared" si="4"/>
        <v>1059166</v>
      </c>
      <c r="I39" s="60">
        <f t="shared" si="4"/>
        <v>0</v>
      </c>
      <c r="J39" s="60">
        <f t="shared" si="4"/>
        <v>1509270</v>
      </c>
      <c r="K39" s="60">
        <f t="shared" si="4"/>
        <v>0</v>
      </c>
      <c r="L39" s="60">
        <f t="shared" si="4"/>
        <v>0</v>
      </c>
      <c r="M39" s="60">
        <f t="shared" si="4"/>
        <v>1009816</v>
      </c>
      <c r="N39" s="60">
        <f t="shared" si="4"/>
        <v>1009816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2519086</v>
      </c>
      <c r="X39" s="60">
        <f t="shared" si="4"/>
        <v>8695568</v>
      </c>
      <c r="Y39" s="60">
        <f t="shared" si="4"/>
        <v>-6176482</v>
      </c>
      <c r="Z39" s="140">
        <f t="shared" si="5"/>
        <v>-71.03023057263195</v>
      </c>
      <c r="AA39" s="155">
        <f>AA9+AA24</f>
        <v>17391135</v>
      </c>
    </row>
    <row r="40" spans="1:27" ht="12.75">
      <c r="A40" s="291" t="s">
        <v>209</v>
      </c>
      <c r="B40" s="142"/>
      <c r="C40" s="62">
        <f t="shared" si="4"/>
        <v>6891056</v>
      </c>
      <c r="D40" s="156">
        <f t="shared" si="4"/>
        <v>0</v>
      </c>
      <c r="E40" s="60">
        <f t="shared" si="4"/>
        <v>13743500</v>
      </c>
      <c r="F40" s="60">
        <f t="shared" si="4"/>
        <v>13743500</v>
      </c>
      <c r="G40" s="60">
        <f t="shared" si="4"/>
        <v>2264181</v>
      </c>
      <c r="H40" s="60">
        <f t="shared" si="4"/>
        <v>463128</v>
      </c>
      <c r="I40" s="60">
        <f t="shared" si="4"/>
        <v>463128</v>
      </c>
      <c r="J40" s="60">
        <f t="shared" si="4"/>
        <v>3190437</v>
      </c>
      <c r="K40" s="60">
        <f t="shared" si="4"/>
        <v>0</v>
      </c>
      <c r="L40" s="60">
        <f t="shared" si="4"/>
        <v>1715018</v>
      </c>
      <c r="M40" s="60">
        <f t="shared" si="4"/>
        <v>490264</v>
      </c>
      <c r="N40" s="60">
        <f t="shared" si="4"/>
        <v>2205282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5395719</v>
      </c>
      <c r="X40" s="60">
        <f t="shared" si="4"/>
        <v>6871750</v>
      </c>
      <c r="Y40" s="60">
        <f t="shared" si="4"/>
        <v>-1476031</v>
      </c>
      <c r="Z40" s="140">
        <f t="shared" si="5"/>
        <v>-21.479695856222943</v>
      </c>
      <c r="AA40" s="155">
        <f>AA10+AA25</f>
        <v>13743500</v>
      </c>
    </row>
    <row r="41" spans="1:27" ht="12.75">
      <c r="A41" s="292" t="s">
        <v>210</v>
      </c>
      <c r="B41" s="142"/>
      <c r="C41" s="293">
        <f aca="true" t="shared" si="6" ref="C41:Y41">SUM(C36:C40)</f>
        <v>115304420</v>
      </c>
      <c r="D41" s="294">
        <f t="shared" si="6"/>
        <v>0</v>
      </c>
      <c r="E41" s="295">
        <f t="shared" si="6"/>
        <v>178132781</v>
      </c>
      <c r="F41" s="295">
        <f t="shared" si="6"/>
        <v>178132781</v>
      </c>
      <c r="G41" s="295">
        <f t="shared" si="6"/>
        <v>2714285</v>
      </c>
      <c r="H41" s="295">
        <f t="shared" si="6"/>
        <v>11075967</v>
      </c>
      <c r="I41" s="295">
        <f t="shared" si="6"/>
        <v>9200053</v>
      </c>
      <c r="J41" s="295">
        <f t="shared" si="6"/>
        <v>22990305</v>
      </c>
      <c r="K41" s="295">
        <f t="shared" si="6"/>
        <v>0</v>
      </c>
      <c r="L41" s="295">
        <f t="shared" si="6"/>
        <v>3059971</v>
      </c>
      <c r="M41" s="295">
        <f t="shared" si="6"/>
        <v>28392042</v>
      </c>
      <c r="N41" s="295">
        <f t="shared" si="6"/>
        <v>31452013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54442318</v>
      </c>
      <c r="X41" s="295">
        <f t="shared" si="6"/>
        <v>89066392</v>
      </c>
      <c r="Y41" s="295">
        <f t="shared" si="6"/>
        <v>-34624074</v>
      </c>
      <c r="Z41" s="296">
        <f t="shared" si="5"/>
        <v>-38.874454463138015</v>
      </c>
      <c r="AA41" s="297">
        <f>SUM(AA36:AA40)</f>
        <v>178132781</v>
      </c>
    </row>
    <row r="42" spans="1:27" ht="12.75">
      <c r="A42" s="298" t="s">
        <v>211</v>
      </c>
      <c r="B42" s="136"/>
      <c r="C42" s="95">
        <f aca="true" t="shared" si="7" ref="C42:Y48">C12+C27</f>
        <v>51041813</v>
      </c>
      <c r="D42" s="129">
        <f t="shared" si="7"/>
        <v>0</v>
      </c>
      <c r="E42" s="54">
        <f t="shared" si="7"/>
        <v>65387219</v>
      </c>
      <c r="F42" s="54">
        <f t="shared" si="7"/>
        <v>65387219</v>
      </c>
      <c r="G42" s="54">
        <f t="shared" si="7"/>
        <v>2254693</v>
      </c>
      <c r="H42" s="54">
        <f t="shared" si="7"/>
        <v>5021766</v>
      </c>
      <c r="I42" s="54">
        <f t="shared" si="7"/>
        <v>6372441</v>
      </c>
      <c r="J42" s="54">
        <f t="shared" si="7"/>
        <v>13648900</v>
      </c>
      <c r="K42" s="54">
        <f t="shared" si="7"/>
        <v>1589508</v>
      </c>
      <c r="L42" s="54">
        <f t="shared" si="7"/>
        <v>18963823</v>
      </c>
      <c r="M42" s="54">
        <f t="shared" si="7"/>
        <v>6115662</v>
      </c>
      <c r="N42" s="54">
        <f t="shared" si="7"/>
        <v>26668993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40317893</v>
      </c>
      <c r="X42" s="54">
        <f t="shared" si="7"/>
        <v>32693610</v>
      </c>
      <c r="Y42" s="54">
        <f t="shared" si="7"/>
        <v>7624283</v>
      </c>
      <c r="Z42" s="184">
        <f t="shared" si="5"/>
        <v>23.320407260011972</v>
      </c>
      <c r="AA42" s="130">
        <f aca="true" t="shared" si="8" ref="AA42:AA48">AA12+AA27</f>
        <v>65387219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4905420</v>
      </c>
      <c r="D45" s="129">
        <f t="shared" si="7"/>
        <v>0</v>
      </c>
      <c r="E45" s="54">
        <f t="shared" si="7"/>
        <v>14400000</v>
      </c>
      <c r="F45" s="54">
        <f t="shared" si="7"/>
        <v>14400000</v>
      </c>
      <c r="G45" s="54">
        <f t="shared" si="7"/>
        <v>1595770</v>
      </c>
      <c r="H45" s="54">
        <f t="shared" si="7"/>
        <v>225165</v>
      </c>
      <c r="I45" s="54">
        <f t="shared" si="7"/>
        <v>200960</v>
      </c>
      <c r="J45" s="54">
        <f t="shared" si="7"/>
        <v>2021895</v>
      </c>
      <c r="K45" s="54">
        <f t="shared" si="7"/>
        <v>173472</v>
      </c>
      <c r="L45" s="54">
        <f t="shared" si="7"/>
        <v>156000</v>
      </c>
      <c r="M45" s="54">
        <f t="shared" si="7"/>
        <v>1648</v>
      </c>
      <c r="N45" s="54">
        <f t="shared" si="7"/>
        <v>331120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2353015</v>
      </c>
      <c r="X45" s="54">
        <f t="shared" si="7"/>
        <v>7200000</v>
      </c>
      <c r="Y45" s="54">
        <f t="shared" si="7"/>
        <v>-4846985</v>
      </c>
      <c r="Z45" s="184">
        <f t="shared" si="5"/>
        <v>-67.31923611111111</v>
      </c>
      <c r="AA45" s="130">
        <f t="shared" si="8"/>
        <v>14400000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171251653</v>
      </c>
      <c r="D49" s="218">
        <f t="shared" si="9"/>
        <v>0</v>
      </c>
      <c r="E49" s="220">
        <f t="shared" si="9"/>
        <v>257920000</v>
      </c>
      <c r="F49" s="220">
        <f t="shared" si="9"/>
        <v>257920000</v>
      </c>
      <c r="G49" s="220">
        <f t="shared" si="9"/>
        <v>6564748</v>
      </c>
      <c r="H49" s="220">
        <f t="shared" si="9"/>
        <v>16322898</v>
      </c>
      <c r="I49" s="220">
        <f t="shared" si="9"/>
        <v>15773454</v>
      </c>
      <c r="J49" s="220">
        <f t="shared" si="9"/>
        <v>38661100</v>
      </c>
      <c r="K49" s="220">
        <f t="shared" si="9"/>
        <v>1762980</v>
      </c>
      <c r="L49" s="220">
        <f t="shared" si="9"/>
        <v>22179794</v>
      </c>
      <c r="M49" s="220">
        <f t="shared" si="9"/>
        <v>34509352</v>
      </c>
      <c r="N49" s="220">
        <f t="shared" si="9"/>
        <v>58452126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97113226</v>
      </c>
      <c r="X49" s="220">
        <f t="shared" si="9"/>
        <v>128960002</v>
      </c>
      <c r="Y49" s="220">
        <f t="shared" si="9"/>
        <v>-31846776</v>
      </c>
      <c r="Z49" s="221">
        <f t="shared" si="5"/>
        <v>-24.69508026217307</v>
      </c>
      <c r="AA49" s="222">
        <f>SUM(AA41:AA48)</f>
        <v>257920000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162882817</v>
      </c>
      <c r="D51" s="129">
        <f t="shared" si="10"/>
        <v>0</v>
      </c>
      <c r="E51" s="54">
        <f t="shared" si="10"/>
        <v>71220000</v>
      </c>
      <c r="F51" s="54">
        <f t="shared" si="10"/>
        <v>71220000</v>
      </c>
      <c r="G51" s="54">
        <f t="shared" si="10"/>
        <v>9861952</v>
      </c>
      <c r="H51" s="54">
        <f t="shared" si="10"/>
        <v>6051172</v>
      </c>
      <c r="I51" s="54">
        <f t="shared" si="10"/>
        <v>2615053</v>
      </c>
      <c r="J51" s="54">
        <f t="shared" si="10"/>
        <v>18528177</v>
      </c>
      <c r="K51" s="54">
        <f t="shared" si="10"/>
        <v>4310324</v>
      </c>
      <c r="L51" s="54">
        <f t="shared" si="10"/>
        <v>8499569</v>
      </c>
      <c r="M51" s="54">
        <f t="shared" si="10"/>
        <v>2097687</v>
      </c>
      <c r="N51" s="54">
        <f t="shared" si="10"/>
        <v>14907580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33435757</v>
      </c>
      <c r="X51" s="54">
        <f t="shared" si="10"/>
        <v>35610000</v>
      </c>
      <c r="Y51" s="54">
        <f t="shared" si="10"/>
        <v>-2174243</v>
      </c>
      <c r="Z51" s="184">
        <f>+IF(X51&lt;&gt;0,+(Y51/X51)*100,0)</f>
        <v>-6.105709070485819</v>
      </c>
      <c r="AA51" s="130">
        <f>SUM(AA57:AA61)</f>
        <v>71220000</v>
      </c>
    </row>
    <row r="52" spans="1:27" ht="12.75">
      <c r="A52" s="310" t="s">
        <v>205</v>
      </c>
      <c r="B52" s="142"/>
      <c r="C52" s="62">
        <v>47288095</v>
      </c>
      <c r="D52" s="156"/>
      <c r="E52" s="60">
        <v>17000000</v>
      </c>
      <c r="F52" s="60">
        <v>17000000</v>
      </c>
      <c r="G52" s="60">
        <v>9640712</v>
      </c>
      <c r="H52" s="60">
        <v>3119098</v>
      </c>
      <c r="I52" s="60">
        <v>2078348</v>
      </c>
      <c r="J52" s="60">
        <v>14838158</v>
      </c>
      <c r="K52" s="60">
        <v>86100</v>
      </c>
      <c r="L52" s="60">
        <v>5942434</v>
      </c>
      <c r="M52" s="60">
        <v>-2512228</v>
      </c>
      <c r="N52" s="60">
        <v>3516306</v>
      </c>
      <c r="O52" s="60"/>
      <c r="P52" s="60"/>
      <c r="Q52" s="60"/>
      <c r="R52" s="60"/>
      <c r="S52" s="60"/>
      <c r="T52" s="60"/>
      <c r="U52" s="60"/>
      <c r="V52" s="60"/>
      <c r="W52" s="60">
        <v>18354464</v>
      </c>
      <c r="X52" s="60">
        <v>8500000</v>
      </c>
      <c r="Y52" s="60">
        <v>9854464</v>
      </c>
      <c r="Z52" s="140">
        <v>115.93</v>
      </c>
      <c r="AA52" s="155">
        <v>17000000</v>
      </c>
    </row>
    <row r="53" spans="1:27" ht="12.75">
      <c r="A53" s="310" t="s">
        <v>206</v>
      </c>
      <c r="B53" s="142"/>
      <c r="C53" s="62">
        <v>33950534</v>
      </c>
      <c r="D53" s="156"/>
      <c r="E53" s="60">
        <v>38000000</v>
      </c>
      <c r="F53" s="60">
        <v>38000000</v>
      </c>
      <c r="G53" s="60">
        <v>163279</v>
      </c>
      <c r="H53" s="60">
        <v>2310660</v>
      </c>
      <c r="I53" s="60">
        <v>86500</v>
      </c>
      <c r="J53" s="60">
        <v>2560439</v>
      </c>
      <c r="K53" s="60">
        <v>3971144</v>
      </c>
      <c r="L53" s="60">
        <v>1572721</v>
      </c>
      <c r="M53" s="60">
        <v>2691938</v>
      </c>
      <c r="N53" s="60">
        <v>8235803</v>
      </c>
      <c r="O53" s="60"/>
      <c r="P53" s="60"/>
      <c r="Q53" s="60"/>
      <c r="R53" s="60"/>
      <c r="S53" s="60"/>
      <c r="T53" s="60"/>
      <c r="U53" s="60"/>
      <c r="V53" s="60"/>
      <c r="W53" s="60">
        <v>10796242</v>
      </c>
      <c r="X53" s="60">
        <v>19000000</v>
      </c>
      <c r="Y53" s="60">
        <v>-8203758</v>
      </c>
      <c r="Z53" s="140">
        <v>-43.18</v>
      </c>
      <c r="AA53" s="155">
        <v>38000000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71470637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152709266</v>
      </c>
      <c r="D57" s="294">
        <f t="shared" si="11"/>
        <v>0</v>
      </c>
      <c r="E57" s="295">
        <f t="shared" si="11"/>
        <v>55000000</v>
      </c>
      <c r="F57" s="295">
        <f t="shared" si="11"/>
        <v>55000000</v>
      </c>
      <c r="G57" s="295">
        <f t="shared" si="11"/>
        <v>9803991</v>
      </c>
      <c r="H57" s="295">
        <f t="shared" si="11"/>
        <v>5429758</v>
      </c>
      <c r="I57" s="295">
        <f t="shared" si="11"/>
        <v>2164848</v>
      </c>
      <c r="J57" s="295">
        <f t="shared" si="11"/>
        <v>17398597</v>
      </c>
      <c r="K57" s="295">
        <f t="shared" si="11"/>
        <v>4057244</v>
      </c>
      <c r="L57" s="295">
        <f t="shared" si="11"/>
        <v>7515155</v>
      </c>
      <c r="M57" s="295">
        <f t="shared" si="11"/>
        <v>179710</v>
      </c>
      <c r="N57" s="295">
        <f t="shared" si="11"/>
        <v>11752109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29150706</v>
      </c>
      <c r="X57" s="295">
        <f t="shared" si="11"/>
        <v>27500000</v>
      </c>
      <c r="Y57" s="295">
        <f t="shared" si="11"/>
        <v>1650706</v>
      </c>
      <c r="Z57" s="296">
        <f>+IF(X57&lt;&gt;0,+(Y57/X57)*100,0)</f>
        <v>6.002567272727273</v>
      </c>
      <c r="AA57" s="297">
        <f>SUM(AA52:AA56)</f>
        <v>55000000</v>
      </c>
    </row>
    <row r="58" spans="1:27" ht="12.75">
      <c r="A58" s="311" t="s">
        <v>211</v>
      </c>
      <c r="B58" s="136"/>
      <c r="C58" s="62">
        <v>726087</v>
      </c>
      <c r="D58" s="156"/>
      <c r="E58" s="60">
        <v>1370000</v>
      </c>
      <c r="F58" s="60">
        <v>1370000</v>
      </c>
      <c r="G58" s="60">
        <v>29500</v>
      </c>
      <c r="H58" s="60">
        <v>24009</v>
      </c>
      <c r="I58" s="60">
        <v>39830</v>
      </c>
      <c r="J58" s="60">
        <v>93339</v>
      </c>
      <c r="K58" s="60">
        <v>8740</v>
      </c>
      <c r="L58" s="60"/>
      <c r="M58" s="60"/>
      <c r="N58" s="60">
        <v>8740</v>
      </c>
      <c r="O58" s="60"/>
      <c r="P58" s="60"/>
      <c r="Q58" s="60"/>
      <c r="R58" s="60"/>
      <c r="S58" s="60"/>
      <c r="T58" s="60"/>
      <c r="U58" s="60"/>
      <c r="V58" s="60"/>
      <c r="W58" s="60">
        <v>102079</v>
      </c>
      <c r="X58" s="60">
        <v>685000</v>
      </c>
      <c r="Y58" s="60">
        <v>-582921</v>
      </c>
      <c r="Z58" s="140">
        <v>-85.1</v>
      </c>
      <c r="AA58" s="155">
        <v>1370000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9447464</v>
      </c>
      <c r="D61" s="156"/>
      <c r="E61" s="60">
        <v>14850000</v>
      </c>
      <c r="F61" s="60">
        <v>14850000</v>
      </c>
      <c r="G61" s="60">
        <v>28461</v>
      </c>
      <c r="H61" s="60">
        <v>597405</v>
      </c>
      <c r="I61" s="60">
        <v>410375</v>
      </c>
      <c r="J61" s="60">
        <v>1036241</v>
      </c>
      <c r="K61" s="60">
        <v>244340</v>
      </c>
      <c r="L61" s="60">
        <v>984414</v>
      </c>
      <c r="M61" s="60">
        <v>1917977</v>
      </c>
      <c r="N61" s="60">
        <v>3146731</v>
      </c>
      <c r="O61" s="60"/>
      <c r="P61" s="60"/>
      <c r="Q61" s="60"/>
      <c r="R61" s="60"/>
      <c r="S61" s="60"/>
      <c r="T61" s="60"/>
      <c r="U61" s="60"/>
      <c r="V61" s="60"/>
      <c r="W61" s="60">
        <v>4182972</v>
      </c>
      <c r="X61" s="60">
        <v>7425000</v>
      </c>
      <c r="Y61" s="60">
        <v>-3242028</v>
      </c>
      <c r="Z61" s="140">
        <v>-43.66</v>
      </c>
      <c r="AA61" s="155">
        <v>14850000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71220000</v>
      </c>
      <c r="F68" s="60"/>
      <c r="G68" s="60">
        <v>9861953</v>
      </c>
      <c r="H68" s="60">
        <v>6051172</v>
      </c>
      <c r="I68" s="60">
        <v>2615054</v>
      </c>
      <c r="J68" s="60">
        <v>18528179</v>
      </c>
      <c r="K68" s="60">
        <v>4310324</v>
      </c>
      <c r="L68" s="60">
        <v>8499569</v>
      </c>
      <c r="M68" s="60">
        <v>2097687</v>
      </c>
      <c r="N68" s="60">
        <v>14907580</v>
      </c>
      <c r="O68" s="60"/>
      <c r="P68" s="60"/>
      <c r="Q68" s="60"/>
      <c r="R68" s="60"/>
      <c r="S68" s="60"/>
      <c r="T68" s="60"/>
      <c r="U68" s="60"/>
      <c r="V68" s="60"/>
      <c r="W68" s="60">
        <v>33435759</v>
      </c>
      <c r="X68" s="60"/>
      <c r="Y68" s="60">
        <v>33435759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71220000</v>
      </c>
      <c r="F69" s="220">
        <f t="shared" si="12"/>
        <v>0</v>
      </c>
      <c r="G69" s="220">
        <f t="shared" si="12"/>
        <v>9861953</v>
      </c>
      <c r="H69" s="220">
        <f t="shared" si="12"/>
        <v>6051172</v>
      </c>
      <c r="I69" s="220">
        <f t="shared" si="12"/>
        <v>2615054</v>
      </c>
      <c r="J69" s="220">
        <f t="shared" si="12"/>
        <v>18528179</v>
      </c>
      <c r="K69" s="220">
        <f t="shared" si="12"/>
        <v>4310324</v>
      </c>
      <c r="L69" s="220">
        <f t="shared" si="12"/>
        <v>8499569</v>
      </c>
      <c r="M69" s="220">
        <f t="shared" si="12"/>
        <v>2097687</v>
      </c>
      <c r="N69" s="220">
        <f t="shared" si="12"/>
        <v>14907580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33435759</v>
      </c>
      <c r="X69" s="220">
        <f t="shared" si="12"/>
        <v>0</v>
      </c>
      <c r="Y69" s="220">
        <f t="shared" si="12"/>
        <v>33435759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115304420</v>
      </c>
      <c r="D5" s="357">
        <f t="shared" si="0"/>
        <v>0</v>
      </c>
      <c r="E5" s="356">
        <f t="shared" si="0"/>
        <v>174132781</v>
      </c>
      <c r="F5" s="358">
        <f t="shared" si="0"/>
        <v>174132781</v>
      </c>
      <c r="G5" s="358">
        <f t="shared" si="0"/>
        <v>2714285</v>
      </c>
      <c r="H5" s="356">
        <f t="shared" si="0"/>
        <v>11075967</v>
      </c>
      <c r="I5" s="356">
        <f t="shared" si="0"/>
        <v>9200053</v>
      </c>
      <c r="J5" s="358">
        <f t="shared" si="0"/>
        <v>22990305</v>
      </c>
      <c r="K5" s="358">
        <f t="shared" si="0"/>
        <v>0</v>
      </c>
      <c r="L5" s="356">
        <f t="shared" si="0"/>
        <v>3059971</v>
      </c>
      <c r="M5" s="356">
        <f t="shared" si="0"/>
        <v>28392042</v>
      </c>
      <c r="N5" s="358">
        <f t="shared" si="0"/>
        <v>31452013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54442318</v>
      </c>
      <c r="X5" s="356">
        <f t="shared" si="0"/>
        <v>87066392</v>
      </c>
      <c r="Y5" s="358">
        <f t="shared" si="0"/>
        <v>-32624074</v>
      </c>
      <c r="Z5" s="359">
        <f>+IF(X5&lt;&gt;0,+(Y5/X5)*100,0)</f>
        <v>-37.470341024353004</v>
      </c>
      <c r="AA5" s="360">
        <f>+AA6+AA8+AA11+AA13+AA15</f>
        <v>174132781</v>
      </c>
    </row>
    <row r="6" spans="1:27" ht="12.75">
      <c r="A6" s="361" t="s">
        <v>205</v>
      </c>
      <c r="B6" s="142"/>
      <c r="C6" s="60">
        <f>+C7</f>
        <v>28616405</v>
      </c>
      <c r="D6" s="340">
        <f aca="true" t="shared" si="1" ref="D6:AA6">+D7</f>
        <v>0</v>
      </c>
      <c r="E6" s="60">
        <f t="shared" si="1"/>
        <v>86781555</v>
      </c>
      <c r="F6" s="59">
        <f t="shared" si="1"/>
        <v>86781555</v>
      </c>
      <c r="G6" s="59">
        <f t="shared" si="1"/>
        <v>0</v>
      </c>
      <c r="H6" s="60">
        <f t="shared" si="1"/>
        <v>7787505</v>
      </c>
      <c r="I6" s="60">
        <f t="shared" si="1"/>
        <v>6841259</v>
      </c>
      <c r="J6" s="59">
        <f t="shared" si="1"/>
        <v>14628764</v>
      </c>
      <c r="K6" s="59">
        <f t="shared" si="1"/>
        <v>0</v>
      </c>
      <c r="L6" s="60">
        <f t="shared" si="1"/>
        <v>3695216</v>
      </c>
      <c r="M6" s="60">
        <f t="shared" si="1"/>
        <v>12136000</v>
      </c>
      <c r="N6" s="59">
        <f t="shared" si="1"/>
        <v>15831216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30459980</v>
      </c>
      <c r="X6" s="60">
        <f t="shared" si="1"/>
        <v>43390778</v>
      </c>
      <c r="Y6" s="59">
        <f t="shared" si="1"/>
        <v>-12930798</v>
      </c>
      <c r="Z6" s="61">
        <f>+IF(X6&lt;&gt;0,+(Y6/X6)*100,0)</f>
        <v>-29.800797763985702</v>
      </c>
      <c r="AA6" s="62">
        <f t="shared" si="1"/>
        <v>86781555</v>
      </c>
    </row>
    <row r="7" spans="1:27" ht="12.75">
      <c r="A7" s="291" t="s">
        <v>229</v>
      </c>
      <c r="B7" s="142"/>
      <c r="C7" s="60">
        <v>28616405</v>
      </c>
      <c r="D7" s="340"/>
      <c r="E7" s="60">
        <v>86781555</v>
      </c>
      <c r="F7" s="59">
        <v>86781555</v>
      </c>
      <c r="G7" s="59"/>
      <c r="H7" s="60">
        <v>7787505</v>
      </c>
      <c r="I7" s="60">
        <v>6841259</v>
      </c>
      <c r="J7" s="59">
        <v>14628764</v>
      </c>
      <c r="K7" s="59"/>
      <c r="L7" s="60">
        <v>3695216</v>
      </c>
      <c r="M7" s="60">
        <v>12136000</v>
      </c>
      <c r="N7" s="59">
        <v>15831216</v>
      </c>
      <c r="O7" s="59"/>
      <c r="P7" s="60"/>
      <c r="Q7" s="60"/>
      <c r="R7" s="59"/>
      <c r="S7" s="59"/>
      <c r="T7" s="60"/>
      <c r="U7" s="60"/>
      <c r="V7" s="59"/>
      <c r="W7" s="59">
        <v>30459980</v>
      </c>
      <c r="X7" s="60">
        <v>43390778</v>
      </c>
      <c r="Y7" s="59">
        <v>-12930798</v>
      </c>
      <c r="Z7" s="61">
        <v>-29.8</v>
      </c>
      <c r="AA7" s="62">
        <v>86781555</v>
      </c>
    </row>
    <row r="8" spans="1:27" ht="12.75">
      <c r="A8" s="361" t="s">
        <v>206</v>
      </c>
      <c r="B8" s="142"/>
      <c r="C8" s="60">
        <f aca="true" t="shared" si="2" ref="C8:Y8">SUM(C9:C10)</f>
        <v>33559839</v>
      </c>
      <c r="D8" s="340">
        <f t="shared" si="2"/>
        <v>0</v>
      </c>
      <c r="E8" s="60">
        <f t="shared" si="2"/>
        <v>6048401</v>
      </c>
      <c r="F8" s="59">
        <f t="shared" si="2"/>
        <v>6048401</v>
      </c>
      <c r="G8" s="59">
        <f t="shared" si="2"/>
        <v>0</v>
      </c>
      <c r="H8" s="60">
        <f t="shared" si="2"/>
        <v>1030873</v>
      </c>
      <c r="I8" s="60">
        <f t="shared" si="2"/>
        <v>911693</v>
      </c>
      <c r="J8" s="59">
        <f t="shared" si="2"/>
        <v>1942566</v>
      </c>
      <c r="K8" s="59">
        <f t="shared" si="2"/>
        <v>0</v>
      </c>
      <c r="L8" s="60">
        <f t="shared" si="2"/>
        <v>-911693</v>
      </c>
      <c r="M8" s="60">
        <f t="shared" si="2"/>
        <v>2777495</v>
      </c>
      <c r="N8" s="59">
        <f t="shared" si="2"/>
        <v>1865802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3808368</v>
      </c>
      <c r="X8" s="60">
        <f t="shared" si="2"/>
        <v>3024201</v>
      </c>
      <c r="Y8" s="59">
        <f t="shared" si="2"/>
        <v>784167</v>
      </c>
      <c r="Z8" s="61">
        <f>+IF(X8&lt;&gt;0,+(Y8/X8)*100,0)</f>
        <v>25.929724909157827</v>
      </c>
      <c r="AA8" s="62">
        <f>SUM(AA9:AA10)</f>
        <v>6048401</v>
      </c>
    </row>
    <row r="9" spans="1:27" ht="12.75">
      <c r="A9" s="291" t="s">
        <v>230</v>
      </c>
      <c r="B9" s="142"/>
      <c r="C9" s="60">
        <v>28580019</v>
      </c>
      <c r="D9" s="340"/>
      <c r="E9" s="60">
        <v>3000000</v>
      </c>
      <c r="F9" s="59">
        <v>3000000</v>
      </c>
      <c r="G9" s="59"/>
      <c r="H9" s="60"/>
      <c r="I9" s="60">
        <v>911693</v>
      </c>
      <c r="J9" s="59">
        <v>911693</v>
      </c>
      <c r="K9" s="59"/>
      <c r="L9" s="60">
        <v>-911693</v>
      </c>
      <c r="M9" s="60">
        <v>2332455</v>
      </c>
      <c r="N9" s="59">
        <v>1420762</v>
      </c>
      <c r="O9" s="59"/>
      <c r="P9" s="60"/>
      <c r="Q9" s="60"/>
      <c r="R9" s="59"/>
      <c r="S9" s="59"/>
      <c r="T9" s="60"/>
      <c r="U9" s="60"/>
      <c r="V9" s="59"/>
      <c r="W9" s="59">
        <v>2332455</v>
      </c>
      <c r="X9" s="60">
        <v>1500000</v>
      </c>
      <c r="Y9" s="59">
        <v>832455</v>
      </c>
      <c r="Z9" s="61">
        <v>55.5</v>
      </c>
      <c r="AA9" s="62">
        <v>3000000</v>
      </c>
    </row>
    <row r="10" spans="1:27" ht="12.75">
      <c r="A10" s="291" t="s">
        <v>231</v>
      </c>
      <c r="B10" s="142"/>
      <c r="C10" s="60">
        <v>4979820</v>
      </c>
      <c r="D10" s="340"/>
      <c r="E10" s="60">
        <v>3048401</v>
      </c>
      <c r="F10" s="59">
        <v>3048401</v>
      </c>
      <c r="G10" s="59"/>
      <c r="H10" s="60">
        <v>1030873</v>
      </c>
      <c r="I10" s="60"/>
      <c r="J10" s="59">
        <v>1030873</v>
      </c>
      <c r="K10" s="59"/>
      <c r="L10" s="60"/>
      <c r="M10" s="60">
        <v>445040</v>
      </c>
      <c r="N10" s="59">
        <v>445040</v>
      </c>
      <c r="O10" s="59"/>
      <c r="P10" s="60"/>
      <c r="Q10" s="60"/>
      <c r="R10" s="59"/>
      <c r="S10" s="59"/>
      <c r="T10" s="60"/>
      <c r="U10" s="60"/>
      <c r="V10" s="59"/>
      <c r="W10" s="59">
        <v>1475913</v>
      </c>
      <c r="X10" s="60">
        <v>1524201</v>
      </c>
      <c r="Y10" s="59">
        <v>-48288</v>
      </c>
      <c r="Z10" s="61">
        <v>-3.17</v>
      </c>
      <c r="AA10" s="62">
        <v>3048401</v>
      </c>
    </row>
    <row r="11" spans="1:27" ht="12.75">
      <c r="A11" s="361" t="s">
        <v>207</v>
      </c>
      <c r="B11" s="142"/>
      <c r="C11" s="362">
        <f>+C12</f>
        <v>13887868</v>
      </c>
      <c r="D11" s="363">
        <f aca="true" t="shared" si="3" ref="D11:AA11">+D12</f>
        <v>0</v>
      </c>
      <c r="E11" s="362">
        <f t="shared" si="3"/>
        <v>50168190</v>
      </c>
      <c r="F11" s="364">
        <f t="shared" si="3"/>
        <v>50168190</v>
      </c>
      <c r="G11" s="364">
        <f t="shared" si="3"/>
        <v>0</v>
      </c>
      <c r="H11" s="362">
        <f t="shared" si="3"/>
        <v>735295</v>
      </c>
      <c r="I11" s="362">
        <f t="shared" si="3"/>
        <v>983973</v>
      </c>
      <c r="J11" s="364">
        <f t="shared" si="3"/>
        <v>1719268</v>
      </c>
      <c r="K11" s="364">
        <f t="shared" si="3"/>
        <v>0</v>
      </c>
      <c r="L11" s="362">
        <f t="shared" si="3"/>
        <v>-1438570</v>
      </c>
      <c r="M11" s="362">
        <f t="shared" si="3"/>
        <v>11978467</v>
      </c>
      <c r="N11" s="364">
        <f t="shared" si="3"/>
        <v>10539897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12259165</v>
      </c>
      <c r="X11" s="362">
        <f t="shared" si="3"/>
        <v>25084095</v>
      </c>
      <c r="Y11" s="364">
        <f t="shared" si="3"/>
        <v>-12824930</v>
      </c>
      <c r="Z11" s="365">
        <f>+IF(X11&lt;&gt;0,+(Y11/X11)*100,0)</f>
        <v>-51.127736519894384</v>
      </c>
      <c r="AA11" s="366">
        <f t="shared" si="3"/>
        <v>50168190</v>
      </c>
    </row>
    <row r="12" spans="1:27" ht="12.75">
      <c r="A12" s="291" t="s">
        <v>232</v>
      </c>
      <c r="B12" s="136"/>
      <c r="C12" s="60">
        <v>13887868</v>
      </c>
      <c r="D12" s="340"/>
      <c r="E12" s="60">
        <v>50168190</v>
      </c>
      <c r="F12" s="59">
        <v>50168190</v>
      </c>
      <c r="G12" s="59"/>
      <c r="H12" s="60">
        <v>735295</v>
      </c>
      <c r="I12" s="60">
        <v>983973</v>
      </c>
      <c r="J12" s="59">
        <v>1719268</v>
      </c>
      <c r="K12" s="59"/>
      <c r="L12" s="60">
        <v>-1438570</v>
      </c>
      <c r="M12" s="60">
        <v>11978467</v>
      </c>
      <c r="N12" s="59">
        <v>10539897</v>
      </c>
      <c r="O12" s="59"/>
      <c r="P12" s="60"/>
      <c r="Q12" s="60"/>
      <c r="R12" s="59"/>
      <c r="S12" s="59"/>
      <c r="T12" s="60"/>
      <c r="U12" s="60"/>
      <c r="V12" s="59"/>
      <c r="W12" s="59">
        <v>12259165</v>
      </c>
      <c r="X12" s="60">
        <v>25084095</v>
      </c>
      <c r="Y12" s="59">
        <v>-12824930</v>
      </c>
      <c r="Z12" s="61">
        <v>-51.13</v>
      </c>
      <c r="AA12" s="62">
        <v>50168190</v>
      </c>
    </row>
    <row r="13" spans="1:27" ht="12.75">
      <c r="A13" s="361" t="s">
        <v>208</v>
      </c>
      <c r="B13" s="136"/>
      <c r="C13" s="275">
        <f>+C14</f>
        <v>32349252</v>
      </c>
      <c r="D13" s="341">
        <f aca="true" t="shared" si="4" ref="D13:AA13">+D14</f>
        <v>0</v>
      </c>
      <c r="E13" s="275">
        <f t="shared" si="4"/>
        <v>17391135</v>
      </c>
      <c r="F13" s="342">
        <f t="shared" si="4"/>
        <v>17391135</v>
      </c>
      <c r="G13" s="342">
        <f t="shared" si="4"/>
        <v>450104</v>
      </c>
      <c r="H13" s="275">
        <f t="shared" si="4"/>
        <v>1059166</v>
      </c>
      <c r="I13" s="275">
        <f t="shared" si="4"/>
        <v>0</v>
      </c>
      <c r="J13" s="342">
        <f t="shared" si="4"/>
        <v>1509270</v>
      </c>
      <c r="K13" s="342">
        <f t="shared" si="4"/>
        <v>0</v>
      </c>
      <c r="L13" s="275">
        <f t="shared" si="4"/>
        <v>0</v>
      </c>
      <c r="M13" s="275">
        <f t="shared" si="4"/>
        <v>1009816</v>
      </c>
      <c r="N13" s="342">
        <f t="shared" si="4"/>
        <v>1009816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2519086</v>
      </c>
      <c r="X13" s="275">
        <f t="shared" si="4"/>
        <v>8695568</v>
      </c>
      <c r="Y13" s="342">
        <f t="shared" si="4"/>
        <v>-6176482</v>
      </c>
      <c r="Z13" s="335">
        <f>+IF(X13&lt;&gt;0,+(Y13/X13)*100,0)</f>
        <v>-71.03023057263195</v>
      </c>
      <c r="AA13" s="273">
        <f t="shared" si="4"/>
        <v>17391135</v>
      </c>
    </row>
    <row r="14" spans="1:27" ht="12.75">
      <c r="A14" s="291" t="s">
        <v>233</v>
      </c>
      <c r="B14" s="136"/>
      <c r="C14" s="60">
        <v>32349252</v>
      </c>
      <c r="D14" s="340"/>
      <c r="E14" s="60">
        <v>17391135</v>
      </c>
      <c r="F14" s="59">
        <v>17391135</v>
      </c>
      <c r="G14" s="59">
        <v>450104</v>
      </c>
      <c r="H14" s="60">
        <v>1059166</v>
      </c>
      <c r="I14" s="60"/>
      <c r="J14" s="59">
        <v>1509270</v>
      </c>
      <c r="K14" s="59"/>
      <c r="L14" s="60"/>
      <c r="M14" s="60">
        <v>1009816</v>
      </c>
      <c r="N14" s="59">
        <v>1009816</v>
      </c>
      <c r="O14" s="59"/>
      <c r="P14" s="60"/>
      <c r="Q14" s="60"/>
      <c r="R14" s="59"/>
      <c r="S14" s="59"/>
      <c r="T14" s="60"/>
      <c r="U14" s="60"/>
      <c r="V14" s="59"/>
      <c r="W14" s="59">
        <v>2519086</v>
      </c>
      <c r="X14" s="60">
        <v>8695568</v>
      </c>
      <c r="Y14" s="59">
        <v>-6176482</v>
      </c>
      <c r="Z14" s="61">
        <v>-71.03</v>
      </c>
      <c r="AA14" s="62">
        <v>17391135</v>
      </c>
    </row>
    <row r="15" spans="1:27" ht="12.75">
      <c r="A15" s="361" t="s">
        <v>209</v>
      </c>
      <c r="B15" s="136"/>
      <c r="C15" s="60">
        <f aca="true" t="shared" si="5" ref="C15:Y15">SUM(C16:C20)</f>
        <v>6891056</v>
      </c>
      <c r="D15" s="340">
        <f t="shared" si="5"/>
        <v>0</v>
      </c>
      <c r="E15" s="60">
        <f t="shared" si="5"/>
        <v>13743500</v>
      </c>
      <c r="F15" s="59">
        <f t="shared" si="5"/>
        <v>13743500</v>
      </c>
      <c r="G15" s="59">
        <f t="shared" si="5"/>
        <v>2264181</v>
      </c>
      <c r="H15" s="60">
        <f t="shared" si="5"/>
        <v>463128</v>
      </c>
      <c r="I15" s="60">
        <f t="shared" si="5"/>
        <v>463128</v>
      </c>
      <c r="J15" s="59">
        <f t="shared" si="5"/>
        <v>3190437</v>
      </c>
      <c r="K15" s="59">
        <f t="shared" si="5"/>
        <v>0</v>
      </c>
      <c r="L15" s="60">
        <f t="shared" si="5"/>
        <v>1715018</v>
      </c>
      <c r="M15" s="60">
        <f t="shared" si="5"/>
        <v>490264</v>
      </c>
      <c r="N15" s="59">
        <f t="shared" si="5"/>
        <v>2205282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5395719</v>
      </c>
      <c r="X15" s="60">
        <f t="shared" si="5"/>
        <v>6871750</v>
      </c>
      <c r="Y15" s="59">
        <f t="shared" si="5"/>
        <v>-1476031</v>
      </c>
      <c r="Z15" s="61">
        <f>+IF(X15&lt;&gt;0,+(Y15/X15)*100,0)</f>
        <v>-21.479695856222943</v>
      </c>
      <c r="AA15" s="62">
        <f>SUM(AA16:AA20)</f>
        <v>13743500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6891056</v>
      </c>
      <c r="D20" s="340"/>
      <c r="E20" s="60">
        <v>13743500</v>
      </c>
      <c r="F20" s="59">
        <v>13743500</v>
      </c>
      <c r="G20" s="59">
        <v>2264181</v>
      </c>
      <c r="H20" s="60">
        <v>463128</v>
      </c>
      <c r="I20" s="60">
        <v>463128</v>
      </c>
      <c r="J20" s="59">
        <v>3190437</v>
      </c>
      <c r="K20" s="59"/>
      <c r="L20" s="60">
        <v>1715018</v>
      </c>
      <c r="M20" s="60">
        <v>490264</v>
      </c>
      <c r="N20" s="59">
        <v>2205282</v>
      </c>
      <c r="O20" s="59"/>
      <c r="P20" s="60"/>
      <c r="Q20" s="60"/>
      <c r="R20" s="59"/>
      <c r="S20" s="59"/>
      <c r="T20" s="60"/>
      <c r="U20" s="60"/>
      <c r="V20" s="59"/>
      <c r="W20" s="59">
        <v>5395719</v>
      </c>
      <c r="X20" s="60">
        <v>6871750</v>
      </c>
      <c r="Y20" s="59">
        <v>-1476031</v>
      </c>
      <c r="Z20" s="61">
        <v>-21.48</v>
      </c>
      <c r="AA20" s="62">
        <v>13743500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51041813</v>
      </c>
      <c r="D22" s="344">
        <f t="shared" si="6"/>
        <v>0</v>
      </c>
      <c r="E22" s="343">
        <f t="shared" si="6"/>
        <v>44579073</v>
      </c>
      <c r="F22" s="345">
        <f t="shared" si="6"/>
        <v>44579073</v>
      </c>
      <c r="G22" s="345">
        <f t="shared" si="6"/>
        <v>2254693</v>
      </c>
      <c r="H22" s="343">
        <f t="shared" si="6"/>
        <v>4518511</v>
      </c>
      <c r="I22" s="343">
        <f t="shared" si="6"/>
        <v>5988911</v>
      </c>
      <c r="J22" s="345">
        <f t="shared" si="6"/>
        <v>12762115</v>
      </c>
      <c r="K22" s="345">
        <f t="shared" si="6"/>
        <v>1589508</v>
      </c>
      <c r="L22" s="343">
        <f t="shared" si="6"/>
        <v>16697190</v>
      </c>
      <c r="M22" s="343">
        <f t="shared" si="6"/>
        <v>4969329</v>
      </c>
      <c r="N22" s="345">
        <f t="shared" si="6"/>
        <v>23256027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36018142</v>
      </c>
      <c r="X22" s="343">
        <f t="shared" si="6"/>
        <v>22289537</v>
      </c>
      <c r="Y22" s="345">
        <f t="shared" si="6"/>
        <v>13728605</v>
      </c>
      <c r="Z22" s="336">
        <f>+IF(X22&lt;&gt;0,+(Y22/X22)*100,0)</f>
        <v>61.59214971580612</v>
      </c>
      <c r="AA22" s="350">
        <f>SUM(AA23:AA32)</f>
        <v>44579073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6789194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18353556</v>
      </c>
      <c r="D27" s="340"/>
      <c r="E27" s="60">
        <v>16285071</v>
      </c>
      <c r="F27" s="59">
        <v>16285071</v>
      </c>
      <c r="G27" s="59"/>
      <c r="H27" s="60">
        <v>1794521</v>
      </c>
      <c r="I27" s="60">
        <v>736766</v>
      </c>
      <c r="J27" s="59">
        <v>2531287</v>
      </c>
      <c r="K27" s="59"/>
      <c r="L27" s="60">
        <v>8221892</v>
      </c>
      <c r="M27" s="60">
        <v>2320977</v>
      </c>
      <c r="N27" s="59">
        <v>10542869</v>
      </c>
      <c r="O27" s="59"/>
      <c r="P27" s="60"/>
      <c r="Q27" s="60"/>
      <c r="R27" s="59"/>
      <c r="S27" s="59"/>
      <c r="T27" s="60"/>
      <c r="U27" s="60"/>
      <c r="V27" s="59"/>
      <c r="W27" s="59">
        <v>13074156</v>
      </c>
      <c r="X27" s="60">
        <v>8142536</v>
      </c>
      <c r="Y27" s="59">
        <v>4931620</v>
      </c>
      <c r="Z27" s="61">
        <v>60.57</v>
      </c>
      <c r="AA27" s="62">
        <v>16285071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1050000</v>
      </c>
      <c r="N28" s="342">
        <v>1050000</v>
      </c>
      <c r="O28" s="342"/>
      <c r="P28" s="275"/>
      <c r="Q28" s="275"/>
      <c r="R28" s="342"/>
      <c r="S28" s="342"/>
      <c r="T28" s="275"/>
      <c r="U28" s="275"/>
      <c r="V28" s="342"/>
      <c r="W28" s="342">
        <v>1050000</v>
      </c>
      <c r="X28" s="275"/>
      <c r="Y28" s="342">
        <v>1050000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25899063</v>
      </c>
      <c r="D32" s="340"/>
      <c r="E32" s="60">
        <v>28294002</v>
      </c>
      <c r="F32" s="59">
        <v>28294002</v>
      </c>
      <c r="G32" s="59">
        <v>2254693</v>
      </c>
      <c r="H32" s="60">
        <v>2723990</v>
      </c>
      <c r="I32" s="60">
        <v>5252145</v>
      </c>
      <c r="J32" s="59">
        <v>10230828</v>
      </c>
      <c r="K32" s="59">
        <v>1589508</v>
      </c>
      <c r="L32" s="60">
        <v>8475298</v>
      </c>
      <c r="M32" s="60">
        <v>1598352</v>
      </c>
      <c r="N32" s="59">
        <v>11663158</v>
      </c>
      <c r="O32" s="59"/>
      <c r="P32" s="60"/>
      <c r="Q32" s="60"/>
      <c r="R32" s="59"/>
      <c r="S32" s="59"/>
      <c r="T32" s="60"/>
      <c r="U32" s="60"/>
      <c r="V32" s="59"/>
      <c r="W32" s="59">
        <v>21893986</v>
      </c>
      <c r="X32" s="60">
        <v>14147001</v>
      </c>
      <c r="Y32" s="59">
        <v>7746985</v>
      </c>
      <c r="Z32" s="61">
        <v>54.76</v>
      </c>
      <c r="AA32" s="62">
        <v>28294002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4905420</v>
      </c>
      <c r="D40" s="344">
        <f t="shared" si="9"/>
        <v>0</v>
      </c>
      <c r="E40" s="343">
        <f t="shared" si="9"/>
        <v>14400000</v>
      </c>
      <c r="F40" s="345">
        <f t="shared" si="9"/>
        <v>14400000</v>
      </c>
      <c r="G40" s="345">
        <f t="shared" si="9"/>
        <v>1595770</v>
      </c>
      <c r="H40" s="343">
        <f t="shared" si="9"/>
        <v>225165</v>
      </c>
      <c r="I40" s="343">
        <f t="shared" si="9"/>
        <v>200960</v>
      </c>
      <c r="J40" s="345">
        <f t="shared" si="9"/>
        <v>2021895</v>
      </c>
      <c r="K40" s="345">
        <f t="shared" si="9"/>
        <v>173472</v>
      </c>
      <c r="L40" s="343">
        <f t="shared" si="9"/>
        <v>156000</v>
      </c>
      <c r="M40" s="343">
        <f t="shared" si="9"/>
        <v>1648</v>
      </c>
      <c r="N40" s="345">
        <f t="shared" si="9"/>
        <v>331120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2353015</v>
      </c>
      <c r="X40" s="343">
        <f t="shared" si="9"/>
        <v>7200000</v>
      </c>
      <c r="Y40" s="345">
        <f t="shared" si="9"/>
        <v>-4846985</v>
      </c>
      <c r="Z40" s="336">
        <f>+IF(X40&lt;&gt;0,+(Y40/X40)*100,0)</f>
        <v>-67.31923611111111</v>
      </c>
      <c r="AA40" s="350">
        <f>SUM(AA41:AA49)</f>
        <v>14400000</v>
      </c>
    </row>
    <row r="41" spans="1:27" ht="12.75">
      <c r="A41" s="361" t="s">
        <v>248</v>
      </c>
      <c r="B41" s="142"/>
      <c r="C41" s="362"/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2500000</v>
      </c>
      <c r="Y41" s="364">
        <v>-2500000</v>
      </c>
      <c r="Z41" s="365">
        <v>-100</v>
      </c>
      <c r="AA41" s="366">
        <v>5000000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2254102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610542</v>
      </c>
      <c r="D44" s="368"/>
      <c r="E44" s="54">
        <v>3600000</v>
      </c>
      <c r="F44" s="53">
        <v>3600000</v>
      </c>
      <c r="G44" s="53"/>
      <c r="H44" s="54">
        <v>225165</v>
      </c>
      <c r="I44" s="54">
        <v>200960</v>
      </c>
      <c r="J44" s="53">
        <v>426125</v>
      </c>
      <c r="K44" s="53">
        <v>173472</v>
      </c>
      <c r="L44" s="54">
        <v>156000</v>
      </c>
      <c r="M44" s="54">
        <v>1648</v>
      </c>
      <c r="N44" s="53">
        <v>331120</v>
      </c>
      <c r="O44" s="53"/>
      <c r="P44" s="54"/>
      <c r="Q44" s="54"/>
      <c r="R44" s="53"/>
      <c r="S44" s="53"/>
      <c r="T44" s="54"/>
      <c r="U44" s="54"/>
      <c r="V44" s="53"/>
      <c r="W44" s="53">
        <v>757245</v>
      </c>
      <c r="X44" s="54">
        <v>1800000</v>
      </c>
      <c r="Y44" s="53">
        <v>-1042755</v>
      </c>
      <c r="Z44" s="94">
        <v>-57.93</v>
      </c>
      <c r="AA44" s="95">
        <v>3600000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2028275</v>
      </c>
      <c r="D48" s="368"/>
      <c r="E48" s="54">
        <v>3000000</v>
      </c>
      <c r="F48" s="53">
        <v>3000000</v>
      </c>
      <c r="G48" s="53">
        <v>1595770</v>
      </c>
      <c r="H48" s="54"/>
      <c r="I48" s="54"/>
      <c r="J48" s="53">
        <v>1595770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1595770</v>
      </c>
      <c r="X48" s="54">
        <v>1500000</v>
      </c>
      <c r="Y48" s="53">
        <v>95770</v>
      </c>
      <c r="Z48" s="94">
        <v>6.38</v>
      </c>
      <c r="AA48" s="95">
        <v>3000000</v>
      </c>
    </row>
    <row r="49" spans="1:27" ht="12.75">
      <c r="A49" s="361" t="s">
        <v>93</v>
      </c>
      <c r="B49" s="136"/>
      <c r="C49" s="54">
        <v>12501</v>
      </c>
      <c r="D49" s="368"/>
      <c r="E49" s="54">
        <v>2800000</v>
      </c>
      <c r="F49" s="53">
        <v>2800000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1400000</v>
      </c>
      <c r="Y49" s="53">
        <v>-1400000</v>
      </c>
      <c r="Z49" s="94">
        <v>-100</v>
      </c>
      <c r="AA49" s="95">
        <v>2800000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171251653</v>
      </c>
      <c r="D60" s="346">
        <f t="shared" si="14"/>
        <v>0</v>
      </c>
      <c r="E60" s="219">
        <f t="shared" si="14"/>
        <v>233111854</v>
      </c>
      <c r="F60" s="264">
        <f t="shared" si="14"/>
        <v>233111854</v>
      </c>
      <c r="G60" s="264">
        <f t="shared" si="14"/>
        <v>6564748</v>
      </c>
      <c r="H60" s="219">
        <f t="shared" si="14"/>
        <v>15819643</v>
      </c>
      <c r="I60" s="219">
        <f t="shared" si="14"/>
        <v>15389924</v>
      </c>
      <c r="J60" s="264">
        <f t="shared" si="14"/>
        <v>37774315</v>
      </c>
      <c r="K60" s="264">
        <f t="shared" si="14"/>
        <v>1762980</v>
      </c>
      <c r="L60" s="219">
        <f t="shared" si="14"/>
        <v>19913161</v>
      </c>
      <c r="M60" s="219">
        <f t="shared" si="14"/>
        <v>33363019</v>
      </c>
      <c r="N60" s="264">
        <f t="shared" si="14"/>
        <v>55039160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92813475</v>
      </c>
      <c r="X60" s="219">
        <f t="shared" si="14"/>
        <v>116555929</v>
      </c>
      <c r="Y60" s="264">
        <f t="shared" si="14"/>
        <v>-23742454</v>
      </c>
      <c r="Z60" s="337">
        <f>+IF(X60&lt;&gt;0,+(Y60/X60)*100,0)</f>
        <v>-20.370009662914704</v>
      </c>
      <c r="AA60" s="232">
        <f>+AA57+AA54+AA51+AA40+AA37+AA34+AA22+AA5</f>
        <v>233111854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2000000</v>
      </c>
      <c r="Y5" s="358">
        <f t="shared" si="0"/>
        <v>-2000000</v>
      </c>
      <c r="Z5" s="359">
        <f>+IF(X5&lt;&gt;0,+(Y5/X5)*100,0)</f>
        <v>-100</v>
      </c>
      <c r="AA5" s="360">
        <f>+AA6+AA8+AA11+AA13+AA15</f>
        <v>4000000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4000000</v>
      </c>
    </row>
    <row r="9" spans="1:27" ht="12.75">
      <c r="A9" s="291" t="s">
        <v>230</v>
      </c>
      <c r="B9" s="142"/>
      <c r="C9" s="60"/>
      <c r="D9" s="340"/>
      <c r="E9" s="60">
        <v>4000000</v>
      </c>
      <c r="F9" s="59">
        <v>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20808146</v>
      </c>
      <c r="F22" s="345">
        <f t="shared" si="6"/>
        <v>20808146</v>
      </c>
      <c r="G22" s="345">
        <f t="shared" si="6"/>
        <v>0</v>
      </c>
      <c r="H22" s="343">
        <f t="shared" si="6"/>
        <v>503255</v>
      </c>
      <c r="I22" s="343">
        <f t="shared" si="6"/>
        <v>383530</v>
      </c>
      <c r="J22" s="345">
        <f t="shared" si="6"/>
        <v>886785</v>
      </c>
      <c r="K22" s="345">
        <f t="shared" si="6"/>
        <v>0</v>
      </c>
      <c r="L22" s="343">
        <f t="shared" si="6"/>
        <v>2266633</v>
      </c>
      <c r="M22" s="343">
        <f t="shared" si="6"/>
        <v>1146333</v>
      </c>
      <c r="N22" s="345">
        <f t="shared" si="6"/>
        <v>3412966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4299751</v>
      </c>
      <c r="X22" s="343">
        <f t="shared" si="6"/>
        <v>10404073</v>
      </c>
      <c r="Y22" s="345">
        <f t="shared" si="6"/>
        <v>-6104322</v>
      </c>
      <c r="Z22" s="336">
        <f>+IF(X22&lt;&gt;0,+(Y22/X22)*100,0)</f>
        <v>-58.67242569328377</v>
      </c>
      <c r="AA22" s="350">
        <f>SUM(AA23:AA32)</f>
        <v>20808146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18508146</v>
      </c>
      <c r="F24" s="59">
        <v>18508146</v>
      </c>
      <c r="G24" s="59"/>
      <c r="H24" s="60">
        <v>503255</v>
      </c>
      <c r="I24" s="60">
        <v>383530</v>
      </c>
      <c r="J24" s="59">
        <v>886785</v>
      </c>
      <c r="K24" s="59"/>
      <c r="L24" s="60">
        <v>2266633</v>
      </c>
      <c r="M24" s="60">
        <v>1146333</v>
      </c>
      <c r="N24" s="59">
        <v>3412966</v>
      </c>
      <c r="O24" s="59"/>
      <c r="P24" s="60"/>
      <c r="Q24" s="60"/>
      <c r="R24" s="59"/>
      <c r="S24" s="59"/>
      <c r="T24" s="60"/>
      <c r="U24" s="60"/>
      <c r="V24" s="59"/>
      <c r="W24" s="59">
        <v>4299751</v>
      </c>
      <c r="X24" s="60">
        <v>9254073</v>
      </c>
      <c r="Y24" s="59">
        <v>-4954322</v>
      </c>
      <c r="Z24" s="61">
        <v>-53.54</v>
      </c>
      <c r="AA24" s="62">
        <v>18508146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2300000</v>
      </c>
      <c r="F32" s="59">
        <v>2300000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1150000</v>
      </c>
      <c r="Y32" s="59">
        <v>-1150000</v>
      </c>
      <c r="Z32" s="61">
        <v>-100</v>
      </c>
      <c r="AA32" s="62">
        <v>2300000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24808146</v>
      </c>
      <c r="F60" s="264">
        <f t="shared" si="14"/>
        <v>24808146</v>
      </c>
      <c r="G60" s="264">
        <f t="shared" si="14"/>
        <v>0</v>
      </c>
      <c r="H60" s="219">
        <f t="shared" si="14"/>
        <v>503255</v>
      </c>
      <c r="I60" s="219">
        <f t="shared" si="14"/>
        <v>383530</v>
      </c>
      <c r="J60" s="264">
        <f t="shared" si="14"/>
        <v>886785</v>
      </c>
      <c r="K60" s="264">
        <f t="shared" si="14"/>
        <v>0</v>
      </c>
      <c r="L60" s="219">
        <f t="shared" si="14"/>
        <v>2266633</v>
      </c>
      <c r="M60" s="219">
        <f t="shared" si="14"/>
        <v>1146333</v>
      </c>
      <c r="N60" s="264">
        <f t="shared" si="14"/>
        <v>3412966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4299751</v>
      </c>
      <c r="X60" s="219">
        <f t="shared" si="14"/>
        <v>12404073</v>
      </c>
      <c r="Y60" s="264">
        <f t="shared" si="14"/>
        <v>-8104322</v>
      </c>
      <c r="Z60" s="337">
        <f>+IF(X60&lt;&gt;0,+(Y60/X60)*100,0)</f>
        <v>-65.3359747237863</v>
      </c>
      <c r="AA60" s="232">
        <f>+AA57+AA54+AA51+AA40+AA37+AA34+AA22+AA5</f>
        <v>24808146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2017-02-01T09:05:10Z</dcterms:created>
  <dcterms:modified xsi:type="dcterms:W3CDTF">2017-02-01T09:05:13Z</dcterms:modified>
  <cp:category/>
  <cp:version/>
  <cp:contentType/>
  <cp:contentStatus/>
</cp:coreProperties>
</file>