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<sst xmlns="http://schemas.openxmlformats.org/spreadsheetml/2006/main" count="857" uniqueCount="303">
  <si>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Phumelela(FS195)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</si>
  <si>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</si>
  <si>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</si>
  <si>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</si>
  <si>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</si>
  <si>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</si>
  <si>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</si>
  <si>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</si>
  <si>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</si>
  <si>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</si>
  <si>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</si>
  <si>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</si>
  <si>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</si>
  <si>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</si>
  <si>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</si>
  <si>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</si>
  <si>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</si>
  <si>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</si>
  <si>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</si>
  <si>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</si>
  <si>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</si>
  <si>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</si>
  <si>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</si>
  <si>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</si>
  <si>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</si>
  <si>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</si>
  <si>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</si>
  <si>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</si>
  <si>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</si>
  <si>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</si>
  <si>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</si>
  <si>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</si>
  <si>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</si>
  <si>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</si>
  <si>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</si>
  <si>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</si>
  <si>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</si>
  <si>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</si>
  <si>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</si>
  <si>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</si>
  <si>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</si>
  <si>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</si>
  <si>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</si>
  <si>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</si>
  <si>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</si>
  <si>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</si>
  <si>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</si>
  <si>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</si>
  <si>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</si>
  <si>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</si>
  <si>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</si>
  <si>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</si>
  <si>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</si>
  <si>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</si>
  <si>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</si>
  <si>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</si>
  <si>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</si>
  <si>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</si>
  <si>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</si>
  <si>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</si>
  <si>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</si>
  <si>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</si>
  <si>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</si>
  <si>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</si>
  <si>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</si>
  <si>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</si>
  <si>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</si>
  <si>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</si>
  <si>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</si>
  <si>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</si>
  <si>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Phumelela(FS195)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</si>
  <si>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</si>
  <si>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</si>
  <si>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</si>
  <si>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</si>
  <si>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</si>
  <si>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</si>
  <si>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</si>
  <si>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</si>
  <si>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</si>
  <si>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</si>
  <si>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</si>
  <si>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</si>
  <si>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</si>
  <si>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</si>
  <si>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</si>
  <si>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</si>
  <si>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</si>
  <si>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</si>
  <si>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</si>
  <si>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</si>
  <si>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</si>
  <si>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</si>
  <si>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</si>
  <si>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</si>
  <si>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</si>
  <si>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</si>
  <si>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</si>
  <si>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</si>
  <si>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</si>
  <si>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Phumelela(FS195)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</si>
  <si>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</si>
  <si>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</si>
  <si>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</si>
  <si>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</si>
  <si>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</si>
  <si>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</si>
  <si>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</si>
  <si>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</si>
  <si>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</si>
  <si>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</si>
  <si>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</si>
  <si>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</si>
  <si>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</si>
  <si>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</si>
  <si>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</si>
  <si>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</si>
  <si>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</si>
  <si>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</si>
  <si>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</si>
  <si>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</si>
  <si>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</si>
  <si>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</si>
  <si>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</si>
  <si>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</si>
  <si>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</si>
  <si>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</si>
  <si>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</si>
  <si>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</si>
  <si>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Phumelela(FS195)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</si>
  <si>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</si>
  <si>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</si>
  <si>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</si>
  <si>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</si>
  <si>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</si>
  <si>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</si>
  <si>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</si>
  <si>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</si>
  <si>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</si>
  <si>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</si>
  <si>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Phumelela(FS195)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</si>
  <si>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</si>
  <si>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</si>
  <si>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</si>
  <si>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</si>
  <si>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</si>
  <si>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</si>
  <si>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</si>
  <si>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</si>
  <si>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</si>
  <si>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</si>
  <si>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</si>
  <si>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</si>
  <si>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</si>
  <si>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</si>
  <si>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</si>
  <si>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</si>
  <si>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</si>
  <si>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</si>
  <si>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</si>
  <si>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</si>
  <si>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</si>
  <si>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</si>
  <si>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</si>
  <si>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</si>
  <si>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</si>
  <si>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</si>
  <si>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</si>
  <si>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</si>
  <si>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</si>
  <si>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</si>
  <si>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</si>
  <si>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</si>
  <si>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</si>
  <si>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Phumelela(FS195)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</si>
  <si>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</si>
  <si>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</si>
  <si>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</si>
  <si>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</si>
  <si>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</si>
  <si>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</si>
  <si>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</si>
  <si>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</si>
  <si>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</si>
  <si>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</si>
  <si>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</si>
  <si>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</si>
  <si>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</si>
  <si>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</si>
  <si>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</si>
  <si>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</si>
  <si>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</si>
  <si>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</si>
  <si>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</si>
  <si>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</si>
  <si>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</si>
  <si>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</si>
  <si>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</si>
  <si>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</si>
  <si>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</si>
  <si>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</si>
  <si>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</si>
  <si>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Phumelela(FS195)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</si>
  <si>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</si>
  <si>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</si>
  <si>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</si>
  <si>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</si>
  <si>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</si>
  <si>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</si>
  <si>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</si>
  <si>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</si>
  <si>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</si>
  <si>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</si>
  <si>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</si>
  <si>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</si>
  <si>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</si>
  <si>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</si>
  <si>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</si>
  <si>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</si>
  <si>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</si>
  <si>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</si>
  <si>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</si>
  <si>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</si>
  <si>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</si>
  <si>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</si>
  <si>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</si>
  <si>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</si>
  <si>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Phumelela(FS195)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</si>
  <si>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</si>
  <si>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</si>
  <si>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</si>
  <si>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</si>
  <si>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</si>
  <si>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</si>
  <si>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</si>
  <si>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</si>
  <si>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</si>
  <si>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</si>
  <si>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</si>
  <si>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</si>
  <si>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</si>
  <si>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</si>
  <si>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</si>
  <si>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</si>
  <si>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</si>
  <si>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</si>
  <si>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</si>
  <si>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</si>
  <si>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</si>
  <si>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</si>
  <si>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</si>
  <si>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</si>
  <si>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</si>
  <si>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</si>
  <si>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</si>
  <si>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</si>
  <si>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</si>
  <si>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</si>
  <si>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</si>
  <si>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</si>
  <si>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</si>
  <si>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</si>
  <si>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</si>
  <si>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Phumelela(FS195)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</si>
  <si>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</si>
  <si>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</si>
  <si>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Free State: Phumelela(FS195)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</si>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</sst>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11992790</v>
      </c>
      <c r="E5" s="60">
        <v>11992790</v>
      </c>
      <c r="F5" s="60">
        <v>6080840</v>
      </c>
      <c r="G5" s="60">
        <v>417621</v>
      </c>
      <c r="H5" s="60">
        <v>464243</v>
      </c>
      <c r="I5" s="60">
        <v>6962704</v>
      </c>
      <c r="J5" s="60">
        <v>497090</v>
      </c>
      <c r="K5" s="60">
        <v>476715</v>
      </c>
      <c r="L5" s="60">
        <v>500090</v>
      </c>
      <c r="M5" s="60">
        <v>1473895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8436599</v>
      </c>
      <c r="W5" s="60">
        <v>5996394</v>
      </c>
      <c r="X5" s="60">
        <v>2440205</v>
      </c>
      <c r="Y5" s="61">
        <v>40.69</v>
      </c>
      <c r="Z5" s="62">
        <v>11992790</v>
      </c>
    </row>
    <row r="6" spans="1:26" ht="12.75">
      <c r="A6" s="58" t="s">
        <v>32</v>
      </c>
      <c r="B6" s="19">
        <v>0</v>
      </c>
      <c r="C6" s="19">
        <v>0</v>
      </c>
      <c r="D6" s="59">
        <v>30373821</v>
      </c>
      <c r="E6" s="60">
        <v>30373821</v>
      </c>
      <c r="F6" s="60">
        <v>2757575</v>
      </c>
      <c r="G6" s="60">
        <v>2654498</v>
      </c>
      <c r="H6" s="60">
        <v>2646139</v>
      </c>
      <c r="I6" s="60">
        <v>8058212</v>
      </c>
      <c r="J6" s="60">
        <v>2904108</v>
      </c>
      <c r="K6" s="60">
        <v>4188059</v>
      </c>
      <c r="L6" s="60">
        <v>2655271</v>
      </c>
      <c r="M6" s="60">
        <v>9747438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17805650</v>
      </c>
      <c r="W6" s="60">
        <v>15186918</v>
      </c>
      <c r="X6" s="60">
        <v>2618732</v>
      </c>
      <c r="Y6" s="61">
        <v>17.24</v>
      </c>
      <c r="Z6" s="62">
        <v>30373821</v>
      </c>
    </row>
    <row r="7" spans="1:26" ht="12.75">
      <c r="A7" s="58" t="s">
        <v>33</v>
      </c>
      <c r="B7" s="19">
        <v>0</v>
      </c>
      <c r="C7" s="19">
        <v>0</v>
      </c>
      <c r="D7" s="59">
        <v>244216</v>
      </c>
      <c r="E7" s="60">
        <v>244216</v>
      </c>
      <c r="F7" s="60">
        <v>0</v>
      </c>
      <c r="G7" s="60">
        <v>1354</v>
      </c>
      <c r="H7" s="60">
        <v>2320</v>
      </c>
      <c r="I7" s="60">
        <v>3674</v>
      </c>
      <c r="J7" s="60">
        <v>4149</v>
      </c>
      <c r="K7" s="60">
        <v>467153</v>
      </c>
      <c r="L7" s="60">
        <v>1140</v>
      </c>
      <c r="M7" s="60">
        <v>472442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476116</v>
      </c>
      <c r="W7" s="60">
        <v>122106</v>
      </c>
      <c r="X7" s="60">
        <v>354010</v>
      </c>
      <c r="Y7" s="61">
        <v>289.92</v>
      </c>
      <c r="Z7" s="62">
        <v>244216</v>
      </c>
    </row>
    <row r="8" spans="1:26" ht="12.75">
      <c r="A8" s="58" t="s">
        <v>34</v>
      </c>
      <c r="B8" s="19">
        <v>0</v>
      </c>
      <c r="C8" s="19">
        <v>0</v>
      </c>
      <c r="D8" s="59">
        <v>62840000</v>
      </c>
      <c r="E8" s="60">
        <v>62840000</v>
      </c>
      <c r="F8" s="60">
        <v>24929000</v>
      </c>
      <c r="G8" s="60">
        <v>2260000</v>
      </c>
      <c r="H8" s="60">
        <v>0</v>
      </c>
      <c r="I8" s="60">
        <v>27189000</v>
      </c>
      <c r="J8" s="60">
        <v>0</v>
      </c>
      <c r="K8" s="60">
        <v>450000</v>
      </c>
      <c r="L8" s="60">
        <v>18191000</v>
      </c>
      <c r="M8" s="60">
        <v>18641000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45830000</v>
      </c>
      <c r="W8" s="60">
        <v>31420002</v>
      </c>
      <c r="X8" s="60">
        <v>14409998</v>
      </c>
      <c r="Y8" s="61">
        <v>45.86</v>
      </c>
      <c r="Z8" s="62">
        <v>62840000</v>
      </c>
    </row>
    <row r="9" spans="1:26" ht="12.75">
      <c r="A9" s="58" t="s">
        <v>35</v>
      </c>
      <c r="B9" s="19">
        <v>0</v>
      </c>
      <c r="C9" s="19">
        <v>0</v>
      </c>
      <c r="D9" s="59">
        <v>20235653</v>
      </c>
      <c r="E9" s="60">
        <v>20235653</v>
      </c>
      <c r="F9" s="60">
        <v>960050</v>
      </c>
      <c r="G9" s="60">
        <v>910723</v>
      </c>
      <c r="H9" s="60">
        <v>1630176</v>
      </c>
      <c r="I9" s="60">
        <v>3500949</v>
      </c>
      <c r="J9" s="60">
        <v>13840331</v>
      </c>
      <c r="K9" s="60">
        <v>-5302611</v>
      </c>
      <c r="L9" s="60">
        <v>1037860</v>
      </c>
      <c r="M9" s="60">
        <v>9575580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13076529</v>
      </c>
      <c r="W9" s="60">
        <v>10117830</v>
      </c>
      <c r="X9" s="60">
        <v>2958699</v>
      </c>
      <c r="Y9" s="61">
        <v>29.24</v>
      </c>
      <c r="Z9" s="62">
        <v>20235653</v>
      </c>
    </row>
    <row r="10" spans="1:26" ht="22.5">
      <c r="A10" s="63" t="s">
        <v>278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125686480</v>
      </c>
      <c r="E10" s="66">
        <f t="shared" si="0"/>
        <v>125686480</v>
      </c>
      <c r="F10" s="66">
        <f t="shared" si="0"/>
        <v>34727465</v>
      </c>
      <c r="G10" s="66">
        <f t="shared" si="0"/>
        <v>6244196</v>
      </c>
      <c r="H10" s="66">
        <f t="shared" si="0"/>
        <v>4742878</v>
      </c>
      <c r="I10" s="66">
        <f t="shared" si="0"/>
        <v>45714539</v>
      </c>
      <c r="J10" s="66">
        <f t="shared" si="0"/>
        <v>17245678</v>
      </c>
      <c r="K10" s="66">
        <f t="shared" si="0"/>
        <v>279316</v>
      </c>
      <c r="L10" s="66">
        <f t="shared" si="0"/>
        <v>22385361</v>
      </c>
      <c r="M10" s="66">
        <f t="shared" si="0"/>
        <v>39910355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85624894</v>
      </c>
      <c r="W10" s="66">
        <f t="shared" si="0"/>
        <v>62843250</v>
      </c>
      <c r="X10" s="66">
        <f t="shared" si="0"/>
        <v>22781644</v>
      </c>
      <c r="Y10" s="67">
        <f>+IF(W10&lt;&gt;0,(X10/W10)*100,0)</f>
        <v>36.25153695902106</v>
      </c>
      <c r="Z10" s="68">
        <f t="shared" si="0"/>
        <v>125686480</v>
      </c>
    </row>
    <row r="11" spans="1:26" ht="12.75">
      <c r="A11" s="58" t="s">
        <v>37</v>
      </c>
      <c r="B11" s="19">
        <v>0</v>
      </c>
      <c r="C11" s="19">
        <v>0</v>
      </c>
      <c r="D11" s="59">
        <v>66871102</v>
      </c>
      <c r="E11" s="60">
        <v>66871102</v>
      </c>
      <c r="F11" s="60">
        <v>4921012</v>
      </c>
      <c r="G11" s="60">
        <v>4884819</v>
      </c>
      <c r="H11" s="60">
        <v>4068590</v>
      </c>
      <c r="I11" s="60">
        <v>13874421</v>
      </c>
      <c r="J11" s="60">
        <v>4232910</v>
      </c>
      <c r="K11" s="60">
        <v>4391119</v>
      </c>
      <c r="L11" s="60">
        <v>4781868</v>
      </c>
      <c r="M11" s="60">
        <v>13405897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27280318</v>
      </c>
      <c r="W11" s="60">
        <v>33435552</v>
      </c>
      <c r="X11" s="60">
        <v>-6155234</v>
      </c>
      <c r="Y11" s="61">
        <v>-18.41</v>
      </c>
      <c r="Z11" s="62">
        <v>66871102</v>
      </c>
    </row>
    <row r="12" spans="1:26" ht="12.75">
      <c r="A12" s="58" t="s">
        <v>38</v>
      </c>
      <c r="B12" s="19">
        <v>0</v>
      </c>
      <c r="C12" s="19">
        <v>0</v>
      </c>
      <c r="D12" s="59">
        <v>4804730</v>
      </c>
      <c r="E12" s="60">
        <v>4804730</v>
      </c>
      <c r="F12" s="60">
        <v>381516</v>
      </c>
      <c r="G12" s="60">
        <v>389873</v>
      </c>
      <c r="H12" s="60">
        <v>362584</v>
      </c>
      <c r="I12" s="60">
        <v>1133973</v>
      </c>
      <c r="J12" s="60">
        <v>381197</v>
      </c>
      <c r="K12" s="60">
        <v>383478</v>
      </c>
      <c r="L12" s="60">
        <v>354644</v>
      </c>
      <c r="M12" s="60">
        <v>1119319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2253292</v>
      </c>
      <c r="W12" s="60">
        <v>2402364</v>
      </c>
      <c r="X12" s="60">
        <v>-149072</v>
      </c>
      <c r="Y12" s="61">
        <v>-6.21</v>
      </c>
      <c r="Z12" s="62">
        <v>4804730</v>
      </c>
    </row>
    <row r="13" spans="1:26" ht="12.75">
      <c r="A13" s="58" t="s">
        <v>279</v>
      </c>
      <c r="B13" s="19">
        <v>0</v>
      </c>
      <c r="C13" s="19">
        <v>0</v>
      </c>
      <c r="D13" s="59">
        <v>1983742</v>
      </c>
      <c r="E13" s="60">
        <v>1983742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991872</v>
      </c>
      <c r="X13" s="60">
        <v>-991872</v>
      </c>
      <c r="Y13" s="61">
        <v>-100</v>
      </c>
      <c r="Z13" s="62">
        <v>1983742</v>
      </c>
    </row>
    <row r="14" spans="1:26" ht="12.75">
      <c r="A14" s="58" t="s">
        <v>40</v>
      </c>
      <c r="B14" s="19">
        <v>0</v>
      </c>
      <c r="C14" s="19">
        <v>0</v>
      </c>
      <c r="D14" s="59">
        <v>634347</v>
      </c>
      <c r="E14" s="60">
        <v>634347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317172</v>
      </c>
      <c r="X14" s="60">
        <v>-317172</v>
      </c>
      <c r="Y14" s="61">
        <v>-100</v>
      </c>
      <c r="Z14" s="62">
        <v>634347</v>
      </c>
    </row>
    <row r="15" spans="1:26" ht="12.75">
      <c r="A15" s="58" t="s">
        <v>41</v>
      </c>
      <c r="B15" s="19">
        <v>0</v>
      </c>
      <c r="C15" s="19">
        <v>0</v>
      </c>
      <c r="D15" s="59">
        <v>17124680</v>
      </c>
      <c r="E15" s="60">
        <v>17124680</v>
      </c>
      <c r="F15" s="60">
        <v>-1350</v>
      </c>
      <c r="G15" s="60">
        <v>416692</v>
      </c>
      <c r="H15" s="60">
        <v>5559523</v>
      </c>
      <c r="I15" s="60">
        <v>5974865</v>
      </c>
      <c r="J15" s="60">
        <v>6071986</v>
      </c>
      <c r="K15" s="60">
        <v>2869362</v>
      </c>
      <c r="L15" s="60">
        <v>63092</v>
      </c>
      <c r="M15" s="60">
        <v>9004440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14979305</v>
      </c>
      <c r="W15" s="60">
        <v>8562342</v>
      </c>
      <c r="X15" s="60">
        <v>6416963</v>
      </c>
      <c r="Y15" s="61">
        <v>74.94</v>
      </c>
      <c r="Z15" s="62">
        <v>17124680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0</v>
      </c>
      <c r="C17" s="19">
        <v>0</v>
      </c>
      <c r="D17" s="59">
        <v>34216746</v>
      </c>
      <c r="E17" s="60">
        <v>34216746</v>
      </c>
      <c r="F17" s="60">
        <v>1257788</v>
      </c>
      <c r="G17" s="60">
        <v>1401568</v>
      </c>
      <c r="H17" s="60">
        <v>3122546</v>
      </c>
      <c r="I17" s="60">
        <v>5781902</v>
      </c>
      <c r="J17" s="60">
        <v>6150268</v>
      </c>
      <c r="K17" s="60">
        <v>5902750</v>
      </c>
      <c r="L17" s="60">
        <v>3722615</v>
      </c>
      <c r="M17" s="60">
        <v>15775633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21557535</v>
      </c>
      <c r="W17" s="60">
        <v>17108376</v>
      </c>
      <c r="X17" s="60">
        <v>4449159</v>
      </c>
      <c r="Y17" s="61">
        <v>26.01</v>
      </c>
      <c r="Z17" s="62">
        <v>34216746</v>
      </c>
    </row>
    <row r="18" spans="1:26" ht="12.7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125635347</v>
      </c>
      <c r="E18" s="73">
        <f t="shared" si="1"/>
        <v>125635347</v>
      </c>
      <c r="F18" s="73">
        <f t="shared" si="1"/>
        <v>6558966</v>
      </c>
      <c r="G18" s="73">
        <f t="shared" si="1"/>
        <v>7092952</v>
      </c>
      <c r="H18" s="73">
        <f t="shared" si="1"/>
        <v>13113243</v>
      </c>
      <c r="I18" s="73">
        <f t="shared" si="1"/>
        <v>26765161</v>
      </c>
      <c r="J18" s="73">
        <f t="shared" si="1"/>
        <v>16836361</v>
      </c>
      <c r="K18" s="73">
        <f t="shared" si="1"/>
        <v>13546709</v>
      </c>
      <c r="L18" s="73">
        <f t="shared" si="1"/>
        <v>8922219</v>
      </c>
      <c r="M18" s="73">
        <f t="shared" si="1"/>
        <v>39305289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66070450</v>
      </c>
      <c r="W18" s="73">
        <f t="shared" si="1"/>
        <v>62817678</v>
      </c>
      <c r="X18" s="73">
        <f t="shared" si="1"/>
        <v>3252772</v>
      </c>
      <c r="Y18" s="67">
        <f>+IF(W18&lt;&gt;0,(X18/W18)*100,0)</f>
        <v>5.178115625349921</v>
      </c>
      <c r="Z18" s="74">
        <f t="shared" si="1"/>
        <v>125635347</v>
      </c>
    </row>
    <row r="19" spans="1:26" ht="12.7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51133</v>
      </c>
      <c r="E19" s="77">
        <f t="shared" si="2"/>
        <v>51133</v>
      </c>
      <c r="F19" s="77">
        <f t="shared" si="2"/>
        <v>28168499</v>
      </c>
      <c r="G19" s="77">
        <f t="shared" si="2"/>
        <v>-848756</v>
      </c>
      <c r="H19" s="77">
        <f t="shared" si="2"/>
        <v>-8370365</v>
      </c>
      <c r="I19" s="77">
        <f t="shared" si="2"/>
        <v>18949378</v>
      </c>
      <c r="J19" s="77">
        <f t="shared" si="2"/>
        <v>409317</v>
      </c>
      <c r="K19" s="77">
        <f t="shared" si="2"/>
        <v>-13267393</v>
      </c>
      <c r="L19" s="77">
        <f t="shared" si="2"/>
        <v>13463142</v>
      </c>
      <c r="M19" s="77">
        <f t="shared" si="2"/>
        <v>605066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19554444</v>
      </c>
      <c r="W19" s="77">
        <f>IF(E10=E18,0,W10-W18)</f>
        <v>25572</v>
      </c>
      <c r="X19" s="77">
        <f t="shared" si="2"/>
        <v>19528872</v>
      </c>
      <c r="Y19" s="78">
        <f>+IF(W19&lt;&gt;0,(X19/W19)*100,0)</f>
        <v>76368.18395119662</v>
      </c>
      <c r="Z19" s="79">
        <f t="shared" si="2"/>
        <v>51133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51133</v>
      </c>
      <c r="E22" s="88">
        <f t="shared" si="3"/>
        <v>51133</v>
      </c>
      <c r="F22" s="88">
        <f t="shared" si="3"/>
        <v>28168499</v>
      </c>
      <c r="G22" s="88">
        <f t="shared" si="3"/>
        <v>-848756</v>
      </c>
      <c r="H22" s="88">
        <f t="shared" si="3"/>
        <v>-8370365</v>
      </c>
      <c r="I22" s="88">
        <f t="shared" si="3"/>
        <v>18949378</v>
      </c>
      <c r="J22" s="88">
        <f t="shared" si="3"/>
        <v>409317</v>
      </c>
      <c r="K22" s="88">
        <f t="shared" si="3"/>
        <v>-13267393</v>
      </c>
      <c r="L22" s="88">
        <f t="shared" si="3"/>
        <v>13463142</v>
      </c>
      <c r="M22" s="88">
        <f t="shared" si="3"/>
        <v>605066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19554444</v>
      </c>
      <c r="W22" s="88">
        <f t="shared" si="3"/>
        <v>25572</v>
      </c>
      <c r="X22" s="88">
        <f t="shared" si="3"/>
        <v>19528872</v>
      </c>
      <c r="Y22" s="89">
        <f>+IF(W22&lt;&gt;0,(X22/W22)*100,0)</f>
        <v>76368.18395119662</v>
      </c>
      <c r="Z22" s="90">
        <f t="shared" si="3"/>
        <v>51133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51133</v>
      </c>
      <c r="E24" s="77">
        <f t="shared" si="4"/>
        <v>51133</v>
      </c>
      <c r="F24" s="77">
        <f t="shared" si="4"/>
        <v>28168499</v>
      </c>
      <c r="G24" s="77">
        <f t="shared" si="4"/>
        <v>-848756</v>
      </c>
      <c r="H24" s="77">
        <f t="shared" si="4"/>
        <v>-8370365</v>
      </c>
      <c r="I24" s="77">
        <f t="shared" si="4"/>
        <v>18949378</v>
      </c>
      <c r="J24" s="77">
        <f t="shared" si="4"/>
        <v>409317</v>
      </c>
      <c r="K24" s="77">
        <f t="shared" si="4"/>
        <v>-13267393</v>
      </c>
      <c r="L24" s="77">
        <f t="shared" si="4"/>
        <v>13463142</v>
      </c>
      <c r="M24" s="77">
        <f t="shared" si="4"/>
        <v>605066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19554444</v>
      </c>
      <c r="W24" s="77">
        <f t="shared" si="4"/>
        <v>25572</v>
      </c>
      <c r="X24" s="77">
        <f t="shared" si="4"/>
        <v>19528872</v>
      </c>
      <c r="Y24" s="78">
        <f>+IF(W24&lt;&gt;0,(X24/W24)*100,0)</f>
        <v>76368.18395119662</v>
      </c>
      <c r="Z24" s="79">
        <f t="shared" si="4"/>
        <v>51133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47529977</v>
      </c>
      <c r="E27" s="100">
        <v>47529977</v>
      </c>
      <c r="F27" s="100">
        <v>1768200</v>
      </c>
      <c r="G27" s="100">
        <v>3180248</v>
      </c>
      <c r="H27" s="100">
        <v>2796618</v>
      </c>
      <c r="I27" s="100">
        <v>7745066</v>
      </c>
      <c r="J27" s="100">
        <v>0</v>
      </c>
      <c r="K27" s="100">
        <v>1928709</v>
      </c>
      <c r="L27" s="100">
        <v>6280575</v>
      </c>
      <c r="M27" s="100">
        <v>8209284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15954350</v>
      </c>
      <c r="W27" s="100">
        <v>23764989</v>
      </c>
      <c r="X27" s="100">
        <v>-7810639</v>
      </c>
      <c r="Y27" s="101">
        <v>-32.87</v>
      </c>
      <c r="Z27" s="102">
        <v>47529977</v>
      </c>
    </row>
    <row r="28" spans="1:26" ht="12.75">
      <c r="A28" s="103" t="s">
        <v>46</v>
      </c>
      <c r="B28" s="19">
        <v>0</v>
      </c>
      <c r="C28" s="19">
        <v>0</v>
      </c>
      <c r="D28" s="59">
        <v>47529977</v>
      </c>
      <c r="E28" s="60">
        <v>47529977</v>
      </c>
      <c r="F28" s="60">
        <v>1763053</v>
      </c>
      <c r="G28" s="60">
        <v>3180248</v>
      </c>
      <c r="H28" s="60">
        <v>2770271</v>
      </c>
      <c r="I28" s="60">
        <v>7713572</v>
      </c>
      <c r="J28" s="60">
        <v>0</v>
      </c>
      <c r="K28" s="60">
        <v>1928709</v>
      </c>
      <c r="L28" s="60">
        <v>6280575</v>
      </c>
      <c r="M28" s="60">
        <v>8209284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15922856</v>
      </c>
      <c r="W28" s="60">
        <v>23764989</v>
      </c>
      <c r="X28" s="60">
        <v>-7842133</v>
      </c>
      <c r="Y28" s="61">
        <v>-33</v>
      </c>
      <c r="Z28" s="62">
        <v>47529977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5147</v>
      </c>
      <c r="G31" s="60">
        <v>0</v>
      </c>
      <c r="H31" s="60">
        <v>26347</v>
      </c>
      <c r="I31" s="60">
        <v>31494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31494</v>
      </c>
      <c r="W31" s="60"/>
      <c r="X31" s="60">
        <v>31494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47529977</v>
      </c>
      <c r="E32" s="100">
        <f t="shared" si="5"/>
        <v>47529977</v>
      </c>
      <c r="F32" s="100">
        <f t="shared" si="5"/>
        <v>1768200</v>
      </c>
      <c r="G32" s="100">
        <f t="shared" si="5"/>
        <v>3180248</v>
      </c>
      <c r="H32" s="100">
        <f t="shared" si="5"/>
        <v>2796618</v>
      </c>
      <c r="I32" s="100">
        <f t="shared" si="5"/>
        <v>7745066</v>
      </c>
      <c r="J32" s="100">
        <f t="shared" si="5"/>
        <v>0</v>
      </c>
      <c r="K32" s="100">
        <f t="shared" si="5"/>
        <v>1928709</v>
      </c>
      <c r="L32" s="100">
        <f t="shared" si="5"/>
        <v>6280575</v>
      </c>
      <c r="M32" s="100">
        <f t="shared" si="5"/>
        <v>8209284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15954350</v>
      </c>
      <c r="W32" s="100">
        <f t="shared" si="5"/>
        <v>23764989</v>
      </c>
      <c r="X32" s="100">
        <f t="shared" si="5"/>
        <v>-7810639</v>
      </c>
      <c r="Y32" s="101">
        <f>+IF(W32&lt;&gt;0,(X32/W32)*100,0)</f>
        <v>-32.86615870093607</v>
      </c>
      <c r="Z32" s="102">
        <f t="shared" si="5"/>
        <v>47529977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0</v>
      </c>
      <c r="C35" s="19">
        <v>0</v>
      </c>
      <c r="D35" s="59">
        <v>-7304972</v>
      </c>
      <c r="E35" s="60">
        <v>-7304972</v>
      </c>
      <c r="F35" s="60">
        <v>171704568</v>
      </c>
      <c r="G35" s="60">
        <v>345647774</v>
      </c>
      <c r="H35" s="60">
        <v>303765099</v>
      </c>
      <c r="I35" s="60">
        <v>303765099</v>
      </c>
      <c r="J35" s="60">
        <v>198195051</v>
      </c>
      <c r="K35" s="60">
        <v>322421791</v>
      </c>
      <c r="L35" s="60">
        <v>326068375</v>
      </c>
      <c r="M35" s="60">
        <v>326068375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326068375</v>
      </c>
      <c r="W35" s="60">
        <v>-3652486</v>
      </c>
      <c r="X35" s="60">
        <v>329720861</v>
      </c>
      <c r="Y35" s="61">
        <v>-9027.3</v>
      </c>
      <c r="Z35" s="62">
        <v>-7304972</v>
      </c>
    </row>
    <row r="36" spans="1:26" ht="12.75">
      <c r="A36" s="58" t="s">
        <v>57</v>
      </c>
      <c r="B36" s="19">
        <v>0</v>
      </c>
      <c r="C36" s="19">
        <v>0</v>
      </c>
      <c r="D36" s="59">
        <v>662105379</v>
      </c>
      <c r="E36" s="60">
        <v>662105379</v>
      </c>
      <c r="F36" s="60">
        <v>677962412</v>
      </c>
      <c r="G36" s="60">
        <v>508480958</v>
      </c>
      <c r="H36" s="60">
        <v>541650796</v>
      </c>
      <c r="I36" s="60">
        <v>541650796</v>
      </c>
      <c r="J36" s="60">
        <v>664844308</v>
      </c>
      <c r="K36" s="60">
        <v>540477435</v>
      </c>
      <c r="L36" s="60">
        <v>543209289</v>
      </c>
      <c r="M36" s="60">
        <v>543209289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543209289</v>
      </c>
      <c r="W36" s="60">
        <v>331052690</v>
      </c>
      <c r="X36" s="60">
        <v>212156599</v>
      </c>
      <c r="Y36" s="61">
        <v>64.09</v>
      </c>
      <c r="Z36" s="62">
        <v>662105379</v>
      </c>
    </row>
    <row r="37" spans="1:26" ht="12.75">
      <c r="A37" s="58" t="s">
        <v>58</v>
      </c>
      <c r="B37" s="19">
        <v>0</v>
      </c>
      <c r="C37" s="19">
        <v>0</v>
      </c>
      <c r="D37" s="59">
        <v>943608</v>
      </c>
      <c r="E37" s="60">
        <v>943608</v>
      </c>
      <c r="F37" s="60">
        <v>251450312</v>
      </c>
      <c r="G37" s="60">
        <v>250105360</v>
      </c>
      <c r="H37" s="60">
        <v>278879862</v>
      </c>
      <c r="I37" s="60">
        <v>278879862</v>
      </c>
      <c r="J37" s="60">
        <v>296171338</v>
      </c>
      <c r="K37" s="60">
        <v>309375933</v>
      </c>
      <c r="L37" s="60">
        <v>302368562</v>
      </c>
      <c r="M37" s="60">
        <v>302368562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302368562</v>
      </c>
      <c r="W37" s="60">
        <v>471804</v>
      </c>
      <c r="X37" s="60">
        <v>301896758</v>
      </c>
      <c r="Y37" s="61">
        <v>63987.75</v>
      </c>
      <c r="Z37" s="62">
        <v>943608</v>
      </c>
    </row>
    <row r="38" spans="1:26" ht="12.75">
      <c r="A38" s="58" t="s">
        <v>59</v>
      </c>
      <c r="B38" s="19">
        <v>0</v>
      </c>
      <c r="C38" s="19">
        <v>0</v>
      </c>
      <c r="D38" s="59">
        <v>31816215</v>
      </c>
      <c r="E38" s="60">
        <v>31816215</v>
      </c>
      <c r="F38" s="60">
        <v>19393350</v>
      </c>
      <c r="G38" s="60">
        <v>19302882</v>
      </c>
      <c r="H38" s="60">
        <v>64421315</v>
      </c>
      <c r="I38" s="60">
        <v>64421315</v>
      </c>
      <c r="J38" s="60">
        <v>64343981</v>
      </c>
      <c r="K38" s="60">
        <v>64266647</v>
      </c>
      <c r="L38" s="60">
        <v>64189313</v>
      </c>
      <c r="M38" s="60">
        <v>64189313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64189313</v>
      </c>
      <c r="W38" s="60">
        <v>15908108</v>
      </c>
      <c r="X38" s="60">
        <v>48281205</v>
      </c>
      <c r="Y38" s="61">
        <v>303.5</v>
      </c>
      <c r="Z38" s="62">
        <v>31816215</v>
      </c>
    </row>
    <row r="39" spans="1:26" ht="12.75">
      <c r="A39" s="58" t="s">
        <v>60</v>
      </c>
      <c r="B39" s="19">
        <v>0</v>
      </c>
      <c r="C39" s="19">
        <v>0</v>
      </c>
      <c r="D39" s="59">
        <v>622040584</v>
      </c>
      <c r="E39" s="60">
        <v>622040584</v>
      </c>
      <c r="F39" s="60">
        <v>578823318</v>
      </c>
      <c r="G39" s="60">
        <v>584720490</v>
      </c>
      <c r="H39" s="60">
        <v>502114718</v>
      </c>
      <c r="I39" s="60">
        <v>502114718</v>
      </c>
      <c r="J39" s="60">
        <v>502524040</v>
      </c>
      <c r="K39" s="60">
        <v>489256646</v>
      </c>
      <c r="L39" s="60">
        <v>502719789</v>
      </c>
      <c r="M39" s="60">
        <v>502719789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502719789</v>
      </c>
      <c r="W39" s="60">
        <v>311020292</v>
      </c>
      <c r="X39" s="60">
        <v>191699497</v>
      </c>
      <c r="Y39" s="61">
        <v>61.64</v>
      </c>
      <c r="Z39" s="62">
        <v>622040584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0</v>
      </c>
      <c r="C42" s="19">
        <v>0</v>
      </c>
      <c r="D42" s="59">
        <v>26647299</v>
      </c>
      <c r="E42" s="60">
        <v>26647299</v>
      </c>
      <c r="F42" s="60">
        <v>29069618</v>
      </c>
      <c r="G42" s="60">
        <v>-2145019</v>
      </c>
      <c r="H42" s="60">
        <v>75604</v>
      </c>
      <c r="I42" s="60">
        <v>27000203</v>
      </c>
      <c r="J42" s="60">
        <v>-4848001</v>
      </c>
      <c r="K42" s="60">
        <v>442161</v>
      </c>
      <c r="L42" s="60">
        <v>14366017</v>
      </c>
      <c r="M42" s="60">
        <v>9960177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36960380</v>
      </c>
      <c r="W42" s="60">
        <v>6298654</v>
      </c>
      <c r="X42" s="60">
        <v>30661726</v>
      </c>
      <c r="Y42" s="61">
        <v>486.8</v>
      </c>
      <c r="Z42" s="62">
        <v>26647299</v>
      </c>
    </row>
    <row r="43" spans="1:26" ht="12.75">
      <c r="A43" s="58" t="s">
        <v>63</v>
      </c>
      <c r="B43" s="19">
        <v>0</v>
      </c>
      <c r="C43" s="19">
        <v>0</v>
      </c>
      <c r="D43" s="59">
        <v>-47529996</v>
      </c>
      <c r="E43" s="60">
        <v>-47529996</v>
      </c>
      <c r="F43" s="60">
        <v>-1768200</v>
      </c>
      <c r="G43" s="60">
        <v>-3180248</v>
      </c>
      <c r="H43" s="60">
        <v>-2796618</v>
      </c>
      <c r="I43" s="60">
        <v>-7745066</v>
      </c>
      <c r="J43" s="60">
        <v>0</v>
      </c>
      <c r="K43" s="60">
        <v>-1928710</v>
      </c>
      <c r="L43" s="60">
        <v>-6280576</v>
      </c>
      <c r="M43" s="60">
        <v>-8209286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-15954352</v>
      </c>
      <c r="W43" s="60">
        <v>-23764998</v>
      </c>
      <c r="X43" s="60">
        <v>7810646</v>
      </c>
      <c r="Y43" s="61">
        <v>-32.87</v>
      </c>
      <c r="Z43" s="62">
        <v>-47529996</v>
      </c>
    </row>
    <row r="44" spans="1:26" ht="12.75">
      <c r="A44" s="58" t="s">
        <v>64</v>
      </c>
      <c r="B44" s="19">
        <v>0</v>
      </c>
      <c r="C44" s="19">
        <v>0</v>
      </c>
      <c r="D44" s="59">
        <v>-920143</v>
      </c>
      <c r="E44" s="60">
        <v>-920143</v>
      </c>
      <c r="F44" s="60">
        <v>0</v>
      </c>
      <c r="G44" s="60">
        <v>0</v>
      </c>
      <c r="H44" s="60">
        <v>0</v>
      </c>
      <c r="I44" s="60">
        <v>0</v>
      </c>
      <c r="J44" s="60">
        <v>-102426</v>
      </c>
      <c r="K44" s="60">
        <v>0</v>
      </c>
      <c r="L44" s="60">
        <v>0</v>
      </c>
      <c r="M44" s="60">
        <v>-102426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-102426</v>
      </c>
      <c r="W44" s="60">
        <v>-920143</v>
      </c>
      <c r="X44" s="60">
        <v>817717</v>
      </c>
      <c r="Y44" s="61">
        <v>-88.87</v>
      </c>
      <c r="Z44" s="62">
        <v>-920143</v>
      </c>
    </row>
    <row r="45" spans="1:26" ht="12.75">
      <c r="A45" s="70" t="s">
        <v>65</v>
      </c>
      <c r="B45" s="22">
        <v>0</v>
      </c>
      <c r="C45" s="22">
        <v>0</v>
      </c>
      <c r="D45" s="99">
        <v>-25027541</v>
      </c>
      <c r="E45" s="100">
        <v>-25027541</v>
      </c>
      <c r="F45" s="100">
        <v>43381361</v>
      </c>
      <c r="G45" s="100">
        <v>38056094</v>
      </c>
      <c r="H45" s="100">
        <v>35335080</v>
      </c>
      <c r="I45" s="100">
        <v>35335080</v>
      </c>
      <c r="J45" s="100">
        <v>30384653</v>
      </c>
      <c r="K45" s="100">
        <v>28898104</v>
      </c>
      <c r="L45" s="100">
        <v>36983545</v>
      </c>
      <c r="M45" s="100">
        <v>36983545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36983545</v>
      </c>
      <c r="W45" s="100">
        <v>-21611188</v>
      </c>
      <c r="X45" s="100">
        <v>58594733</v>
      </c>
      <c r="Y45" s="101">
        <v>-271.13</v>
      </c>
      <c r="Z45" s="102">
        <v>-25027541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3510351</v>
      </c>
      <c r="C49" s="52">
        <v>0</v>
      </c>
      <c r="D49" s="129">
        <v>3151138</v>
      </c>
      <c r="E49" s="54">
        <v>3857768</v>
      </c>
      <c r="F49" s="54">
        <v>0</v>
      </c>
      <c r="G49" s="54">
        <v>0</v>
      </c>
      <c r="H49" s="54">
        <v>0</v>
      </c>
      <c r="I49" s="54">
        <v>9816826</v>
      </c>
      <c r="J49" s="54">
        <v>0</v>
      </c>
      <c r="K49" s="54">
        <v>0</v>
      </c>
      <c r="L49" s="54">
        <v>0</v>
      </c>
      <c r="M49" s="54">
        <v>11245192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2112186</v>
      </c>
      <c r="W49" s="54">
        <v>30962394</v>
      </c>
      <c r="X49" s="54">
        <v>124262614</v>
      </c>
      <c r="Y49" s="54">
        <v>188918469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3135007</v>
      </c>
      <c r="C51" s="52">
        <v>0</v>
      </c>
      <c r="D51" s="129">
        <v>3455188</v>
      </c>
      <c r="E51" s="54">
        <v>3376769</v>
      </c>
      <c r="F51" s="54">
        <v>0</v>
      </c>
      <c r="G51" s="54">
        <v>0</v>
      </c>
      <c r="H51" s="54">
        <v>0</v>
      </c>
      <c r="I51" s="54">
        <v>4745749</v>
      </c>
      <c r="J51" s="54">
        <v>0</v>
      </c>
      <c r="K51" s="54">
        <v>0</v>
      </c>
      <c r="L51" s="54">
        <v>0</v>
      </c>
      <c r="M51" s="54">
        <v>95087945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109800658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78.64858882447157</v>
      </c>
      <c r="E58" s="7">
        <f t="shared" si="6"/>
        <v>78.64858882447157</v>
      </c>
      <c r="F58" s="7">
        <f t="shared" si="6"/>
        <v>16.264845607545304</v>
      </c>
      <c r="G58" s="7">
        <f t="shared" si="6"/>
        <v>67.15802478288471</v>
      </c>
      <c r="H58" s="7">
        <f t="shared" si="6"/>
        <v>95.96578151336482</v>
      </c>
      <c r="I58" s="7">
        <f t="shared" si="6"/>
        <v>45.108070631368655</v>
      </c>
      <c r="J58" s="7">
        <f t="shared" si="6"/>
        <v>53.621543427035476</v>
      </c>
      <c r="K58" s="7">
        <f t="shared" si="6"/>
        <v>58.91375440570471</v>
      </c>
      <c r="L58" s="7">
        <f t="shared" si="6"/>
        <v>54.22881418182709</v>
      </c>
      <c r="M58" s="7">
        <f t="shared" si="6"/>
        <v>55.81759412795926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49.789104354393345</v>
      </c>
      <c r="W58" s="7">
        <f t="shared" si="6"/>
        <v>78.64856854460395</v>
      </c>
      <c r="X58" s="7">
        <f t="shared" si="6"/>
        <v>0</v>
      </c>
      <c r="Y58" s="7">
        <f t="shared" si="6"/>
        <v>0</v>
      </c>
      <c r="Z58" s="8">
        <f t="shared" si="6"/>
        <v>78.64858882447157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79.99996664662686</v>
      </c>
      <c r="E59" s="10">
        <f t="shared" si="7"/>
        <v>79.99996664662686</v>
      </c>
      <c r="F59" s="10">
        <f t="shared" si="7"/>
        <v>9.774833740075383</v>
      </c>
      <c r="G59" s="10">
        <f t="shared" si="7"/>
        <v>154.68882072501145</v>
      </c>
      <c r="H59" s="10">
        <f t="shared" si="7"/>
        <v>358.0409397664585</v>
      </c>
      <c r="I59" s="10">
        <f t="shared" si="7"/>
        <v>41.6876115945759</v>
      </c>
      <c r="J59" s="10">
        <f t="shared" si="7"/>
        <v>193.69530668490614</v>
      </c>
      <c r="K59" s="10">
        <f t="shared" si="7"/>
        <v>276.5675508427467</v>
      </c>
      <c r="L59" s="10">
        <f t="shared" si="7"/>
        <v>88.23571757083725</v>
      </c>
      <c r="M59" s="10">
        <f t="shared" si="7"/>
        <v>184.71716099179386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66.67523251964447</v>
      </c>
      <c r="W59" s="10">
        <f t="shared" si="7"/>
        <v>79.99997998797276</v>
      </c>
      <c r="X59" s="10">
        <f t="shared" si="7"/>
        <v>0</v>
      </c>
      <c r="Y59" s="10">
        <f t="shared" si="7"/>
        <v>0</v>
      </c>
      <c r="Z59" s="11">
        <f t="shared" si="7"/>
        <v>79.99996664662686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79.54777899033513</v>
      </c>
      <c r="E60" s="13">
        <f t="shared" si="7"/>
        <v>79.54777899033513</v>
      </c>
      <c r="F60" s="13">
        <f t="shared" si="7"/>
        <v>35.409299837719736</v>
      </c>
      <c r="G60" s="13">
        <f t="shared" si="7"/>
        <v>73.26323093858048</v>
      </c>
      <c r="H60" s="13">
        <f t="shared" si="7"/>
        <v>75.16823568225252</v>
      </c>
      <c r="I60" s="13">
        <f t="shared" si="7"/>
        <v>60.9349195578374</v>
      </c>
      <c r="J60" s="13">
        <f t="shared" si="7"/>
        <v>45.36814746559013</v>
      </c>
      <c r="K60" s="13">
        <f t="shared" si="7"/>
        <v>40.431713115789435</v>
      </c>
      <c r="L60" s="13">
        <f t="shared" si="7"/>
        <v>66.79171353884405</v>
      </c>
      <c r="M60" s="13">
        <f t="shared" si="7"/>
        <v>49.083102657334166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54.44681884682671</v>
      </c>
      <c r="W60" s="13">
        <f t="shared" si="7"/>
        <v>79.5477397059759</v>
      </c>
      <c r="X60" s="13">
        <f t="shared" si="7"/>
        <v>0</v>
      </c>
      <c r="Y60" s="13">
        <f t="shared" si="7"/>
        <v>0</v>
      </c>
      <c r="Z60" s="14">
        <f t="shared" si="7"/>
        <v>79.54777899033513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89.99995764953162</v>
      </c>
      <c r="E61" s="13">
        <f t="shared" si="7"/>
        <v>89.99995764953162</v>
      </c>
      <c r="F61" s="13">
        <f t="shared" si="7"/>
        <v>36.04968801934579</v>
      </c>
      <c r="G61" s="13">
        <f t="shared" si="7"/>
        <v>105.16046294996619</v>
      </c>
      <c r="H61" s="13">
        <f t="shared" si="7"/>
        <v>120.47431530118808</v>
      </c>
      <c r="I61" s="13">
        <f t="shared" si="7"/>
        <v>84.85780755223325</v>
      </c>
      <c r="J61" s="13">
        <f t="shared" si="7"/>
        <v>24.969578135173364</v>
      </c>
      <c r="K61" s="13">
        <f t="shared" si="7"/>
        <v>75.90845252521156</v>
      </c>
      <c r="L61" s="13">
        <f t="shared" si="7"/>
        <v>111.47854803590364</v>
      </c>
      <c r="M61" s="13">
        <f t="shared" si="7"/>
        <v>69.5258188358178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77.86720668517945</v>
      </c>
      <c r="W61" s="13">
        <f t="shared" si="7"/>
        <v>89.99994787635228</v>
      </c>
      <c r="X61" s="13">
        <f t="shared" si="7"/>
        <v>0</v>
      </c>
      <c r="Y61" s="13">
        <f t="shared" si="7"/>
        <v>0</v>
      </c>
      <c r="Z61" s="14">
        <f t="shared" si="7"/>
        <v>89.99995764953162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74.99996109007958</v>
      </c>
      <c r="E62" s="13">
        <f t="shared" si="7"/>
        <v>74.99996109007958</v>
      </c>
      <c r="F62" s="13">
        <f t="shared" si="7"/>
        <v>29.836509440723724</v>
      </c>
      <c r="G62" s="13">
        <f t="shared" si="7"/>
        <v>39.775286356748765</v>
      </c>
      <c r="H62" s="13">
        <f t="shared" si="7"/>
        <v>46.59788504311859</v>
      </c>
      <c r="I62" s="13">
        <f t="shared" si="7"/>
        <v>38.84520822168515</v>
      </c>
      <c r="J62" s="13">
        <f t="shared" si="7"/>
        <v>42.457529763525514</v>
      </c>
      <c r="K62" s="13">
        <f t="shared" si="7"/>
        <v>14.88663065559498</v>
      </c>
      <c r="L62" s="13">
        <f t="shared" si="7"/>
        <v>46.79324557257639</v>
      </c>
      <c r="M62" s="13">
        <f t="shared" si="7"/>
        <v>26.263274698331674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30.866657770157286</v>
      </c>
      <c r="W62" s="13">
        <f t="shared" si="7"/>
        <v>74.99992218019953</v>
      </c>
      <c r="X62" s="13">
        <f t="shared" si="7"/>
        <v>0</v>
      </c>
      <c r="Y62" s="13">
        <f t="shared" si="7"/>
        <v>0</v>
      </c>
      <c r="Z62" s="14">
        <f t="shared" si="7"/>
        <v>74.99996109007958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75.00008714677958</v>
      </c>
      <c r="E63" s="13">
        <f t="shared" si="7"/>
        <v>75.00008714677958</v>
      </c>
      <c r="F63" s="13">
        <f t="shared" si="7"/>
        <v>35.55640414788071</v>
      </c>
      <c r="G63" s="13">
        <f t="shared" si="7"/>
        <v>72.68186435716868</v>
      </c>
      <c r="H63" s="13">
        <f t="shared" si="7"/>
        <v>65.09566809244689</v>
      </c>
      <c r="I63" s="13">
        <f t="shared" si="7"/>
        <v>56.898718077981925</v>
      </c>
      <c r="J63" s="13">
        <f t="shared" si="7"/>
        <v>55.78685236487787</v>
      </c>
      <c r="K63" s="13">
        <f t="shared" si="7"/>
        <v>61.59059936883303</v>
      </c>
      <c r="L63" s="13">
        <f t="shared" si="7"/>
        <v>54.86880311143077</v>
      </c>
      <c r="M63" s="13">
        <f t="shared" si="7"/>
        <v>57.41337330749205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57.17444512531682</v>
      </c>
      <c r="W63" s="13">
        <f t="shared" si="7"/>
        <v>75.00004357336448</v>
      </c>
      <c r="X63" s="13">
        <f t="shared" si="7"/>
        <v>0</v>
      </c>
      <c r="Y63" s="13">
        <f t="shared" si="7"/>
        <v>0</v>
      </c>
      <c r="Z63" s="14">
        <f t="shared" si="7"/>
        <v>75.00008714677958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75.00006849421406</v>
      </c>
      <c r="E64" s="13">
        <f t="shared" si="7"/>
        <v>75.00006849421406</v>
      </c>
      <c r="F64" s="13">
        <f t="shared" si="7"/>
        <v>39.95236991960257</v>
      </c>
      <c r="G64" s="13">
        <f t="shared" si="7"/>
        <v>73.55356092086782</v>
      </c>
      <c r="H64" s="13">
        <f t="shared" si="7"/>
        <v>68.43852280695984</v>
      </c>
      <c r="I64" s="13">
        <f t="shared" si="7"/>
        <v>60.196447573937796</v>
      </c>
      <c r="J64" s="13">
        <f t="shared" si="7"/>
        <v>56.64754997048157</v>
      </c>
      <c r="K64" s="13">
        <f t="shared" si="7"/>
        <v>65.38439306765842</v>
      </c>
      <c r="L64" s="13">
        <f t="shared" si="7"/>
        <v>56.607746955345064</v>
      </c>
      <c r="M64" s="13">
        <f t="shared" si="7"/>
        <v>59.543520643628476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59.847196595395914</v>
      </c>
      <c r="W64" s="13">
        <f t="shared" si="7"/>
        <v>75</v>
      </c>
      <c r="X64" s="13">
        <f t="shared" si="7"/>
        <v>0</v>
      </c>
      <c r="Y64" s="13">
        <f t="shared" si="7"/>
        <v>0</v>
      </c>
      <c r="Z64" s="14">
        <f t="shared" si="7"/>
        <v>75.00006849421406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75.00003143961493</v>
      </c>
      <c r="E66" s="16">
        <f t="shared" si="7"/>
        <v>75.00003143961493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75.00002515168984</v>
      </c>
      <c r="X66" s="16">
        <f t="shared" si="7"/>
        <v>0</v>
      </c>
      <c r="Y66" s="16">
        <f t="shared" si="7"/>
        <v>0</v>
      </c>
      <c r="Z66" s="17">
        <f t="shared" si="7"/>
        <v>75.00003143961493</v>
      </c>
    </row>
    <row r="67" spans="1:26" ht="12.75" hidden="1">
      <c r="A67" s="41" t="s">
        <v>286</v>
      </c>
      <c r="B67" s="24"/>
      <c r="C67" s="24"/>
      <c r="D67" s="25">
        <v>54294238</v>
      </c>
      <c r="E67" s="26">
        <v>54294238</v>
      </c>
      <c r="F67" s="26">
        <v>9657823</v>
      </c>
      <c r="G67" s="26">
        <v>3857743</v>
      </c>
      <c r="H67" s="26">
        <v>3804727</v>
      </c>
      <c r="I67" s="26">
        <v>17320293</v>
      </c>
      <c r="J67" s="26">
        <v>4252731</v>
      </c>
      <c r="K67" s="26">
        <v>5112122</v>
      </c>
      <c r="L67" s="26">
        <v>4084100</v>
      </c>
      <c r="M67" s="26">
        <v>13448953</v>
      </c>
      <c r="N67" s="26"/>
      <c r="O67" s="26"/>
      <c r="P67" s="26"/>
      <c r="Q67" s="26"/>
      <c r="R67" s="26"/>
      <c r="S67" s="26"/>
      <c r="T67" s="26"/>
      <c r="U67" s="26"/>
      <c r="V67" s="26">
        <v>30769246</v>
      </c>
      <c r="W67" s="26">
        <v>27147126</v>
      </c>
      <c r="X67" s="26"/>
      <c r="Y67" s="25"/>
      <c r="Z67" s="27">
        <v>54294238</v>
      </c>
    </row>
    <row r="68" spans="1:26" ht="12.75" hidden="1">
      <c r="A68" s="37" t="s">
        <v>31</v>
      </c>
      <c r="B68" s="19"/>
      <c r="C68" s="19"/>
      <c r="D68" s="20">
        <v>11992790</v>
      </c>
      <c r="E68" s="21">
        <v>11992790</v>
      </c>
      <c r="F68" s="21">
        <v>6080840</v>
      </c>
      <c r="G68" s="21">
        <v>417621</v>
      </c>
      <c r="H68" s="21">
        <v>464243</v>
      </c>
      <c r="I68" s="21">
        <v>6962704</v>
      </c>
      <c r="J68" s="21">
        <v>497090</v>
      </c>
      <c r="K68" s="21">
        <v>476715</v>
      </c>
      <c r="L68" s="21">
        <v>500090</v>
      </c>
      <c r="M68" s="21">
        <v>1473895</v>
      </c>
      <c r="N68" s="21"/>
      <c r="O68" s="21"/>
      <c r="P68" s="21"/>
      <c r="Q68" s="21"/>
      <c r="R68" s="21"/>
      <c r="S68" s="21"/>
      <c r="T68" s="21"/>
      <c r="U68" s="21"/>
      <c r="V68" s="21">
        <v>8436599</v>
      </c>
      <c r="W68" s="21">
        <v>5996394</v>
      </c>
      <c r="X68" s="21"/>
      <c r="Y68" s="20"/>
      <c r="Z68" s="23">
        <v>11992790</v>
      </c>
    </row>
    <row r="69" spans="1:26" ht="12.75" hidden="1">
      <c r="A69" s="38" t="s">
        <v>32</v>
      </c>
      <c r="B69" s="19"/>
      <c r="C69" s="19"/>
      <c r="D69" s="20">
        <v>30373821</v>
      </c>
      <c r="E69" s="21">
        <v>30373821</v>
      </c>
      <c r="F69" s="21">
        <v>2757575</v>
      </c>
      <c r="G69" s="21">
        <v>2654498</v>
      </c>
      <c r="H69" s="21">
        <v>2646139</v>
      </c>
      <c r="I69" s="21">
        <v>8058212</v>
      </c>
      <c r="J69" s="21">
        <v>2904108</v>
      </c>
      <c r="K69" s="21">
        <v>4188059</v>
      </c>
      <c r="L69" s="21">
        <v>2655271</v>
      </c>
      <c r="M69" s="21">
        <v>9747438</v>
      </c>
      <c r="N69" s="21"/>
      <c r="O69" s="21"/>
      <c r="P69" s="21"/>
      <c r="Q69" s="21"/>
      <c r="R69" s="21"/>
      <c r="S69" s="21"/>
      <c r="T69" s="21"/>
      <c r="U69" s="21"/>
      <c r="V69" s="21">
        <v>17805650</v>
      </c>
      <c r="W69" s="21">
        <v>15186918</v>
      </c>
      <c r="X69" s="21"/>
      <c r="Y69" s="20"/>
      <c r="Z69" s="23">
        <v>30373821</v>
      </c>
    </row>
    <row r="70" spans="1:26" ht="12.75" hidden="1">
      <c r="A70" s="39" t="s">
        <v>103</v>
      </c>
      <c r="B70" s="19"/>
      <c r="C70" s="19"/>
      <c r="D70" s="20">
        <v>9208871</v>
      </c>
      <c r="E70" s="21">
        <v>9208871</v>
      </c>
      <c r="F70" s="21">
        <v>803896</v>
      </c>
      <c r="G70" s="21">
        <v>783670</v>
      </c>
      <c r="H70" s="21">
        <v>654923</v>
      </c>
      <c r="I70" s="21">
        <v>2242489</v>
      </c>
      <c r="J70" s="21">
        <v>668105</v>
      </c>
      <c r="K70" s="21">
        <v>591693</v>
      </c>
      <c r="L70" s="21">
        <v>619547</v>
      </c>
      <c r="M70" s="21">
        <v>1879345</v>
      </c>
      <c r="N70" s="21"/>
      <c r="O70" s="21"/>
      <c r="P70" s="21"/>
      <c r="Q70" s="21"/>
      <c r="R70" s="21"/>
      <c r="S70" s="21"/>
      <c r="T70" s="21"/>
      <c r="U70" s="21"/>
      <c r="V70" s="21">
        <v>4121834</v>
      </c>
      <c r="W70" s="21">
        <v>4604436</v>
      </c>
      <c r="X70" s="21"/>
      <c r="Y70" s="20"/>
      <c r="Z70" s="23">
        <v>9208871</v>
      </c>
    </row>
    <row r="71" spans="1:26" ht="12.75" hidden="1">
      <c r="A71" s="39" t="s">
        <v>104</v>
      </c>
      <c r="B71" s="19"/>
      <c r="C71" s="19"/>
      <c r="D71" s="20">
        <v>7710116</v>
      </c>
      <c r="E71" s="21">
        <v>7710116</v>
      </c>
      <c r="F71" s="21">
        <v>627865</v>
      </c>
      <c r="G71" s="21">
        <v>741121</v>
      </c>
      <c r="H71" s="21">
        <v>640675</v>
      </c>
      <c r="I71" s="21">
        <v>2009661</v>
      </c>
      <c r="J71" s="21">
        <v>771246</v>
      </c>
      <c r="K71" s="21">
        <v>2136380</v>
      </c>
      <c r="L71" s="21">
        <v>575504</v>
      </c>
      <c r="M71" s="21">
        <v>3483130</v>
      </c>
      <c r="N71" s="21"/>
      <c r="O71" s="21"/>
      <c r="P71" s="21"/>
      <c r="Q71" s="21"/>
      <c r="R71" s="21"/>
      <c r="S71" s="21"/>
      <c r="T71" s="21"/>
      <c r="U71" s="21"/>
      <c r="V71" s="21">
        <v>5492791</v>
      </c>
      <c r="W71" s="21">
        <v>3855060</v>
      </c>
      <c r="X71" s="21"/>
      <c r="Y71" s="20"/>
      <c r="Z71" s="23">
        <v>7710116</v>
      </c>
    </row>
    <row r="72" spans="1:26" ht="12.75" hidden="1">
      <c r="A72" s="39" t="s">
        <v>105</v>
      </c>
      <c r="B72" s="19"/>
      <c r="C72" s="19"/>
      <c r="D72" s="20">
        <v>6884936</v>
      </c>
      <c r="E72" s="21">
        <v>6884936</v>
      </c>
      <c r="F72" s="21">
        <v>691341</v>
      </c>
      <c r="G72" s="21">
        <v>580790</v>
      </c>
      <c r="H72" s="21">
        <v>681732</v>
      </c>
      <c r="I72" s="21">
        <v>1953863</v>
      </c>
      <c r="J72" s="21">
        <v>753337</v>
      </c>
      <c r="K72" s="21">
        <v>750673</v>
      </c>
      <c r="L72" s="21">
        <v>750780</v>
      </c>
      <c r="M72" s="21">
        <v>2254790</v>
      </c>
      <c r="N72" s="21"/>
      <c r="O72" s="21"/>
      <c r="P72" s="21"/>
      <c r="Q72" s="21"/>
      <c r="R72" s="21"/>
      <c r="S72" s="21"/>
      <c r="T72" s="21"/>
      <c r="U72" s="21"/>
      <c r="V72" s="21">
        <v>4208653</v>
      </c>
      <c r="W72" s="21">
        <v>3442470</v>
      </c>
      <c r="X72" s="21"/>
      <c r="Y72" s="20"/>
      <c r="Z72" s="23">
        <v>6884936</v>
      </c>
    </row>
    <row r="73" spans="1:26" ht="12.75" hidden="1">
      <c r="A73" s="39" t="s">
        <v>106</v>
      </c>
      <c r="B73" s="19"/>
      <c r="C73" s="19"/>
      <c r="D73" s="20">
        <v>6569898</v>
      </c>
      <c r="E73" s="21">
        <v>6569898</v>
      </c>
      <c r="F73" s="21">
        <v>634473</v>
      </c>
      <c r="G73" s="21">
        <v>548917</v>
      </c>
      <c r="H73" s="21">
        <v>668809</v>
      </c>
      <c r="I73" s="21">
        <v>1852199</v>
      </c>
      <c r="J73" s="21">
        <v>711420</v>
      </c>
      <c r="K73" s="21">
        <v>709313</v>
      </c>
      <c r="L73" s="21">
        <v>709440</v>
      </c>
      <c r="M73" s="21">
        <v>2130173</v>
      </c>
      <c r="N73" s="21"/>
      <c r="O73" s="21"/>
      <c r="P73" s="21"/>
      <c r="Q73" s="21"/>
      <c r="R73" s="21"/>
      <c r="S73" s="21"/>
      <c r="T73" s="21"/>
      <c r="U73" s="21"/>
      <c r="V73" s="21">
        <v>3982372</v>
      </c>
      <c r="W73" s="21">
        <v>3284952</v>
      </c>
      <c r="X73" s="21"/>
      <c r="Y73" s="20"/>
      <c r="Z73" s="23">
        <v>6569898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11927627</v>
      </c>
      <c r="E75" s="30">
        <v>11927627</v>
      </c>
      <c r="F75" s="30">
        <v>819408</v>
      </c>
      <c r="G75" s="30">
        <v>785624</v>
      </c>
      <c r="H75" s="30">
        <v>694345</v>
      </c>
      <c r="I75" s="30">
        <v>2299377</v>
      </c>
      <c r="J75" s="30">
        <v>851533</v>
      </c>
      <c r="K75" s="30">
        <v>447348</v>
      </c>
      <c r="L75" s="30">
        <v>928739</v>
      </c>
      <c r="M75" s="30">
        <v>2227620</v>
      </c>
      <c r="N75" s="30"/>
      <c r="O75" s="30"/>
      <c r="P75" s="30"/>
      <c r="Q75" s="30"/>
      <c r="R75" s="30"/>
      <c r="S75" s="30"/>
      <c r="T75" s="30"/>
      <c r="U75" s="30"/>
      <c r="V75" s="30">
        <v>4526997</v>
      </c>
      <c r="W75" s="30">
        <v>5963814</v>
      </c>
      <c r="X75" s="30"/>
      <c r="Y75" s="29"/>
      <c r="Z75" s="31">
        <v>11927627</v>
      </c>
    </row>
    <row r="76" spans="1:26" ht="12.75" hidden="1">
      <c r="A76" s="42" t="s">
        <v>287</v>
      </c>
      <c r="B76" s="32"/>
      <c r="C76" s="32"/>
      <c r="D76" s="33">
        <v>42701652</v>
      </c>
      <c r="E76" s="34">
        <v>42701652</v>
      </c>
      <c r="F76" s="34">
        <v>1570830</v>
      </c>
      <c r="G76" s="34">
        <v>2590784</v>
      </c>
      <c r="H76" s="34">
        <v>3651236</v>
      </c>
      <c r="I76" s="34">
        <v>7812850</v>
      </c>
      <c r="J76" s="34">
        <v>2280380</v>
      </c>
      <c r="K76" s="34">
        <v>3011743</v>
      </c>
      <c r="L76" s="34">
        <v>2214759</v>
      </c>
      <c r="M76" s="34">
        <v>7506882</v>
      </c>
      <c r="N76" s="34"/>
      <c r="O76" s="34"/>
      <c r="P76" s="34"/>
      <c r="Q76" s="34"/>
      <c r="R76" s="34"/>
      <c r="S76" s="34"/>
      <c r="T76" s="34"/>
      <c r="U76" s="34"/>
      <c r="V76" s="34">
        <v>15319732</v>
      </c>
      <c r="W76" s="34">
        <v>21350826</v>
      </c>
      <c r="X76" s="34"/>
      <c r="Y76" s="33"/>
      <c r="Z76" s="35">
        <v>42701652</v>
      </c>
    </row>
    <row r="77" spans="1:26" ht="12.75" hidden="1">
      <c r="A77" s="37" t="s">
        <v>31</v>
      </c>
      <c r="B77" s="19"/>
      <c r="C77" s="19"/>
      <c r="D77" s="20">
        <v>9594228</v>
      </c>
      <c r="E77" s="21">
        <v>9594228</v>
      </c>
      <c r="F77" s="21">
        <v>594392</v>
      </c>
      <c r="G77" s="21">
        <v>646013</v>
      </c>
      <c r="H77" s="21">
        <v>1662180</v>
      </c>
      <c r="I77" s="21">
        <v>2902585</v>
      </c>
      <c r="J77" s="21">
        <v>962840</v>
      </c>
      <c r="K77" s="21">
        <v>1318439</v>
      </c>
      <c r="L77" s="21">
        <v>441258</v>
      </c>
      <c r="M77" s="21">
        <v>2722537</v>
      </c>
      <c r="N77" s="21"/>
      <c r="O77" s="21"/>
      <c r="P77" s="21"/>
      <c r="Q77" s="21"/>
      <c r="R77" s="21"/>
      <c r="S77" s="21"/>
      <c r="T77" s="21"/>
      <c r="U77" s="21"/>
      <c r="V77" s="21">
        <v>5625122</v>
      </c>
      <c r="W77" s="21">
        <v>4797114</v>
      </c>
      <c r="X77" s="21"/>
      <c r="Y77" s="20"/>
      <c r="Z77" s="23">
        <v>9594228</v>
      </c>
    </row>
    <row r="78" spans="1:26" ht="12.75" hidden="1">
      <c r="A78" s="38" t="s">
        <v>32</v>
      </c>
      <c r="B78" s="19"/>
      <c r="C78" s="19"/>
      <c r="D78" s="20">
        <v>24161700</v>
      </c>
      <c r="E78" s="21">
        <v>24161700</v>
      </c>
      <c r="F78" s="21">
        <v>976438</v>
      </c>
      <c r="G78" s="21">
        <v>1944771</v>
      </c>
      <c r="H78" s="21">
        <v>1989056</v>
      </c>
      <c r="I78" s="21">
        <v>4910265</v>
      </c>
      <c r="J78" s="21">
        <v>1317540</v>
      </c>
      <c r="K78" s="21">
        <v>1693304</v>
      </c>
      <c r="L78" s="21">
        <v>1773501</v>
      </c>
      <c r="M78" s="21">
        <v>4784345</v>
      </c>
      <c r="N78" s="21"/>
      <c r="O78" s="21"/>
      <c r="P78" s="21"/>
      <c r="Q78" s="21"/>
      <c r="R78" s="21"/>
      <c r="S78" s="21"/>
      <c r="T78" s="21"/>
      <c r="U78" s="21"/>
      <c r="V78" s="21">
        <v>9694610</v>
      </c>
      <c r="W78" s="21">
        <v>12080850</v>
      </c>
      <c r="X78" s="21"/>
      <c r="Y78" s="20"/>
      <c r="Z78" s="23">
        <v>24161700</v>
      </c>
    </row>
    <row r="79" spans="1:26" ht="12.75" hidden="1">
      <c r="A79" s="39" t="s">
        <v>103</v>
      </c>
      <c r="B79" s="19"/>
      <c r="C79" s="19"/>
      <c r="D79" s="20">
        <v>8287980</v>
      </c>
      <c r="E79" s="21">
        <v>8287980</v>
      </c>
      <c r="F79" s="21">
        <v>289802</v>
      </c>
      <c r="G79" s="21">
        <v>824111</v>
      </c>
      <c r="H79" s="21">
        <v>789014</v>
      </c>
      <c r="I79" s="21">
        <v>1902927</v>
      </c>
      <c r="J79" s="21">
        <v>166823</v>
      </c>
      <c r="K79" s="21">
        <v>449145</v>
      </c>
      <c r="L79" s="21">
        <v>690662</v>
      </c>
      <c r="M79" s="21">
        <v>1306630</v>
      </c>
      <c r="N79" s="21"/>
      <c r="O79" s="21"/>
      <c r="P79" s="21"/>
      <c r="Q79" s="21"/>
      <c r="R79" s="21"/>
      <c r="S79" s="21"/>
      <c r="T79" s="21"/>
      <c r="U79" s="21"/>
      <c r="V79" s="21">
        <v>3209557</v>
      </c>
      <c r="W79" s="21">
        <v>4143990</v>
      </c>
      <c r="X79" s="21"/>
      <c r="Y79" s="20"/>
      <c r="Z79" s="23">
        <v>8287980</v>
      </c>
    </row>
    <row r="80" spans="1:26" ht="12.75" hidden="1">
      <c r="A80" s="39" t="s">
        <v>104</v>
      </c>
      <c r="B80" s="19"/>
      <c r="C80" s="19"/>
      <c r="D80" s="20">
        <v>5782584</v>
      </c>
      <c r="E80" s="21">
        <v>5782584</v>
      </c>
      <c r="F80" s="21">
        <v>187333</v>
      </c>
      <c r="G80" s="21">
        <v>294783</v>
      </c>
      <c r="H80" s="21">
        <v>298541</v>
      </c>
      <c r="I80" s="21">
        <v>780657</v>
      </c>
      <c r="J80" s="21">
        <v>327452</v>
      </c>
      <c r="K80" s="21">
        <v>318035</v>
      </c>
      <c r="L80" s="21">
        <v>269297</v>
      </c>
      <c r="M80" s="21">
        <v>914784</v>
      </c>
      <c r="N80" s="21"/>
      <c r="O80" s="21"/>
      <c r="P80" s="21"/>
      <c r="Q80" s="21"/>
      <c r="R80" s="21"/>
      <c r="S80" s="21"/>
      <c r="T80" s="21"/>
      <c r="U80" s="21"/>
      <c r="V80" s="21">
        <v>1695441</v>
      </c>
      <c r="W80" s="21">
        <v>2891292</v>
      </c>
      <c r="X80" s="21"/>
      <c r="Y80" s="20"/>
      <c r="Z80" s="23">
        <v>5782584</v>
      </c>
    </row>
    <row r="81" spans="1:26" ht="12.75" hidden="1">
      <c r="A81" s="39" t="s">
        <v>105</v>
      </c>
      <c r="B81" s="19"/>
      <c r="C81" s="19"/>
      <c r="D81" s="20">
        <v>5163708</v>
      </c>
      <c r="E81" s="21">
        <v>5163708</v>
      </c>
      <c r="F81" s="21">
        <v>245816</v>
      </c>
      <c r="G81" s="21">
        <v>422129</v>
      </c>
      <c r="H81" s="21">
        <v>443778</v>
      </c>
      <c r="I81" s="21">
        <v>1111723</v>
      </c>
      <c r="J81" s="21">
        <v>420263</v>
      </c>
      <c r="K81" s="21">
        <v>462344</v>
      </c>
      <c r="L81" s="21">
        <v>411944</v>
      </c>
      <c r="M81" s="21">
        <v>1294551</v>
      </c>
      <c r="N81" s="21"/>
      <c r="O81" s="21"/>
      <c r="P81" s="21"/>
      <c r="Q81" s="21"/>
      <c r="R81" s="21"/>
      <c r="S81" s="21"/>
      <c r="T81" s="21"/>
      <c r="U81" s="21"/>
      <c r="V81" s="21">
        <v>2406274</v>
      </c>
      <c r="W81" s="21">
        <v>2581854</v>
      </c>
      <c r="X81" s="21"/>
      <c r="Y81" s="20"/>
      <c r="Z81" s="23">
        <v>5163708</v>
      </c>
    </row>
    <row r="82" spans="1:26" ht="12.75" hidden="1">
      <c r="A82" s="39" t="s">
        <v>106</v>
      </c>
      <c r="B82" s="19"/>
      <c r="C82" s="19"/>
      <c r="D82" s="20">
        <v>4927428</v>
      </c>
      <c r="E82" s="21">
        <v>4927428</v>
      </c>
      <c r="F82" s="21">
        <v>253487</v>
      </c>
      <c r="G82" s="21">
        <v>403748</v>
      </c>
      <c r="H82" s="21">
        <v>457723</v>
      </c>
      <c r="I82" s="21">
        <v>1114958</v>
      </c>
      <c r="J82" s="21">
        <v>403002</v>
      </c>
      <c r="K82" s="21">
        <v>463780</v>
      </c>
      <c r="L82" s="21">
        <v>401598</v>
      </c>
      <c r="M82" s="21">
        <v>1268380</v>
      </c>
      <c r="N82" s="21"/>
      <c r="O82" s="21"/>
      <c r="P82" s="21"/>
      <c r="Q82" s="21"/>
      <c r="R82" s="21"/>
      <c r="S82" s="21"/>
      <c r="T82" s="21"/>
      <c r="U82" s="21"/>
      <c r="V82" s="21">
        <v>2383338</v>
      </c>
      <c r="W82" s="21">
        <v>2463714</v>
      </c>
      <c r="X82" s="21"/>
      <c r="Y82" s="20"/>
      <c r="Z82" s="23">
        <v>4927428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8945724</v>
      </c>
      <c r="E84" s="30">
        <v>8945724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4472862</v>
      </c>
      <c r="X84" s="30"/>
      <c r="Y84" s="29"/>
      <c r="Z84" s="31">
        <v>8945724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7116894</v>
      </c>
      <c r="F5" s="358">
        <f t="shared" si="0"/>
        <v>7116894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3558447</v>
      </c>
      <c r="Y5" s="358">
        <f t="shared" si="0"/>
        <v>-3558447</v>
      </c>
      <c r="Z5" s="359">
        <f>+IF(X5&lt;&gt;0,+(Y5/X5)*100,0)</f>
        <v>-100</v>
      </c>
      <c r="AA5" s="360">
        <f>+AA6+AA8+AA11+AA13+AA15</f>
        <v>7116894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2500000</v>
      </c>
      <c r="F6" s="59">
        <f t="shared" si="1"/>
        <v>2500000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1250000</v>
      </c>
      <c r="Y6" s="59">
        <f t="shared" si="1"/>
        <v>-1250000</v>
      </c>
      <c r="Z6" s="61">
        <f>+IF(X6&lt;&gt;0,+(Y6/X6)*100,0)</f>
        <v>-100</v>
      </c>
      <c r="AA6" s="62">
        <f t="shared" si="1"/>
        <v>2500000</v>
      </c>
    </row>
    <row r="7" spans="1:27" ht="12.75">
      <c r="A7" s="291" t="s">
        <v>229</v>
      </c>
      <c r="B7" s="142"/>
      <c r="C7" s="60"/>
      <c r="D7" s="340"/>
      <c r="E7" s="60">
        <v>2500000</v>
      </c>
      <c r="F7" s="59">
        <v>2500000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1250000</v>
      </c>
      <c r="Y7" s="59">
        <v>-1250000</v>
      </c>
      <c r="Z7" s="61">
        <v>-100</v>
      </c>
      <c r="AA7" s="62">
        <v>2500000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500000</v>
      </c>
      <c r="F8" s="59">
        <f t="shared" si="2"/>
        <v>500000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250000</v>
      </c>
      <c r="Y8" s="59">
        <f t="shared" si="2"/>
        <v>-250000</v>
      </c>
      <c r="Z8" s="61">
        <f>+IF(X8&lt;&gt;0,+(Y8/X8)*100,0)</f>
        <v>-100</v>
      </c>
      <c r="AA8" s="62">
        <f>SUM(AA9:AA10)</f>
        <v>500000</v>
      </c>
    </row>
    <row r="9" spans="1:27" ht="12.75">
      <c r="A9" s="291" t="s">
        <v>230</v>
      </c>
      <c r="B9" s="142"/>
      <c r="C9" s="60"/>
      <c r="D9" s="340"/>
      <c r="E9" s="60">
        <v>500000</v>
      </c>
      <c r="F9" s="59">
        <v>500000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250000</v>
      </c>
      <c r="Y9" s="59">
        <v>-250000</v>
      </c>
      <c r="Z9" s="61">
        <v>-100</v>
      </c>
      <c r="AA9" s="62">
        <v>500000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2346894</v>
      </c>
      <c r="F11" s="364">
        <f t="shared" si="3"/>
        <v>2346894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1173447</v>
      </c>
      <c r="Y11" s="364">
        <f t="shared" si="3"/>
        <v>-1173447</v>
      </c>
      <c r="Z11" s="365">
        <f>+IF(X11&lt;&gt;0,+(Y11/X11)*100,0)</f>
        <v>-100</v>
      </c>
      <c r="AA11" s="366">
        <f t="shared" si="3"/>
        <v>2346894</v>
      </c>
    </row>
    <row r="12" spans="1:27" ht="12.75">
      <c r="A12" s="291" t="s">
        <v>232</v>
      </c>
      <c r="B12" s="136"/>
      <c r="C12" s="60"/>
      <c r="D12" s="340"/>
      <c r="E12" s="60">
        <v>2346894</v>
      </c>
      <c r="F12" s="59">
        <v>2346894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1173447</v>
      </c>
      <c r="Y12" s="59">
        <v>-1173447</v>
      </c>
      <c r="Z12" s="61">
        <v>-100</v>
      </c>
      <c r="AA12" s="62">
        <v>2346894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1150000</v>
      </c>
      <c r="F13" s="342">
        <f t="shared" si="4"/>
        <v>1150000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575000</v>
      </c>
      <c r="Y13" s="342">
        <f t="shared" si="4"/>
        <v>-575000</v>
      </c>
      <c r="Z13" s="335">
        <f>+IF(X13&lt;&gt;0,+(Y13/X13)*100,0)</f>
        <v>-100</v>
      </c>
      <c r="AA13" s="273">
        <f t="shared" si="4"/>
        <v>1150000</v>
      </c>
    </row>
    <row r="14" spans="1:27" ht="12.75">
      <c r="A14" s="291" t="s">
        <v>233</v>
      </c>
      <c r="B14" s="136"/>
      <c r="C14" s="60"/>
      <c r="D14" s="340"/>
      <c r="E14" s="60">
        <v>1150000</v>
      </c>
      <c r="F14" s="59">
        <v>1150000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575000</v>
      </c>
      <c r="Y14" s="59">
        <v>-575000</v>
      </c>
      <c r="Z14" s="61">
        <v>-100</v>
      </c>
      <c r="AA14" s="62">
        <v>1150000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620000</v>
      </c>
      <c r="F15" s="59">
        <f t="shared" si="5"/>
        <v>620000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310000</v>
      </c>
      <c r="Y15" s="59">
        <f t="shared" si="5"/>
        <v>-310000</v>
      </c>
      <c r="Z15" s="61">
        <f>+IF(X15&lt;&gt;0,+(Y15/X15)*100,0)</f>
        <v>-100</v>
      </c>
      <c r="AA15" s="62">
        <f>SUM(AA16:AA20)</f>
        <v>620000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620000</v>
      </c>
      <c r="F20" s="59">
        <v>620000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310000</v>
      </c>
      <c r="Y20" s="59">
        <v>-310000</v>
      </c>
      <c r="Z20" s="61">
        <v>-100</v>
      </c>
      <c r="AA20" s="62">
        <v>620000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462822</v>
      </c>
      <c r="F40" s="345">
        <f t="shared" si="9"/>
        <v>462822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231411</v>
      </c>
      <c r="Y40" s="345">
        <f t="shared" si="9"/>
        <v>-231411</v>
      </c>
      <c r="Z40" s="336">
        <f>+IF(X40&lt;&gt;0,+(Y40/X40)*100,0)</f>
        <v>-100</v>
      </c>
      <c r="AA40" s="350">
        <f>SUM(AA41:AA49)</f>
        <v>462822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462822</v>
      </c>
      <c r="F49" s="53">
        <v>462822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231411</v>
      </c>
      <c r="Y49" s="53">
        <v>-231411</v>
      </c>
      <c r="Z49" s="94">
        <v>-100</v>
      </c>
      <c r="AA49" s="95">
        <v>462822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7579716</v>
      </c>
      <c r="F60" s="264">
        <f t="shared" si="14"/>
        <v>7579716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3789858</v>
      </c>
      <c r="Y60" s="264">
        <f t="shared" si="14"/>
        <v>-3789858</v>
      </c>
      <c r="Z60" s="337">
        <f>+IF(X60&lt;&gt;0,+(Y60/X60)*100,0)</f>
        <v>-100</v>
      </c>
      <c r="AA60" s="232">
        <f>+AA57+AA54+AA51+AA40+AA37+AA34+AA22+AA5</f>
        <v>7579716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76805460</v>
      </c>
      <c r="F5" s="100">
        <f t="shared" si="0"/>
        <v>76805460</v>
      </c>
      <c r="G5" s="100">
        <f t="shared" si="0"/>
        <v>31227851</v>
      </c>
      <c r="H5" s="100">
        <f t="shared" si="0"/>
        <v>2888918</v>
      </c>
      <c r="I5" s="100">
        <f t="shared" si="0"/>
        <v>1484315</v>
      </c>
      <c r="J5" s="100">
        <f t="shared" si="0"/>
        <v>35601084</v>
      </c>
      <c r="K5" s="100">
        <f t="shared" si="0"/>
        <v>13585687</v>
      </c>
      <c r="L5" s="100">
        <f t="shared" si="0"/>
        <v>-4678483</v>
      </c>
      <c r="M5" s="100">
        <f t="shared" si="0"/>
        <v>18957866</v>
      </c>
      <c r="N5" s="100">
        <f t="shared" si="0"/>
        <v>27865070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63466154</v>
      </c>
      <c r="X5" s="100">
        <f t="shared" si="0"/>
        <v>38402730</v>
      </c>
      <c r="Y5" s="100">
        <f t="shared" si="0"/>
        <v>25063424</v>
      </c>
      <c r="Z5" s="137">
        <f>+IF(X5&lt;&gt;0,+(Y5/X5)*100,0)</f>
        <v>65.2646934215354</v>
      </c>
      <c r="AA5" s="153">
        <f>SUM(AA6:AA8)</f>
        <v>76805460</v>
      </c>
    </row>
    <row r="6" spans="1:27" ht="12.75">
      <c r="A6" s="138" t="s">
        <v>75</v>
      </c>
      <c r="B6" s="136"/>
      <c r="C6" s="155"/>
      <c r="D6" s="155"/>
      <c r="E6" s="156">
        <v>3522300</v>
      </c>
      <c r="F6" s="60">
        <v>3522300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1761150</v>
      </c>
      <c r="Y6" s="60">
        <v>-1761150</v>
      </c>
      <c r="Z6" s="140">
        <v>-100</v>
      </c>
      <c r="AA6" s="155">
        <v>3522300</v>
      </c>
    </row>
    <row r="7" spans="1:27" ht="12.75">
      <c r="A7" s="138" t="s">
        <v>76</v>
      </c>
      <c r="B7" s="136"/>
      <c r="C7" s="157"/>
      <c r="D7" s="157"/>
      <c r="E7" s="158">
        <v>66487650</v>
      </c>
      <c r="F7" s="159">
        <v>66487650</v>
      </c>
      <c r="G7" s="159">
        <v>31121458</v>
      </c>
      <c r="H7" s="159">
        <v>2806930</v>
      </c>
      <c r="I7" s="159">
        <v>577095</v>
      </c>
      <c r="J7" s="159">
        <v>34505483</v>
      </c>
      <c r="K7" s="159">
        <v>624634</v>
      </c>
      <c r="L7" s="159">
        <v>1105692</v>
      </c>
      <c r="M7" s="159">
        <v>18868939</v>
      </c>
      <c r="N7" s="159">
        <v>20599265</v>
      </c>
      <c r="O7" s="159"/>
      <c r="P7" s="159"/>
      <c r="Q7" s="159"/>
      <c r="R7" s="159"/>
      <c r="S7" s="159"/>
      <c r="T7" s="159"/>
      <c r="U7" s="159"/>
      <c r="V7" s="159"/>
      <c r="W7" s="159">
        <v>55104748</v>
      </c>
      <c r="X7" s="159">
        <v>33243822</v>
      </c>
      <c r="Y7" s="159">
        <v>21860926</v>
      </c>
      <c r="Z7" s="141">
        <v>65.76</v>
      </c>
      <c r="AA7" s="157">
        <v>66487650</v>
      </c>
    </row>
    <row r="8" spans="1:27" ht="12.75">
      <c r="A8" s="138" t="s">
        <v>77</v>
      </c>
      <c r="B8" s="136"/>
      <c r="C8" s="155"/>
      <c r="D8" s="155"/>
      <c r="E8" s="156">
        <v>6795510</v>
      </c>
      <c r="F8" s="60">
        <v>6795510</v>
      </c>
      <c r="G8" s="60">
        <v>106393</v>
      </c>
      <c r="H8" s="60">
        <v>81988</v>
      </c>
      <c r="I8" s="60">
        <v>907220</v>
      </c>
      <c r="J8" s="60">
        <v>1095601</v>
      </c>
      <c r="K8" s="60">
        <v>12961053</v>
      </c>
      <c r="L8" s="60">
        <v>-5784175</v>
      </c>
      <c r="M8" s="60">
        <v>88927</v>
      </c>
      <c r="N8" s="60">
        <v>7265805</v>
      </c>
      <c r="O8" s="60"/>
      <c r="P8" s="60"/>
      <c r="Q8" s="60"/>
      <c r="R8" s="60"/>
      <c r="S8" s="60"/>
      <c r="T8" s="60"/>
      <c r="U8" s="60"/>
      <c r="V8" s="60"/>
      <c r="W8" s="60">
        <v>8361406</v>
      </c>
      <c r="X8" s="60">
        <v>3397758</v>
      </c>
      <c r="Y8" s="60">
        <v>4963648</v>
      </c>
      <c r="Z8" s="140">
        <v>146.09</v>
      </c>
      <c r="AA8" s="155">
        <v>6795510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287000</v>
      </c>
      <c r="F9" s="100">
        <f t="shared" si="1"/>
        <v>287000</v>
      </c>
      <c r="G9" s="100">
        <f t="shared" si="1"/>
        <v>13240</v>
      </c>
      <c r="H9" s="100">
        <f t="shared" si="1"/>
        <v>20755</v>
      </c>
      <c r="I9" s="100">
        <f t="shared" si="1"/>
        <v>11257</v>
      </c>
      <c r="J9" s="100">
        <f t="shared" si="1"/>
        <v>45252</v>
      </c>
      <c r="K9" s="100">
        <f t="shared" si="1"/>
        <v>12321</v>
      </c>
      <c r="L9" s="100">
        <f t="shared" si="1"/>
        <v>15123</v>
      </c>
      <c r="M9" s="100">
        <f t="shared" si="1"/>
        <v>9511</v>
      </c>
      <c r="N9" s="100">
        <f t="shared" si="1"/>
        <v>36955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82207</v>
      </c>
      <c r="X9" s="100">
        <f t="shared" si="1"/>
        <v>143502</v>
      </c>
      <c r="Y9" s="100">
        <f t="shared" si="1"/>
        <v>-61295</v>
      </c>
      <c r="Z9" s="137">
        <f>+IF(X9&lt;&gt;0,+(Y9/X9)*100,0)</f>
        <v>-42.7136904015275</v>
      </c>
      <c r="AA9" s="153">
        <f>SUM(AA10:AA14)</f>
        <v>287000</v>
      </c>
    </row>
    <row r="10" spans="1:27" ht="12.75">
      <c r="A10" s="138" t="s">
        <v>79</v>
      </c>
      <c r="B10" s="136"/>
      <c r="C10" s="155"/>
      <c r="D10" s="155"/>
      <c r="E10" s="156">
        <v>212000</v>
      </c>
      <c r="F10" s="60">
        <v>212000</v>
      </c>
      <c r="G10" s="60">
        <v>13240</v>
      </c>
      <c r="H10" s="60">
        <v>17555</v>
      </c>
      <c r="I10" s="60">
        <v>11257</v>
      </c>
      <c r="J10" s="60">
        <v>42052</v>
      </c>
      <c r="K10" s="60">
        <v>12321</v>
      </c>
      <c r="L10" s="60">
        <v>14523</v>
      </c>
      <c r="M10" s="60">
        <v>9511</v>
      </c>
      <c r="N10" s="60">
        <v>36355</v>
      </c>
      <c r="O10" s="60"/>
      <c r="P10" s="60"/>
      <c r="Q10" s="60"/>
      <c r="R10" s="60"/>
      <c r="S10" s="60"/>
      <c r="T10" s="60"/>
      <c r="U10" s="60"/>
      <c r="V10" s="60"/>
      <c r="W10" s="60">
        <v>78407</v>
      </c>
      <c r="X10" s="60">
        <v>106002</v>
      </c>
      <c r="Y10" s="60">
        <v>-27595</v>
      </c>
      <c r="Z10" s="140">
        <v>-26.03</v>
      </c>
      <c r="AA10" s="155">
        <v>212000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75000</v>
      </c>
      <c r="F12" s="60">
        <v>75000</v>
      </c>
      <c r="G12" s="60"/>
      <c r="H12" s="60">
        <v>3200</v>
      </c>
      <c r="I12" s="60"/>
      <c r="J12" s="60">
        <v>3200</v>
      </c>
      <c r="K12" s="60"/>
      <c r="L12" s="60">
        <v>600</v>
      </c>
      <c r="M12" s="60"/>
      <c r="N12" s="60">
        <v>600</v>
      </c>
      <c r="O12" s="60"/>
      <c r="P12" s="60"/>
      <c r="Q12" s="60"/>
      <c r="R12" s="60"/>
      <c r="S12" s="60"/>
      <c r="T12" s="60"/>
      <c r="U12" s="60"/>
      <c r="V12" s="60"/>
      <c r="W12" s="60">
        <v>3800</v>
      </c>
      <c r="X12" s="60">
        <v>37500</v>
      </c>
      <c r="Y12" s="60">
        <v>-33700</v>
      </c>
      <c r="Z12" s="140">
        <v>-89.87</v>
      </c>
      <c r="AA12" s="155">
        <v>75000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37692</v>
      </c>
      <c r="F15" s="100">
        <f t="shared" si="2"/>
        <v>37692</v>
      </c>
      <c r="G15" s="100">
        <f t="shared" si="2"/>
        <v>4470</v>
      </c>
      <c r="H15" s="100">
        <f t="shared" si="2"/>
        <v>2242</v>
      </c>
      <c r="I15" s="100">
        <f t="shared" si="2"/>
        <v>2526</v>
      </c>
      <c r="J15" s="100">
        <f t="shared" si="2"/>
        <v>9238</v>
      </c>
      <c r="K15" s="100">
        <f t="shared" si="2"/>
        <v>1296</v>
      </c>
      <c r="L15" s="100">
        <f t="shared" si="2"/>
        <v>5043</v>
      </c>
      <c r="M15" s="100">
        <f t="shared" si="2"/>
        <v>1893</v>
      </c>
      <c r="N15" s="100">
        <f t="shared" si="2"/>
        <v>8232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17470</v>
      </c>
      <c r="X15" s="100">
        <f t="shared" si="2"/>
        <v>18846</v>
      </c>
      <c r="Y15" s="100">
        <f t="shared" si="2"/>
        <v>-1376</v>
      </c>
      <c r="Z15" s="137">
        <f>+IF(X15&lt;&gt;0,+(Y15/X15)*100,0)</f>
        <v>-7.301284092115037</v>
      </c>
      <c r="AA15" s="153">
        <f>SUM(AA16:AA18)</f>
        <v>37692</v>
      </c>
    </row>
    <row r="16" spans="1:27" ht="12.75">
      <c r="A16" s="138" t="s">
        <v>85</v>
      </c>
      <c r="B16" s="136"/>
      <c r="C16" s="155"/>
      <c r="D16" s="155"/>
      <c r="E16" s="156">
        <v>37692</v>
      </c>
      <c r="F16" s="60">
        <v>37692</v>
      </c>
      <c r="G16" s="60">
        <v>4470</v>
      </c>
      <c r="H16" s="60">
        <v>2242</v>
      </c>
      <c r="I16" s="60">
        <v>2526</v>
      </c>
      <c r="J16" s="60">
        <v>9238</v>
      </c>
      <c r="K16" s="60">
        <v>1296</v>
      </c>
      <c r="L16" s="60">
        <v>5043</v>
      </c>
      <c r="M16" s="60">
        <v>1893</v>
      </c>
      <c r="N16" s="60">
        <v>8232</v>
      </c>
      <c r="O16" s="60"/>
      <c r="P16" s="60"/>
      <c r="Q16" s="60"/>
      <c r="R16" s="60"/>
      <c r="S16" s="60"/>
      <c r="T16" s="60"/>
      <c r="U16" s="60"/>
      <c r="V16" s="60"/>
      <c r="W16" s="60">
        <v>17470</v>
      </c>
      <c r="X16" s="60">
        <v>18846</v>
      </c>
      <c r="Y16" s="60">
        <v>-1376</v>
      </c>
      <c r="Z16" s="140">
        <v>-7.3</v>
      </c>
      <c r="AA16" s="155">
        <v>37692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48556328</v>
      </c>
      <c r="F19" s="100">
        <f t="shared" si="3"/>
        <v>48556328</v>
      </c>
      <c r="G19" s="100">
        <f t="shared" si="3"/>
        <v>3481904</v>
      </c>
      <c r="H19" s="100">
        <f t="shared" si="3"/>
        <v>3332281</v>
      </c>
      <c r="I19" s="100">
        <f t="shared" si="3"/>
        <v>3244780</v>
      </c>
      <c r="J19" s="100">
        <f t="shared" si="3"/>
        <v>10058965</v>
      </c>
      <c r="K19" s="100">
        <f t="shared" si="3"/>
        <v>3646374</v>
      </c>
      <c r="L19" s="100">
        <f t="shared" si="3"/>
        <v>4937633</v>
      </c>
      <c r="M19" s="100">
        <f t="shared" si="3"/>
        <v>3416091</v>
      </c>
      <c r="N19" s="100">
        <f t="shared" si="3"/>
        <v>12000098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22059063</v>
      </c>
      <c r="X19" s="100">
        <f t="shared" si="3"/>
        <v>24278172</v>
      </c>
      <c r="Y19" s="100">
        <f t="shared" si="3"/>
        <v>-2219109</v>
      </c>
      <c r="Z19" s="137">
        <f>+IF(X19&lt;&gt;0,+(Y19/X19)*100,0)</f>
        <v>-9.140346316024123</v>
      </c>
      <c r="AA19" s="153">
        <f>SUM(AA20:AA23)</f>
        <v>48556328</v>
      </c>
    </row>
    <row r="20" spans="1:27" ht="12.75">
      <c r="A20" s="138" t="s">
        <v>89</v>
      </c>
      <c r="B20" s="136"/>
      <c r="C20" s="155"/>
      <c r="D20" s="155"/>
      <c r="E20" s="156">
        <v>11679093</v>
      </c>
      <c r="F20" s="60">
        <v>11679093</v>
      </c>
      <c r="G20" s="60">
        <v>841759</v>
      </c>
      <c r="H20" s="60">
        <v>808274</v>
      </c>
      <c r="I20" s="60">
        <v>680190</v>
      </c>
      <c r="J20" s="60">
        <v>2330223</v>
      </c>
      <c r="K20" s="60">
        <v>694141</v>
      </c>
      <c r="L20" s="60">
        <v>617192</v>
      </c>
      <c r="M20" s="60">
        <v>645667</v>
      </c>
      <c r="N20" s="60">
        <v>1957000</v>
      </c>
      <c r="O20" s="60"/>
      <c r="P20" s="60"/>
      <c r="Q20" s="60"/>
      <c r="R20" s="60"/>
      <c r="S20" s="60"/>
      <c r="T20" s="60"/>
      <c r="U20" s="60"/>
      <c r="V20" s="60"/>
      <c r="W20" s="60">
        <v>4287223</v>
      </c>
      <c r="X20" s="60">
        <v>5839548</v>
      </c>
      <c r="Y20" s="60">
        <v>-1552325</v>
      </c>
      <c r="Z20" s="140">
        <v>-26.58</v>
      </c>
      <c r="AA20" s="155">
        <v>11679093</v>
      </c>
    </row>
    <row r="21" spans="1:27" ht="12.75">
      <c r="A21" s="138" t="s">
        <v>90</v>
      </c>
      <c r="B21" s="136"/>
      <c r="C21" s="155"/>
      <c r="D21" s="155"/>
      <c r="E21" s="156">
        <v>12486151</v>
      </c>
      <c r="F21" s="60">
        <v>12486151</v>
      </c>
      <c r="G21" s="60">
        <v>831824</v>
      </c>
      <c r="H21" s="60">
        <v>920596</v>
      </c>
      <c r="I21" s="60">
        <v>799755</v>
      </c>
      <c r="J21" s="60">
        <v>2552175</v>
      </c>
      <c r="K21" s="60">
        <v>985032</v>
      </c>
      <c r="L21" s="60">
        <v>2352864</v>
      </c>
      <c r="M21" s="60">
        <v>797387</v>
      </c>
      <c r="N21" s="60">
        <v>4135283</v>
      </c>
      <c r="O21" s="60"/>
      <c r="P21" s="60"/>
      <c r="Q21" s="60"/>
      <c r="R21" s="60"/>
      <c r="S21" s="60"/>
      <c r="T21" s="60"/>
      <c r="U21" s="60"/>
      <c r="V21" s="60"/>
      <c r="W21" s="60">
        <v>6687458</v>
      </c>
      <c r="X21" s="60">
        <v>6243078</v>
      </c>
      <c r="Y21" s="60">
        <v>444380</v>
      </c>
      <c r="Z21" s="140">
        <v>7.12</v>
      </c>
      <c r="AA21" s="155">
        <v>12486151</v>
      </c>
    </row>
    <row r="22" spans="1:27" ht="12.75">
      <c r="A22" s="138" t="s">
        <v>91</v>
      </c>
      <c r="B22" s="136"/>
      <c r="C22" s="157"/>
      <c r="D22" s="157"/>
      <c r="E22" s="158">
        <v>12509818</v>
      </c>
      <c r="F22" s="159">
        <v>12509818</v>
      </c>
      <c r="G22" s="159">
        <v>928019</v>
      </c>
      <c r="H22" s="159">
        <v>814078</v>
      </c>
      <c r="I22" s="159">
        <v>880586</v>
      </c>
      <c r="J22" s="159">
        <v>2622683</v>
      </c>
      <c r="K22" s="159">
        <v>1000353</v>
      </c>
      <c r="L22" s="159">
        <v>1000399</v>
      </c>
      <c r="M22" s="159">
        <v>1003075</v>
      </c>
      <c r="N22" s="159">
        <v>3003827</v>
      </c>
      <c r="O22" s="159"/>
      <c r="P22" s="159"/>
      <c r="Q22" s="159"/>
      <c r="R22" s="159"/>
      <c r="S22" s="159"/>
      <c r="T22" s="159"/>
      <c r="U22" s="159"/>
      <c r="V22" s="159"/>
      <c r="W22" s="159">
        <v>5626510</v>
      </c>
      <c r="X22" s="159">
        <v>6254910</v>
      </c>
      <c r="Y22" s="159">
        <v>-628400</v>
      </c>
      <c r="Z22" s="141">
        <v>-10.05</v>
      </c>
      <c r="AA22" s="157">
        <v>12509818</v>
      </c>
    </row>
    <row r="23" spans="1:27" ht="12.75">
      <c r="A23" s="138" t="s">
        <v>92</v>
      </c>
      <c r="B23" s="136"/>
      <c r="C23" s="155"/>
      <c r="D23" s="155"/>
      <c r="E23" s="156">
        <v>11881266</v>
      </c>
      <c r="F23" s="60">
        <v>11881266</v>
      </c>
      <c r="G23" s="60">
        <v>880302</v>
      </c>
      <c r="H23" s="60">
        <v>789333</v>
      </c>
      <c r="I23" s="60">
        <v>884249</v>
      </c>
      <c r="J23" s="60">
        <v>2553884</v>
      </c>
      <c r="K23" s="60">
        <v>966848</v>
      </c>
      <c r="L23" s="60">
        <v>967178</v>
      </c>
      <c r="M23" s="60">
        <v>969962</v>
      </c>
      <c r="N23" s="60">
        <v>2903988</v>
      </c>
      <c r="O23" s="60"/>
      <c r="P23" s="60"/>
      <c r="Q23" s="60"/>
      <c r="R23" s="60"/>
      <c r="S23" s="60"/>
      <c r="T23" s="60"/>
      <c r="U23" s="60"/>
      <c r="V23" s="60"/>
      <c r="W23" s="60">
        <v>5457872</v>
      </c>
      <c r="X23" s="60">
        <v>5940636</v>
      </c>
      <c r="Y23" s="60">
        <v>-482764</v>
      </c>
      <c r="Z23" s="140">
        <v>-8.13</v>
      </c>
      <c r="AA23" s="155">
        <v>11881266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125686480</v>
      </c>
      <c r="F25" s="73">
        <f t="shared" si="4"/>
        <v>125686480</v>
      </c>
      <c r="G25" s="73">
        <f t="shared" si="4"/>
        <v>34727465</v>
      </c>
      <c r="H25" s="73">
        <f t="shared" si="4"/>
        <v>6244196</v>
      </c>
      <c r="I25" s="73">
        <f t="shared" si="4"/>
        <v>4742878</v>
      </c>
      <c r="J25" s="73">
        <f t="shared" si="4"/>
        <v>45714539</v>
      </c>
      <c r="K25" s="73">
        <f t="shared" si="4"/>
        <v>17245678</v>
      </c>
      <c r="L25" s="73">
        <f t="shared" si="4"/>
        <v>279316</v>
      </c>
      <c r="M25" s="73">
        <f t="shared" si="4"/>
        <v>22385361</v>
      </c>
      <c r="N25" s="73">
        <f t="shared" si="4"/>
        <v>39910355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85624894</v>
      </c>
      <c r="X25" s="73">
        <f t="shared" si="4"/>
        <v>62843250</v>
      </c>
      <c r="Y25" s="73">
        <f t="shared" si="4"/>
        <v>22781644</v>
      </c>
      <c r="Z25" s="170">
        <f>+IF(X25&lt;&gt;0,+(Y25/X25)*100,0)</f>
        <v>36.25153695902106</v>
      </c>
      <c r="AA25" s="168">
        <f>+AA5+AA9+AA15+AA19+AA24</f>
        <v>125686480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54472423</v>
      </c>
      <c r="F28" s="100">
        <f t="shared" si="5"/>
        <v>54472423</v>
      </c>
      <c r="G28" s="100">
        <f t="shared" si="5"/>
        <v>3531458</v>
      </c>
      <c r="H28" s="100">
        <f t="shared" si="5"/>
        <v>3497519</v>
      </c>
      <c r="I28" s="100">
        <f t="shared" si="5"/>
        <v>4447847</v>
      </c>
      <c r="J28" s="100">
        <f t="shared" si="5"/>
        <v>11476824</v>
      </c>
      <c r="K28" s="100">
        <f t="shared" si="5"/>
        <v>8311054</v>
      </c>
      <c r="L28" s="100">
        <f t="shared" si="5"/>
        <v>6966156</v>
      </c>
      <c r="M28" s="100">
        <f t="shared" si="5"/>
        <v>4160236</v>
      </c>
      <c r="N28" s="100">
        <f t="shared" si="5"/>
        <v>19437446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30914270</v>
      </c>
      <c r="X28" s="100">
        <f t="shared" si="5"/>
        <v>27236208</v>
      </c>
      <c r="Y28" s="100">
        <f t="shared" si="5"/>
        <v>3678062</v>
      </c>
      <c r="Z28" s="137">
        <f>+IF(X28&lt;&gt;0,+(Y28/X28)*100,0)</f>
        <v>13.504310144789613</v>
      </c>
      <c r="AA28" s="153">
        <f>SUM(AA29:AA31)</f>
        <v>54472423</v>
      </c>
    </row>
    <row r="29" spans="1:27" ht="12.75">
      <c r="A29" s="138" t="s">
        <v>75</v>
      </c>
      <c r="B29" s="136"/>
      <c r="C29" s="155"/>
      <c r="D29" s="155"/>
      <c r="E29" s="156">
        <v>18728089</v>
      </c>
      <c r="F29" s="60">
        <v>18728089</v>
      </c>
      <c r="G29" s="60">
        <v>1871531</v>
      </c>
      <c r="H29" s="60">
        <v>1148032</v>
      </c>
      <c r="I29" s="60">
        <v>1038028</v>
      </c>
      <c r="J29" s="60">
        <v>4057591</v>
      </c>
      <c r="K29" s="60">
        <v>2700785</v>
      </c>
      <c r="L29" s="60">
        <v>1835869</v>
      </c>
      <c r="M29" s="60">
        <v>2062036</v>
      </c>
      <c r="N29" s="60">
        <v>6598690</v>
      </c>
      <c r="O29" s="60"/>
      <c r="P29" s="60"/>
      <c r="Q29" s="60"/>
      <c r="R29" s="60"/>
      <c r="S29" s="60"/>
      <c r="T29" s="60"/>
      <c r="U29" s="60"/>
      <c r="V29" s="60"/>
      <c r="W29" s="60">
        <v>10656281</v>
      </c>
      <c r="X29" s="60">
        <v>9364044</v>
      </c>
      <c r="Y29" s="60">
        <v>1292237</v>
      </c>
      <c r="Z29" s="140">
        <v>13.8</v>
      </c>
      <c r="AA29" s="155">
        <v>18728089</v>
      </c>
    </row>
    <row r="30" spans="1:27" ht="12.75">
      <c r="A30" s="138" t="s">
        <v>76</v>
      </c>
      <c r="B30" s="136"/>
      <c r="C30" s="157"/>
      <c r="D30" s="157"/>
      <c r="E30" s="158">
        <v>22390239</v>
      </c>
      <c r="F30" s="159">
        <v>22390239</v>
      </c>
      <c r="G30" s="159">
        <v>810891</v>
      </c>
      <c r="H30" s="159">
        <v>1448546</v>
      </c>
      <c r="I30" s="159">
        <v>2447071</v>
      </c>
      <c r="J30" s="159">
        <v>4706508</v>
      </c>
      <c r="K30" s="159">
        <v>4740692</v>
      </c>
      <c r="L30" s="159">
        <v>4165079</v>
      </c>
      <c r="M30" s="159">
        <v>1158489</v>
      </c>
      <c r="N30" s="159">
        <v>10064260</v>
      </c>
      <c r="O30" s="159"/>
      <c r="P30" s="159"/>
      <c r="Q30" s="159"/>
      <c r="R30" s="159"/>
      <c r="S30" s="159"/>
      <c r="T30" s="159"/>
      <c r="U30" s="159"/>
      <c r="V30" s="159"/>
      <c r="W30" s="159">
        <v>14770768</v>
      </c>
      <c r="X30" s="159">
        <v>11195118</v>
      </c>
      <c r="Y30" s="159">
        <v>3575650</v>
      </c>
      <c r="Z30" s="141">
        <v>31.94</v>
      </c>
      <c r="AA30" s="157">
        <v>22390239</v>
      </c>
    </row>
    <row r="31" spans="1:27" ht="12.75">
      <c r="A31" s="138" t="s">
        <v>77</v>
      </c>
      <c r="B31" s="136"/>
      <c r="C31" s="155"/>
      <c r="D31" s="155"/>
      <c r="E31" s="156">
        <v>13354095</v>
      </c>
      <c r="F31" s="60">
        <v>13354095</v>
      </c>
      <c r="G31" s="60">
        <v>849036</v>
      </c>
      <c r="H31" s="60">
        <v>900941</v>
      </c>
      <c r="I31" s="60">
        <v>962748</v>
      </c>
      <c r="J31" s="60">
        <v>2712725</v>
      </c>
      <c r="K31" s="60">
        <v>869577</v>
      </c>
      <c r="L31" s="60">
        <v>965208</v>
      </c>
      <c r="M31" s="60">
        <v>939711</v>
      </c>
      <c r="N31" s="60">
        <v>2774496</v>
      </c>
      <c r="O31" s="60"/>
      <c r="P31" s="60"/>
      <c r="Q31" s="60"/>
      <c r="R31" s="60"/>
      <c r="S31" s="60"/>
      <c r="T31" s="60"/>
      <c r="U31" s="60"/>
      <c r="V31" s="60"/>
      <c r="W31" s="60">
        <v>5487221</v>
      </c>
      <c r="X31" s="60">
        <v>6677046</v>
      </c>
      <c r="Y31" s="60">
        <v>-1189825</v>
      </c>
      <c r="Z31" s="140">
        <v>-17.82</v>
      </c>
      <c r="AA31" s="155">
        <v>13354095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4211251</v>
      </c>
      <c r="F32" s="100">
        <f t="shared" si="6"/>
        <v>4211251</v>
      </c>
      <c r="G32" s="100">
        <f t="shared" si="6"/>
        <v>285354</v>
      </c>
      <c r="H32" s="100">
        <f t="shared" si="6"/>
        <v>282850</v>
      </c>
      <c r="I32" s="100">
        <f t="shared" si="6"/>
        <v>275975</v>
      </c>
      <c r="J32" s="100">
        <f t="shared" si="6"/>
        <v>844179</v>
      </c>
      <c r="K32" s="100">
        <f t="shared" si="6"/>
        <v>257000</v>
      </c>
      <c r="L32" s="100">
        <f t="shared" si="6"/>
        <v>308558</v>
      </c>
      <c r="M32" s="100">
        <f t="shared" si="6"/>
        <v>293728</v>
      </c>
      <c r="N32" s="100">
        <f t="shared" si="6"/>
        <v>859286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1703465</v>
      </c>
      <c r="X32" s="100">
        <f t="shared" si="6"/>
        <v>2105622</v>
      </c>
      <c r="Y32" s="100">
        <f t="shared" si="6"/>
        <v>-402157</v>
      </c>
      <c r="Z32" s="137">
        <f>+IF(X32&lt;&gt;0,+(Y32/X32)*100,0)</f>
        <v>-19.09920204101211</v>
      </c>
      <c r="AA32" s="153">
        <f>SUM(AA33:AA37)</f>
        <v>4211251</v>
      </c>
    </row>
    <row r="33" spans="1:27" ht="12.75">
      <c r="A33" s="138" t="s">
        <v>79</v>
      </c>
      <c r="B33" s="136"/>
      <c r="C33" s="155"/>
      <c r="D33" s="155"/>
      <c r="E33" s="156">
        <v>1641886</v>
      </c>
      <c r="F33" s="60">
        <v>1641886</v>
      </c>
      <c r="G33" s="60">
        <v>74992</v>
      </c>
      <c r="H33" s="60">
        <v>58126</v>
      </c>
      <c r="I33" s="60">
        <v>72696</v>
      </c>
      <c r="J33" s="60">
        <v>205814</v>
      </c>
      <c r="K33" s="60">
        <v>54514</v>
      </c>
      <c r="L33" s="60">
        <v>109073</v>
      </c>
      <c r="M33" s="60">
        <v>81840</v>
      </c>
      <c r="N33" s="60">
        <v>245427</v>
      </c>
      <c r="O33" s="60"/>
      <c r="P33" s="60"/>
      <c r="Q33" s="60"/>
      <c r="R33" s="60"/>
      <c r="S33" s="60"/>
      <c r="T33" s="60"/>
      <c r="U33" s="60"/>
      <c r="V33" s="60"/>
      <c r="W33" s="60">
        <v>451241</v>
      </c>
      <c r="X33" s="60">
        <v>820944</v>
      </c>
      <c r="Y33" s="60">
        <v>-369703</v>
      </c>
      <c r="Z33" s="140">
        <v>-45.03</v>
      </c>
      <c r="AA33" s="155">
        <v>1641886</v>
      </c>
    </row>
    <row r="34" spans="1:27" ht="12.75">
      <c r="A34" s="138" t="s">
        <v>80</v>
      </c>
      <c r="B34" s="136"/>
      <c r="C34" s="155"/>
      <c r="D34" s="155"/>
      <c r="E34" s="156">
        <v>1641976</v>
      </c>
      <c r="F34" s="60">
        <v>1641976</v>
      </c>
      <c r="G34" s="60">
        <v>125393</v>
      </c>
      <c r="H34" s="60">
        <v>130934</v>
      </c>
      <c r="I34" s="60">
        <v>117549</v>
      </c>
      <c r="J34" s="60">
        <v>373876</v>
      </c>
      <c r="K34" s="60">
        <v>121302</v>
      </c>
      <c r="L34" s="60">
        <v>117970</v>
      </c>
      <c r="M34" s="60">
        <v>130726</v>
      </c>
      <c r="N34" s="60">
        <v>369998</v>
      </c>
      <c r="O34" s="60"/>
      <c r="P34" s="60"/>
      <c r="Q34" s="60"/>
      <c r="R34" s="60"/>
      <c r="S34" s="60"/>
      <c r="T34" s="60"/>
      <c r="U34" s="60"/>
      <c r="V34" s="60"/>
      <c r="W34" s="60">
        <v>743874</v>
      </c>
      <c r="X34" s="60">
        <v>820986</v>
      </c>
      <c r="Y34" s="60">
        <v>-77112</v>
      </c>
      <c r="Z34" s="140">
        <v>-9.39</v>
      </c>
      <c r="AA34" s="155">
        <v>1641976</v>
      </c>
    </row>
    <row r="35" spans="1:27" ht="12.75">
      <c r="A35" s="138" t="s">
        <v>81</v>
      </c>
      <c r="B35" s="136"/>
      <c r="C35" s="155"/>
      <c r="D35" s="155"/>
      <c r="E35" s="156">
        <v>927389</v>
      </c>
      <c r="F35" s="60">
        <v>927389</v>
      </c>
      <c r="G35" s="60">
        <v>84969</v>
      </c>
      <c r="H35" s="60">
        <v>93790</v>
      </c>
      <c r="I35" s="60">
        <v>85730</v>
      </c>
      <c r="J35" s="60">
        <v>264489</v>
      </c>
      <c r="K35" s="60">
        <v>81184</v>
      </c>
      <c r="L35" s="60">
        <v>81515</v>
      </c>
      <c r="M35" s="60">
        <v>81162</v>
      </c>
      <c r="N35" s="60">
        <v>243861</v>
      </c>
      <c r="O35" s="60"/>
      <c r="P35" s="60"/>
      <c r="Q35" s="60"/>
      <c r="R35" s="60"/>
      <c r="S35" s="60"/>
      <c r="T35" s="60"/>
      <c r="U35" s="60"/>
      <c r="V35" s="60"/>
      <c r="W35" s="60">
        <v>508350</v>
      </c>
      <c r="X35" s="60">
        <v>463692</v>
      </c>
      <c r="Y35" s="60">
        <v>44658</v>
      </c>
      <c r="Z35" s="140">
        <v>9.63</v>
      </c>
      <c r="AA35" s="155">
        <v>927389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14484014</v>
      </c>
      <c r="F38" s="100">
        <f t="shared" si="7"/>
        <v>14484014</v>
      </c>
      <c r="G38" s="100">
        <f t="shared" si="7"/>
        <v>860370</v>
      </c>
      <c r="H38" s="100">
        <f t="shared" si="7"/>
        <v>1009974</v>
      </c>
      <c r="I38" s="100">
        <f t="shared" si="7"/>
        <v>831434</v>
      </c>
      <c r="J38" s="100">
        <f t="shared" si="7"/>
        <v>2701778</v>
      </c>
      <c r="K38" s="100">
        <f t="shared" si="7"/>
        <v>688239</v>
      </c>
      <c r="L38" s="100">
        <f t="shared" si="7"/>
        <v>1168022</v>
      </c>
      <c r="M38" s="100">
        <f t="shared" si="7"/>
        <v>1212676</v>
      </c>
      <c r="N38" s="100">
        <f t="shared" si="7"/>
        <v>3068937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5770715</v>
      </c>
      <c r="X38" s="100">
        <f t="shared" si="7"/>
        <v>7242006</v>
      </c>
      <c r="Y38" s="100">
        <f t="shared" si="7"/>
        <v>-1471291</v>
      </c>
      <c r="Z38" s="137">
        <f>+IF(X38&lt;&gt;0,+(Y38/X38)*100,0)</f>
        <v>-20.316069884504376</v>
      </c>
      <c r="AA38" s="153">
        <f>SUM(AA39:AA41)</f>
        <v>14484014</v>
      </c>
    </row>
    <row r="39" spans="1:27" ht="12.75">
      <c r="A39" s="138" t="s">
        <v>85</v>
      </c>
      <c r="B39" s="136"/>
      <c r="C39" s="155"/>
      <c r="D39" s="155"/>
      <c r="E39" s="156">
        <v>11984014</v>
      </c>
      <c r="F39" s="60">
        <v>11984014</v>
      </c>
      <c r="G39" s="60">
        <v>860370</v>
      </c>
      <c r="H39" s="60">
        <v>1009799</v>
      </c>
      <c r="I39" s="60">
        <v>811834</v>
      </c>
      <c r="J39" s="60">
        <v>2682003</v>
      </c>
      <c r="K39" s="60">
        <v>687924</v>
      </c>
      <c r="L39" s="60">
        <v>918493</v>
      </c>
      <c r="M39" s="60">
        <v>830797</v>
      </c>
      <c r="N39" s="60">
        <v>2437214</v>
      </c>
      <c r="O39" s="60"/>
      <c r="P39" s="60"/>
      <c r="Q39" s="60"/>
      <c r="R39" s="60"/>
      <c r="S39" s="60"/>
      <c r="T39" s="60"/>
      <c r="U39" s="60"/>
      <c r="V39" s="60"/>
      <c r="W39" s="60">
        <v>5119217</v>
      </c>
      <c r="X39" s="60">
        <v>5992008</v>
      </c>
      <c r="Y39" s="60">
        <v>-872791</v>
      </c>
      <c r="Z39" s="140">
        <v>-14.57</v>
      </c>
      <c r="AA39" s="155">
        <v>11984014</v>
      </c>
    </row>
    <row r="40" spans="1:27" ht="12.75">
      <c r="A40" s="138" t="s">
        <v>86</v>
      </c>
      <c r="B40" s="136"/>
      <c r="C40" s="155"/>
      <c r="D40" s="155"/>
      <c r="E40" s="156">
        <v>2500000</v>
      </c>
      <c r="F40" s="60">
        <v>2500000</v>
      </c>
      <c r="G40" s="60"/>
      <c r="H40" s="60">
        <v>175</v>
      </c>
      <c r="I40" s="60">
        <v>19600</v>
      </c>
      <c r="J40" s="60">
        <v>19775</v>
      </c>
      <c r="K40" s="60">
        <v>315</v>
      </c>
      <c r="L40" s="60">
        <v>249529</v>
      </c>
      <c r="M40" s="60">
        <v>381879</v>
      </c>
      <c r="N40" s="60">
        <v>631723</v>
      </c>
      <c r="O40" s="60"/>
      <c r="P40" s="60"/>
      <c r="Q40" s="60"/>
      <c r="R40" s="60"/>
      <c r="S40" s="60"/>
      <c r="T40" s="60"/>
      <c r="U40" s="60"/>
      <c r="V40" s="60"/>
      <c r="W40" s="60">
        <v>651498</v>
      </c>
      <c r="X40" s="60">
        <v>1249998</v>
      </c>
      <c r="Y40" s="60">
        <v>-598500</v>
      </c>
      <c r="Z40" s="140">
        <v>-47.88</v>
      </c>
      <c r="AA40" s="155">
        <v>2500000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52467659</v>
      </c>
      <c r="F42" s="100">
        <f t="shared" si="8"/>
        <v>52467659</v>
      </c>
      <c r="G42" s="100">
        <f t="shared" si="8"/>
        <v>1881784</v>
      </c>
      <c r="H42" s="100">
        <f t="shared" si="8"/>
        <v>2302609</v>
      </c>
      <c r="I42" s="100">
        <f t="shared" si="8"/>
        <v>7557987</v>
      </c>
      <c r="J42" s="100">
        <f t="shared" si="8"/>
        <v>11742380</v>
      </c>
      <c r="K42" s="100">
        <f t="shared" si="8"/>
        <v>7580068</v>
      </c>
      <c r="L42" s="100">
        <f t="shared" si="8"/>
        <v>5103973</v>
      </c>
      <c r="M42" s="100">
        <f t="shared" si="8"/>
        <v>3255579</v>
      </c>
      <c r="N42" s="100">
        <f t="shared" si="8"/>
        <v>15939620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27682000</v>
      </c>
      <c r="X42" s="100">
        <f t="shared" si="8"/>
        <v>26233830</v>
      </c>
      <c r="Y42" s="100">
        <f t="shared" si="8"/>
        <v>1448170</v>
      </c>
      <c r="Z42" s="137">
        <f>+IF(X42&lt;&gt;0,+(Y42/X42)*100,0)</f>
        <v>5.520238562192406</v>
      </c>
      <c r="AA42" s="153">
        <f>SUM(AA43:AA46)</f>
        <v>52467659</v>
      </c>
    </row>
    <row r="43" spans="1:27" ht="12.75">
      <c r="A43" s="138" t="s">
        <v>89</v>
      </c>
      <c r="B43" s="136"/>
      <c r="C43" s="155"/>
      <c r="D43" s="155"/>
      <c r="E43" s="156">
        <v>16294248</v>
      </c>
      <c r="F43" s="60">
        <v>16294248</v>
      </c>
      <c r="G43" s="60">
        <v>-1525</v>
      </c>
      <c r="H43" s="60">
        <v>25083</v>
      </c>
      <c r="I43" s="60">
        <v>5385631</v>
      </c>
      <c r="J43" s="60">
        <v>5409189</v>
      </c>
      <c r="K43" s="60">
        <v>6021991</v>
      </c>
      <c r="L43" s="60">
        <v>2668552</v>
      </c>
      <c r="M43" s="60">
        <v>1179849</v>
      </c>
      <c r="N43" s="60">
        <v>9870392</v>
      </c>
      <c r="O43" s="60"/>
      <c r="P43" s="60"/>
      <c r="Q43" s="60"/>
      <c r="R43" s="60"/>
      <c r="S43" s="60"/>
      <c r="T43" s="60"/>
      <c r="U43" s="60"/>
      <c r="V43" s="60"/>
      <c r="W43" s="60">
        <v>15279581</v>
      </c>
      <c r="X43" s="60">
        <v>8147124</v>
      </c>
      <c r="Y43" s="60">
        <v>7132457</v>
      </c>
      <c r="Z43" s="140">
        <v>87.55</v>
      </c>
      <c r="AA43" s="155">
        <v>16294248</v>
      </c>
    </row>
    <row r="44" spans="1:27" ht="12.75">
      <c r="A44" s="138" t="s">
        <v>90</v>
      </c>
      <c r="B44" s="136"/>
      <c r="C44" s="155"/>
      <c r="D44" s="155"/>
      <c r="E44" s="156">
        <v>17543511</v>
      </c>
      <c r="F44" s="60">
        <v>17543511</v>
      </c>
      <c r="G44" s="60">
        <v>381788</v>
      </c>
      <c r="H44" s="60">
        <v>865302</v>
      </c>
      <c r="I44" s="60">
        <v>975208</v>
      </c>
      <c r="J44" s="60">
        <v>2222298</v>
      </c>
      <c r="K44" s="60">
        <v>443941</v>
      </c>
      <c r="L44" s="60">
        <v>704038</v>
      </c>
      <c r="M44" s="60">
        <v>839087</v>
      </c>
      <c r="N44" s="60">
        <v>1987066</v>
      </c>
      <c r="O44" s="60"/>
      <c r="P44" s="60"/>
      <c r="Q44" s="60"/>
      <c r="R44" s="60"/>
      <c r="S44" s="60"/>
      <c r="T44" s="60"/>
      <c r="U44" s="60"/>
      <c r="V44" s="60"/>
      <c r="W44" s="60">
        <v>4209364</v>
      </c>
      <c r="X44" s="60">
        <v>8771754</v>
      </c>
      <c r="Y44" s="60">
        <v>-4562390</v>
      </c>
      <c r="Z44" s="140">
        <v>-52.01</v>
      </c>
      <c r="AA44" s="155">
        <v>17543511</v>
      </c>
    </row>
    <row r="45" spans="1:27" ht="12.75">
      <c r="A45" s="138" t="s">
        <v>91</v>
      </c>
      <c r="B45" s="136"/>
      <c r="C45" s="157"/>
      <c r="D45" s="157"/>
      <c r="E45" s="158">
        <v>10385935</v>
      </c>
      <c r="F45" s="159">
        <v>10385935</v>
      </c>
      <c r="G45" s="159">
        <v>727912</v>
      </c>
      <c r="H45" s="159">
        <v>824399</v>
      </c>
      <c r="I45" s="159">
        <v>617164</v>
      </c>
      <c r="J45" s="159">
        <v>2169475</v>
      </c>
      <c r="K45" s="159">
        <v>560961</v>
      </c>
      <c r="L45" s="159">
        <v>699438</v>
      </c>
      <c r="M45" s="159">
        <v>619302</v>
      </c>
      <c r="N45" s="159">
        <v>1879701</v>
      </c>
      <c r="O45" s="159"/>
      <c r="P45" s="159"/>
      <c r="Q45" s="159"/>
      <c r="R45" s="159"/>
      <c r="S45" s="159"/>
      <c r="T45" s="159"/>
      <c r="U45" s="159"/>
      <c r="V45" s="159"/>
      <c r="W45" s="159">
        <v>4049176</v>
      </c>
      <c r="X45" s="159">
        <v>5192970</v>
      </c>
      <c r="Y45" s="159">
        <v>-1143794</v>
      </c>
      <c r="Z45" s="141">
        <v>-22.03</v>
      </c>
      <c r="AA45" s="157">
        <v>10385935</v>
      </c>
    </row>
    <row r="46" spans="1:27" ht="12.75">
      <c r="A46" s="138" t="s">
        <v>92</v>
      </c>
      <c r="B46" s="136"/>
      <c r="C46" s="155"/>
      <c r="D46" s="155"/>
      <c r="E46" s="156">
        <v>8243965</v>
      </c>
      <c r="F46" s="60">
        <v>8243965</v>
      </c>
      <c r="G46" s="60">
        <v>773609</v>
      </c>
      <c r="H46" s="60">
        <v>587825</v>
      </c>
      <c r="I46" s="60">
        <v>579984</v>
      </c>
      <c r="J46" s="60">
        <v>1941418</v>
      </c>
      <c r="K46" s="60">
        <v>553175</v>
      </c>
      <c r="L46" s="60">
        <v>1031945</v>
      </c>
      <c r="M46" s="60">
        <v>617341</v>
      </c>
      <c r="N46" s="60">
        <v>2202461</v>
      </c>
      <c r="O46" s="60"/>
      <c r="P46" s="60"/>
      <c r="Q46" s="60"/>
      <c r="R46" s="60"/>
      <c r="S46" s="60"/>
      <c r="T46" s="60"/>
      <c r="U46" s="60"/>
      <c r="V46" s="60"/>
      <c r="W46" s="60">
        <v>4143879</v>
      </c>
      <c r="X46" s="60">
        <v>4121982</v>
      </c>
      <c r="Y46" s="60">
        <v>21897</v>
      </c>
      <c r="Z46" s="140">
        <v>0.53</v>
      </c>
      <c r="AA46" s="155">
        <v>8243965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125635347</v>
      </c>
      <c r="F48" s="73">
        <f t="shared" si="9"/>
        <v>125635347</v>
      </c>
      <c r="G48" s="73">
        <f t="shared" si="9"/>
        <v>6558966</v>
      </c>
      <c r="H48" s="73">
        <f t="shared" si="9"/>
        <v>7092952</v>
      </c>
      <c r="I48" s="73">
        <f t="shared" si="9"/>
        <v>13113243</v>
      </c>
      <c r="J48" s="73">
        <f t="shared" si="9"/>
        <v>26765161</v>
      </c>
      <c r="K48" s="73">
        <f t="shared" si="9"/>
        <v>16836361</v>
      </c>
      <c r="L48" s="73">
        <f t="shared" si="9"/>
        <v>13546709</v>
      </c>
      <c r="M48" s="73">
        <f t="shared" si="9"/>
        <v>8922219</v>
      </c>
      <c r="N48" s="73">
        <f t="shared" si="9"/>
        <v>39305289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66070450</v>
      </c>
      <c r="X48" s="73">
        <f t="shared" si="9"/>
        <v>62817666</v>
      </c>
      <c r="Y48" s="73">
        <f t="shared" si="9"/>
        <v>3252784</v>
      </c>
      <c r="Z48" s="170">
        <f>+IF(X48&lt;&gt;0,+(Y48/X48)*100,0)</f>
        <v>5.178135717427005</v>
      </c>
      <c r="AA48" s="168">
        <f>+AA28+AA32+AA38+AA42+AA47</f>
        <v>125635347</v>
      </c>
    </row>
    <row r="49" spans="1:27" ht="12.7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51133</v>
      </c>
      <c r="F49" s="173">
        <f t="shared" si="10"/>
        <v>51133</v>
      </c>
      <c r="G49" s="173">
        <f t="shared" si="10"/>
        <v>28168499</v>
      </c>
      <c r="H49" s="173">
        <f t="shared" si="10"/>
        <v>-848756</v>
      </c>
      <c r="I49" s="173">
        <f t="shared" si="10"/>
        <v>-8370365</v>
      </c>
      <c r="J49" s="173">
        <f t="shared" si="10"/>
        <v>18949378</v>
      </c>
      <c r="K49" s="173">
        <f t="shared" si="10"/>
        <v>409317</v>
      </c>
      <c r="L49" s="173">
        <f t="shared" si="10"/>
        <v>-13267393</v>
      </c>
      <c r="M49" s="173">
        <f t="shared" si="10"/>
        <v>13463142</v>
      </c>
      <c r="N49" s="173">
        <f t="shared" si="10"/>
        <v>605066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19554444</v>
      </c>
      <c r="X49" s="173">
        <f>IF(F25=F48,0,X25-X48)</f>
        <v>25584</v>
      </c>
      <c r="Y49" s="173">
        <f t="shared" si="10"/>
        <v>19528860</v>
      </c>
      <c r="Z49" s="174">
        <f>+IF(X49&lt;&gt;0,+(Y49/X49)*100,0)</f>
        <v>76332.31707317074</v>
      </c>
      <c r="AA49" s="171">
        <f>+AA25-AA48</f>
        <v>51133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11992790</v>
      </c>
      <c r="F5" s="60">
        <v>11992790</v>
      </c>
      <c r="G5" s="60">
        <v>6080840</v>
      </c>
      <c r="H5" s="60">
        <v>417621</v>
      </c>
      <c r="I5" s="60">
        <v>464243</v>
      </c>
      <c r="J5" s="60">
        <v>6962704</v>
      </c>
      <c r="K5" s="60">
        <v>497090</v>
      </c>
      <c r="L5" s="60">
        <v>476715</v>
      </c>
      <c r="M5" s="60">
        <v>500090</v>
      </c>
      <c r="N5" s="60">
        <v>1473895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8436599</v>
      </c>
      <c r="X5" s="60">
        <v>5996394</v>
      </c>
      <c r="Y5" s="60">
        <v>2440205</v>
      </c>
      <c r="Z5" s="140">
        <v>40.69</v>
      </c>
      <c r="AA5" s="155">
        <v>11992790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9208871</v>
      </c>
      <c r="F7" s="60">
        <v>9208871</v>
      </c>
      <c r="G7" s="60">
        <v>803896</v>
      </c>
      <c r="H7" s="60">
        <v>783670</v>
      </c>
      <c r="I7" s="60">
        <v>654923</v>
      </c>
      <c r="J7" s="60">
        <v>2242489</v>
      </c>
      <c r="K7" s="60">
        <v>668105</v>
      </c>
      <c r="L7" s="60">
        <v>591693</v>
      </c>
      <c r="M7" s="60">
        <v>619547</v>
      </c>
      <c r="N7" s="60">
        <v>1879345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4121834</v>
      </c>
      <c r="X7" s="60">
        <v>4604436</v>
      </c>
      <c r="Y7" s="60">
        <v>-482602</v>
      </c>
      <c r="Z7" s="140">
        <v>-10.48</v>
      </c>
      <c r="AA7" s="155">
        <v>9208871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7710116</v>
      </c>
      <c r="F8" s="60">
        <v>7710116</v>
      </c>
      <c r="G8" s="60">
        <v>627865</v>
      </c>
      <c r="H8" s="60">
        <v>741121</v>
      </c>
      <c r="I8" s="60">
        <v>640675</v>
      </c>
      <c r="J8" s="60">
        <v>2009661</v>
      </c>
      <c r="K8" s="60">
        <v>771246</v>
      </c>
      <c r="L8" s="60">
        <v>2136380</v>
      </c>
      <c r="M8" s="60">
        <v>575504</v>
      </c>
      <c r="N8" s="60">
        <v>3483130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5492791</v>
      </c>
      <c r="X8" s="60">
        <v>3855060</v>
      </c>
      <c r="Y8" s="60">
        <v>1637731</v>
      </c>
      <c r="Z8" s="140">
        <v>42.48</v>
      </c>
      <c r="AA8" s="155">
        <v>7710116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6884936</v>
      </c>
      <c r="F9" s="60">
        <v>6884936</v>
      </c>
      <c r="G9" s="60">
        <v>691341</v>
      </c>
      <c r="H9" s="60">
        <v>580790</v>
      </c>
      <c r="I9" s="60">
        <v>681732</v>
      </c>
      <c r="J9" s="60">
        <v>1953863</v>
      </c>
      <c r="K9" s="60">
        <v>753337</v>
      </c>
      <c r="L9" s="60">
        <v>750673</v>
      </c>
      <c r="M9" s="60">
        <v>750780</v>
      </c>
      <c r="N9" s="60">
        <v>2254790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4208653</v>
      </c>
      <c r="X9" s="60">
        <v>3442470</v>
      </c>
      <c r="Y9" s="60">
        <v>766183</v>
      </c>
      <c r="Z9" s="140">
        <v>22.26</v>
      </c>
      <c r="AA9" s="155">
        <v>6884936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6569898</v>
      </c>
      <c r="F10" s="54">
        <v>6569898</v>
      </c>
      <c r="G10" s="54">
        <v>634473</v>
      </c>
      <c r="H10" s="54">
        <v>548917</v>
      </c>
      <c r="I10" s="54">
        <v>668809</v>
      </c>
      <c r="J10" s="54">
        <v>1852199</v>
      </c>
      <c r="K10" s="54">
        <v>711420</v>
      </c>
      <c r="L10" s="54">
        <v>709313</v>
      </c>
      <c r="M10" s="54">
        <v>709440</v>
      </c>
      <c r="N10" s="54">
        <v>2130173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3982372</v>
      </c>
      <c r="X10" s="54">
        <v>3284952</v>
      </c>
      <c r="Y10" s="54">
        <v>697420</v>
      </c>
      <c r="Z10" s="184">
        <v>21.23</v>
      </c>
      <c r="AA10" s="130">
        <v>6569898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4592838</v>
      </c>
      <c r="F12" s="60">
        <v>4592838</v>
      </c>
      <c r="G12" s="60">
        <v>42093</v>
      </c>
      <c r="H12" s="60">
        <v>81888</v>
      </c>
      <c r="I12" s="60">
        <v>886220</v>
      </c>
      <c r="J12" s="60">
        <v>1010201</v>
      </c>
      <c r="K12" s="60">
        <v>12960653</v>
      </c>
      <c r="L12" s="60">
        <v>-5785125</v>
      </c>
      <c r="M12" s="60">
        <v>88467</v>
      </c>
      <c r="N12" s="60">
        <v>7263995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8274196</v>
      </c>
      <c r="X12" s="60">
        <v>2296422</v>
      </c>
      <c r="Y12" s="60">
        <v>5977774</v>
      </c>
      <c r="Z12" s="140">
        <v>260.31</v>
      </c>
      <c r="AA12" s="155">
        <v>4592838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244216</v>
      </c>
      <c r="F13" s="60">
        <v>244216</v>
      </c>
      <c r="G13" s="60">
        <v>0</v>
      </c>
      <c r="H13" s="60">
        <v>1354</v>
      </c>
      <c r="I13" s="60">
        <v>2320</v>
      </c>
      <c r="J13" s="60">
        <v>3674</v>
      </c>
      <c r="K13" s="60">
        <v>4149</v>
      </c>
      <c r="L13" s="60">
        <v>467153</v>
      </c>
      <c r="M13" s="60">
        <v>1140</v>
      </c>
      <c r="N13" s="60">
        <v>472442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476116</v>
      </c>
      <c r="X13" s="60">
        <v>122106</v>
      </c>
      <c r="Y13" s="60">
        <v>354010</v>
      </c>
      <c r="Z13" s="140">
        <v>289.92</v>
      </c>
      <c r="AA13" s="155">
        <v>244216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11927627</v>
      </c>
      <c r="F14" s="60">
        <v>11927627</v>
      </c>
      <c r="G14" s="60">
        <v>819408</v>
      </c>
      <c r="H14" s="60">
        <v>785624</v>
      </c>
      <c r="I14" s="60">
        <v>694345</v>
      </c>
      <c r="J14" s="60">
        <v>2299377</v>
      </c>
      <c r="K14" s="60">
        <v>851533</v>
      </c>
      <c r="L14" s="60">
        <v>447348</v>
      </c>
      <c r="M14" s="60">
        <v>928739</v>
      </c>
      <c r="N14" s="60">
        <v>2227620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4526997</v>
      </c>
      <c r="X14" s="60">
        <v>5963814</v>
      </c>
      <c r="Y14" s="60">
        <v>-1436817</v>
      </c>
      <c r="Z14" s="140">
        <v>-24.09</v>
      </c>
      <c r="AA14" s="155">
        <v>11927627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75000</v>
      </c>
      <c r="F16" s="60">
        <v>75000</v>
      </c>
      <c r="G16" s="60">
        <v>0</v>
      </c>
      <c r="H16" s="60">
        <v>3200</v>
      </c>
      <c r="I16" s="60">
        <v>0</v>
      </c>
      <c r="J16" s="60">
        <v>3200</v>
      </c>
      <c r="K16" s="60">
        <v>0</v>
      </c>
      <c r="L16" s="60">
        <v>600</v>
      </c>
      <c r="M16" s="60">
        <v>0</v>
      </c>
      <c r="N16" s="60">
        <v>600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3800</v>
      </c>
      <c r="X16" s="60">
        <v>37500</v>
      </c>
      <c r="Y16" s="60">
        <v>-33700</v>
      </c>
      <c r="Z16" s="140">
        <v>-89.87</v>
      </c>
      <c r="AA16" s="155">
        <v>75000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28036</v>
      </c>
      <c r="F17" s="60">
        <v>28036</v>
      </c>
      <c r="G17" s="60">
        <v>1968</v>
      </c>
      <c r="H17" s="60">
        <v>1968</v>
      </c>
      <c r="I17" s="60">
        <v>1678</v>
      </c>
      <c r="J17" s="60">
        <v>5614</v>
      </c>
      <c r="K17" s="60">
        <v>2084</v>
      </c>
      <c r="L17" s="60">
        <v>2431</v>
      </c>
      <c r="M17" s="60">
        <v>1042</v>
      </c>
      <c r="N17" s="60">
        <v>5557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11171</v>
      </c>
      <c r="X17" s="60">
        <v>14016</v>
      </c>
      <c r="Y17" s="60">
        <v>-2845</v>
      </c>
      <c r="Z17" s="140">
        <v>-20.3</v>
      </c>
      <c r="AA17" s="155">
        <v>28036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62840000</v>
      </c>
      <c r="F19" s="60">
        <v>62840000</v>
      </c>
      <c r="G19" s="60">
        <v>24929000</v>
      </c>
      <c r="H19" s="60">
        <v>2260000</v>
      </c>
      <c r="I19" s="60">
        <v>0</v>
      </c>
      <c r="J19" s="60">
        <v>27189000</v>
      </c>
      <c r="K19" s="60">
        <v>0</v>
      </c>
      <c r="L19" s="60">
        <v>450000</v>
      </c>
      <c r="M19" s="60">
        <v>18191000</v>
      </c>
      <c r="N19" s="60">
        <v>18641000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45830000</v>
      </c>
      <c r="X19" s="60">
        <v>31420002</v>
      </c>
      <c r="Y19" s="60">
        <v>14409998</v>
      </c>
      <c r="Z19" s="140">
        <v>45.86</v>
      </c>
      <c r="AA19" s="155">
        <v>62840000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3612152</v>
      </c>
      <c r="F20" s="54">
        <v>3612152</v>
      </c>
      <c r="G20" s="54">
        <v>96581</v>
      </c>
      <c r="H20" s="54">
        <v>38043</v>
      </c>
      <c r="I20" s="54">
        <v>47933</v>
      </c>
      <c r="J20" s="54">
        <v>182557</v>
      </c>
      <c r="K20" s="54">
        <v>26061</v>
      </c>
      <c r="L20" s="54">
        <v>32135</v>
      </c>
      <c r="M20" s="54">
        <v>19612</v>
      </c>
      <c r="N20" s="54">
        <v>77808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260365</v>
      </c>
      <c r="X20" s="54">
        <v>1806078</v>
      </c>
      <c r="Y20" s="54">
        <v>-1545713</v>
      </c>
      <c r="Z20" s="184">
        <v>-85.58</v>
      </c>
      <c r="AA20" s="130">
        <v>3612152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125686480</v>
      </c>
      <c r="F22" s="190">
        <f t="shared" si="0"/>
        <v>125686480</v>
      </c>
      <c r="G22" s="190">
        <f t="shared" si="0"/>
        <v>34727465</v>
      </c>
      <c r="H22" s="190">
        <f t="shared" si="0"/>
        <v>6244196</v>
      </c>
      <c r="I22" s="190">
        <f t="shared" si="0"/>
        <v>4742878</v>
      </c>
      <c r="J22" s="190">
        <f t="shared" si="0"/>
        <v>45714539</v>
      </c>
      <c r="K22" s="190">
        <f t="shared" si="0"/>
        <v>17245678</v>
      </c>
      <c r="L22" s="190">
        <f t="shared" si="0"/>
        <v>279316</v>
      </c>
      <c r="M22" s="190">
        <f t="shared" si="0"/>
        <v>22385361</v>
      </c>
      <c r="N22" s="190">
        <f t="shared" si="0"/>
        <v>39910355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85624894</v>
      </c>
      <c r="X22" s="190">
        <f t="shared" si="0"/>
        <v>62843250</v>
      </c>
      <c r="Y22" s="190">
        <f t="shared" si="0"/>
        <v>22781644</v>
      </c>
      <c r="Z22" s="191">
        <f>+IF(X22&lt;&gt;0,+(Y22/X22)*100,0)</f>
        <v>36.25153695902106</v>
      </c>
      <c r="AA22" s="188">
        <f>SUM(AA5:AA21)</f>
        <v>125686480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0</v>
      </c>
      <c r="D25" s="155">
        <v>0</v>
      </c>
      <c r="E25" s="156">
        <v>66871102</v>
      </c>
      <c r="F25" s="60">
        <v>66871102</v>
      </c>
      <c r="G25" s="60">
        <v>4921012</v>
      </c>
      <c r="H25" s="60">
        <v>4884819</v>
      </c>
      <c r="I25" s="60">
        <v>4068590</v>
      </c>
      <c r="J25" s="60">
        <v>13874421</v>
      </c>
      <c r="K25" s="60">
        <v>4232910</v>
      </c>
      <c r="L25" s="60">
        <v>4391119</v>
      </c>
      <c r="M25" s="60">
        <v>4781868</v>
      </c>
      <c r="N25" s="60">
        <v>13405897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27280318</v>
      </c>
      <c r="X25" s="60">
        <v>33435552</v>
      </c>
      <c r="Y25" s="60">
        <v>-6155234</v>
      </c>
      <c r="Z25" s="140">
        <v>-18.41</v>
      </c>
      <c r="AA25" s="155">
        <v>66871102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4804730</v>
      </c>
      <c r="F26" s="60">
        <v>4804730</v>
      </c>
      <c r="G26" s="60">
        <v>381516</v>
      </c>
      <c r="H26" s="60">
        <v>389873</v>
      </c>
      <c r="I26" s="60">
        <v>362584</v>
      </c>
      <c r="J26" s="60">
        <v>1133973</v>
      </c>
      <c r="K26" s="60">
        <v>381197</v>
      </c>
      <c r="L26" s="60">
        <v>383478</v>
      </c>
      <c r="M26" s="60">
        <v>354644</v>
      </c>
      <c r="N26" s="60">
        <v>1119319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2253292</v>
      </c>
      <c r="X26" s="60">
        <v>2402364</v>
      </c>
      <c r="Y26" s="60">
        <v>-149072</v>
      </c>
      <c r="Z26" s="140">
        <v>-6.21</v>
      </c>
      <c r="AA26" s="155">
        <v>4804730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1005900</v>
      </c>
      <c r="F27" s="60">
        <v>1005900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502950</v>
      </c>
      <c r="Y27" s="60">
        <v>-502950</v>
      </c>
      <c r="Z27" s="140">
        <v>-100</v>
      </c>
      <c r="AA27" s="155">
        <v>1005900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1983742</v>
      </c>
      <c r="F28" s="60">
        <v>1983742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991872</v>
      </c>
      <c r="Y28" s="60">
        <v>-991872</v>
      </c>
      <c r="Z28" s="140">
        <v>-100</v>
      </c>
      <c r="AA28" s="155">
        <v>1983742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634347</v>
      </c>
      <c r="F29" s="60">
        <v>634347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317172</v>
      </c>
      <c r="Y29" s="60">
        <v>-317172</v>
      </c>
      <c r="Z29" s="140">
        <v>-100</v>
      </c>
      <c r="AA29" s="155">
        <v>634347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17124680</v>
      </c>
      <c r="F30" s="60">
        <v>17124680</v>
      </c>
      <c r="G30" s="60">
        <v>-1350</v>
      </c>
      <c r="H30" s="60">
        <v>416692</v>
      </c>
      <c r="I30" s="60">
        <v>5510999</v>
      </c>
      <c r="J30" s="60">
        <v>5926341</v>
      </c>
      <c r="K30" s="60">
        <v>6071986</v>
      </c>
      <c r="L30" s="60">
        <v>2869362</v>
      </c>
      <c r="M30" s="60">
        <v>63092</v>
      </c>
      <c r="N30" s="60">
        <v>9004440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14930781</v>
      </c>
      <c r="X30" s="60">
        <v>8562342</v>
      </c>
      <c r="Y30" s="60">
        <v>6368439</v>
      </c>
      <c r="Z30" s="140">
        <v>74.38</v>
      </c>
      <c r="AA30" s="155">
        <v>17124680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48524</v>
      </c>
      <c r="J31" s="60">
        <v>48524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48524</v>
      </c>
      <c r="X31" s="60"/>
      <c r="Y31" s="60">
        <v>48524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2900000</v>
      </c>
      <c r="F32" s="60">
        <v>2900000</v>
      </c>
      <c r="G32" s="60">
        <v>0</v>
      </c>
      <c r="H32" s="60">
        <v>0</v>
      </c>
      <c r="I32" s="60">
        <v>0</v>
      </c>
      <c r="J32" s="60">
        <v>0</v>
      </c>
      <c r="K32" s="60">
        <v>128671</v>
      </c>
      <c r="L32" s="60">
        <v>5101</v>
      </c>
      <c r="M32" s="60">
        <v>1144655</v>
      </c>
      <c r="N32" s="60">
        <v>1278427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1278427</v>
      </c>
      <c r="X32" s="60">
        <v>1450002</v>
      </c>
      <c r="Y32" s="60">
        <v>-171575</v>
      </c>
      <c r="Z32" s="140">
        <v>-11.83</v>
      </c>
      <c r="AA32" s="155">
        <v>2900000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0</v>
      </c>
      <c r="D34" s="155">
        <v>0</v>
      </c>
      <c r="E34" s="156">
        <v>30310846</v>
      </c>
      <c r="F34" s="60">
        <v>30310846</v>
      </c>
      <c r="G34" s="60">
        <v>1257788</v>
      </c>
      <c r="H34" s="60">
        <v>1401568</v>
      </c>
      <c r="I34" s="60">
        <v>3122546</v>
      </c>
      <c r="J34" s="60">
        <v>5781902</v>
      </c>
      <c r="K34" s="60">
        <v>6021597</v>
      </c>
      <c r="L34" s="60">
        <v>5897649</v>
      </c>
      <c r="M34" s="60">
        <v>2577960</v>
      </c>
      <c r="N34" s="60">
        <v>14497206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20279108</v>
      </c>
      <c r="X34" s="60">
        <v>15155424</v>
      </c>
      <c r="Y34" s="60">
        <v>5123684</v>
      </c>
      <c r="Z34" s="140">
        <v>33.81</v>
      </c>
      <c r="AA34" s="155">
        <v>30310846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125635347</v>
      </c>
      <c r="F36" s="190">
        <f t="shared" si="1"/>
        <v>125635347</v>
      </c>
      <c r="G36" s="190">
        <f t="shared" si="1"/>
        <v>6558966</v>
      </c>
      <c r="H36" s="190">
        <f t="shared" si="1"/>
        <v>7092952</v>
      </c>
      <c r="I36" s="190">
        <f t="shared" si="1"/>
        <v>13113243</v>
      </c>
      <c r="J36" s="190">
        <f t="shared" si="1"/>
        <v>26765161</v>
      </c>
      <c r="K36" s="190">
        <f t="shared" si="1"/>
        <v>16836361</v>
      </c>
      <c r="L36" s="190">
        <f t="shared" si="1"/>
        <v>13546709</v>
      </c>
      <c r="M36" s="190">
        <f t="shared" si="1"/>
        <v>8922219</v>
      </c>
      <c r="N36" s="190">
        <f t="shared" si="1"/>
        <v>39305289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66070450</v>
      </c>
      <c r="X36" s="190">
        <f t="shared" si="1"/>
        <v>62817678</v>
      </c>
      <c r="Y36" s="190">
        <f t="shared" si="1"/>
        <v>3252772</v>
      </c>
      <c r="Z36" s="191">
        <f>+IF(X36&lt;&gt;0,+(Y36/X36)*100,0)</f>
        <v>5.178115625349921</v>
      </c>
      <c r="AA36" s="188">
        <f>SUM(AA25:AA35)</f>
        <v>125635347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51133</v>
      </c>
      <c r="F38" s="106">
        <f t="shared" si="2"/>
        <v>51133</v>
      </c>
      <c r="G38" s="106">
        <f t="shared" si="2"/>
        <v>28168499</v>
      </c>
      <c r="H38" s="106">
        <f t="shared" si="2"/>
        <v>-848756</v>
      </c>
      <c r="I38" s="106">
        <f t="shared" si="2"/>
        <v>-8370365</v>
      </c>
      <c r="J38" s="106">
        <f t="shared" si="2"/>
        <v>18949378</v>
      </c>
      <c r="K38" s="106">
        <f t="shared" si="2"/>
        <v>409317</v>
      </c>
      <c r="L38" s="106">
        <f t="shared" si="2"/>
        <v>-13267393</v>
      </c>
      <c r="M38" s="106">
        <f t="shared" si="2"/>
        <v>13463142</v>
      </c>
      <c r="N38" s="106">
        <f t="shared" si="2"/>
        <v>605066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19554444</v>
      </c>
      <c r="X38" s="106">
        <f>IF(F22=F36,0,X22-X36)</f>
        <v>25572</v>
      </c>
      <c r="Y38" s="106">
        <f t="shared" si="2"/>
        <v>19528872</v>
      </c>
      <c r="Z38" s="201">
        <f>+IF(X38&lt;&gt;0,+(Y38/X38)*100,0)</f>
        <v>76368.18395119662</v>
      </c>
      <c r="AA38" s="199">
        <f>+AA22-AA36</f>
        <v>51133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51133</v>
      </c>
      <c r="F42" s="88">
        <f t="shared" si="3"/>
        <v>51133</v>
      </c>
      <c r="G42" s="88">
        <f t="shared" si="3"/>
        <v>28168499</v>
      </c>
      <c r="H42" s="88">
        <f t="shared" si="3"/>
        <v>-848756</v>
      </c>
      <c r="I42" s="88">
        <f t="shared" si="3"/>
        <v>-8370365</v>
      </c>
      <c r="J42" s="88">
        <f t="shared" si="3"/>
        <v>18949378</v>
      </c>
      <c r="K42" s="88">
        <f t="shared" si="3"/>
        <v>409317</v>
      </c>
      <c r="L42" s="88">
        <f t="shared" si="3"/>
        <v>-13267393</v>
      </c>
      <c r="M42" s="88">
        <f t="shared" si="3"/>
        <v>13463142</v>
      </c>
      <c r="N42" s="88">
        <f t="shared" si="3"/>
        <v>605066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19554444</v>
      </c>
      <c r="X42" s="88">
        <f t="shared" si="3"/>
        <v>25572</v>
      </c>
      <c r="Y42" s="88">
        <f t="shared" si="3"/>
        <v>19528872</v>
      </c>
      <c r="Z42" s="208">
        <f>+IF(X42&lt;&gt;0,+(Y42/X42)*100,0)</f>
        <v>76368.18395119662</v>
      </c>
      <c r="AA42" s="206">
        <f>SUM(AA38:AA41)</f>
        <v>51133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51133</v>
      </c>
      <c r="F44" s="77">
        <f t="shared" si="4"/>
        <v>51133</v>
      </c>
      <c r="G44" s="77">
        <f t="shared" si="4"/>
        <v>28168499</v>
      </c>
      <c r="H44" s="77">
        <f t="shared" si="4"/>
        <v>-848756</v>
      </c>
      <c r="I44" s="77">
        <f t="shared" si="4"/>
        <v>-8370365</v>
      </c>
      <c r="J44" s="77">
        <f t="shared" si="4"/>
        <v>18949378</v>
      </c>
      <c r="K44" s="77">
        <f t="shared" si="4"/>
        <v>409317</v>
      </c>
      <c r="L44" s="77">
        <f t="shared" si="4"/>
        <v>-13267393</v>
      </c>
      <c r="M44" s="77">
        <f t="shared" si="4"/>
        <v>13463142</v>
      </c>
      <c r="N44" s="77">
        <f t="shared" si="4"/>
        <v>605066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19554444</v>
      </c>
      <c r="X44" s="77">
        <f t="shared" si="4"/>
        <v>25572</v>
      </c>
      <c r="Y44" s="77">
        <f t="shared" si="4"/>
        <v>19528872</v>
      </c>
      <c r="Z44" s="212">
        <f>+IF(X44&lt;&gt;0,+(Y44/X44)*100,0)</f>
        <v>76368.18395119662</v>
      </c>
      <c r="AA44" s="210">
        <f>+AA42-AA43</f>
        <v>51133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51133</v>
      </c>
      <c r="F46" s="88">
        <f t="shared" si="5"/>
        <v>51133</v>
      </c>
      <c r="G46" s="88">
        <f t="shared" si="5"/>
        <v>28168499</v>
      </c>
      <c r="H46" s="88">
        <f t="shared" si="5"/>
        <v>-848756</v>
      </c>
      <c r="I46" s="88">
        <f t="shared" si="5"/>
        <v>-8370365</v>
      </c>
      <c r="J46" s="88">
        <f t="shared" si="5"/>
        <v>18949378</v>
      </c>
      <c r="K46" s="88">
        <f t="shared" si="5"/>
        <v>409317</v>
      </c>
      <c r="L46" s="88">
        <f t="shared" si="5"/>
        <v>-13267393</v>
      </c>
      <c r="M46" s="88">
        <f t="shared" si="5"/>
        <v>13463142</v>
      </c>
      <c r="N46" s="88">
        <f t="shared" si="5"/>
        <v>605066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19554444</v>
      </c>
      <c r="X46" s="88">
        <f t="shared" si="5"/>
        <v>25572</v>
      </c>
      <c r="Y46" s="88">
        <f t="shared" si="5"/>
        <v>19528872</v>
      </c>
      <c r="Z46" s="208">
        <f>+IF(X46&lt;&gt;0,+(Y46/X46)*100,0)</f>
        <v>76368.18395119662</v>
      </c>
      <c r="AA46" s="206">
        <f>SUM(AA44:AA45)</f>
        <v>51133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51133</v>
      </c>
      <c r="F48" s="219">
        <f t="shared" si="6"/>
        <v>51133</v>
      </c>
      <c r="G48" s="219">
        <f t="shared" si="6"/>
        <v>28168499</v>
      </c>
      <c r="H48" s="220">
        <f t="shared" si="6"/>
        <v>-848756</v>
      </c>
      <c r="I48" s="220">
        <f t="shared" si="6"/>
        <v>-8370365</v>
      </c>
      <c r="J48" s="220">
        <f t="shared" si="6"/>
        <v>18949378</v>
      </c>
      <c r="K48" s="220">
        <f t="shared" si="6"/>
        <v>409317</v>
      </c>
      <c r="L48" s="220">
        <f t="shared" si="6"/>
        <v>-13267393</v>
      </c>
      <c r="M48" s="219">
        <f t="shared" si="6"/>
        <v>13463142</v>
      </c>
      <c r="N48" s="219">
        <f t="shared" si="6"/>
        <v>605066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19554444</v>
      </c>
      <c r="X48" s="220">
        <f t="shared" si="6"/>
        <v>25572</v>
      </c>
      <c r="Y48" s="220">
        <f t="shared" si="6"/>
        <v>19528872</v>
      </c>
      <c r="Z48" s="221">
        <f>+IF(X48&lt;&gt;0,+(Y48/X48)*100,0)</f>
        <v>76368.18395119662</v>
      </c>
      <c r="AA48" s="222">
        <f>SUM(AA46:AA47)</f>
        <v>51133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5147</v>
      </c>
      <c r="H5" s="100">
        <f t="shared" si="0"/>
        <v>62524</v>
      </c>
      <c r="I5" s="100">
        <f t="shared" si="0"/>
        <v>26347</v>
      </c>
      <c r="J5" s="100">
        <f t="shared" si="0"/>
        <v>94018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94018</v>
      </c>
      <c r="X5" s="100">
        <f t="shared" si="0"/>
        <v>0</v>
      </c>
      <c r="Y5" s="100">
        <f t="shared" si="0"/>
        <v>94018</v>
      </c>
      <c r="Z5" s="137">
        <f>+IF(X5&lt;&gt;0,+(Y5/X5)*100,0)</f>
        <v>0</v>
      </c>
      <c r="AA5" s="153">
        <f>SUM(AA6:AA8)</f>
        <v>0</v>
      </c>
    </row>
    <row r="6" spans="1:27" ht="12.75">
      <c r="A6" s="138" t="s">
        <v>75</v>
      </c>
      <c r="B6" s="136"/>
      <c r="C6" s="155"/>
      <c r="D6" s="155"/>
      <c r="E6" s="156"/>
      <c r="F6" s="60"/>
      <c r="G6" s="60">
        <v>5147</v>
      </c>
      <c r="H6" s="60"/>
      <c r="I6" s="60">
        <v>16999</v>
      </c>
      <c r="J6" s="60">
        <v>22146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22146</v>
      </c>
      <c r="X6" s="60"/>
      <c r="Y6" s="60">
        <v>22146</v>
      </c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>
        <v>45525</v>
      </c>
      <c r="I7" s="159">
        <v>9348</v>
      </c>
      <c r="J7" s="159">
        <v>54873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54873</v>
      </c>
      <c r="X7" s="159"/>
      <c r="Y7" s="159">
        <v>54873</v>
      </c>
      <c r="Z7" s="141"/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>
        <v>16999</v>
      </c>
      <c r="I8" s="60"/>
      <c r="J8" s="60">
        <v>16999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16999</v>
      </c>
      <c r="X8" s="60"/>
      <c r="Y8" s="60">
        <v>16999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2420854</v>
      </c>
      <c r="F9" s="100">
        <f t="shared" si="1"/>
        <v>2420854</v>
      </c>
      <c r="G9" s="100">
        <f t="shared" si="1"/>
        <v>0</v>
      </c>
      <c r="H9" s="100">
        <f t="shared" si="1"/>
        <v>14726</v>
      </c>
      <c r="I9" s="100">
        <f t="shared" si="1"/>
        <v>0</v>
      </c>
      <c r="J9" s="100">
        <f t="shared" si="1"/>
        <v>14726</v>
      </c>
      <c r="K9" s="100">
        <f t="shared" si="1"/>
        <v>0</v>
      </c>
      <c r="L9" s="100">
        <f t="shared" si="1"/>
        <v>693767</v>
      </c>
      <c r="M9" s="100">
        <f t="shared" si="1"/>
        <v>827159</v>
      </c>
      <c r="N9" s="100">
        <f t="shared" si="1"/>
        <v>1520926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1535652</v>
      </c>
      <c r="X9" s="100">
        <f t="shared" si="1"/>
        <v>1210428</v>
      </c>
      <c r="Y9" s="100">
        <f t="shared" si="1"/>
        <v>325224</v>
      </c>
      <c r="Z9" s="137">
        <f>+IF(X9&lt;&gt;0,+(Y9/X9)*100,0)</f>
        <v>26.86851262528626</v>
      </c>
      <c r="AA9" s="102">
        <f>SUM(AA10:AA14)</f>
        <v>2420854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>
        <v>2420854</v>
      </c>
      <c r="F11" s="60">
        <v>2420854</v>
      </c>
      <c r="G11" s="60"/>
      <c r="H11" s="60">
        <v>14726</v>
      </c>
      <c r="I11" s="60"/>
      <c r="J11" s="60">
        <v>14726</v>
      </c>
      <c r="K11" s="60"/>
      <c r="L11" s="60">
        <v>693767</v>
      </c>
      <c r="M11" s="60">
        <v>827159</v>
      </c>
      <c r="N11" s="60">
        <v>1520926</v>
      </c>
      <c r="O11" s="60"/>
      <c r="P11" s="60"/>
      <c r="Q11" s="60"/>
      <c r="R11" s="60"/>
      <c r="S11" s="60"/>
      <c r="T11" s="60"/>
      <c r="U11" s="60"/>
      <c r="V11" s="60"/>
      <c r="W11" s="60">
        <v>1535652</v>
      </c>
      <c r="X11" s="60">
        <v>1210428</v>
      </c>
      <c r="Y11" s="60">
        <v>325224</v>
      </c>
      <c r="Z11" s="140">
        <v>26.87</v>
      </c>
      <c r="AA11" s="62">
        <v>2420854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5295550</v>
      </c>
      <c r="F15" s="100">
        <f t="shared" si="2"/>
        <v>5295550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2647776</v>
      </c>
      <c r="Y15" s="100">
        <f t="shared" si="2"/>
        <v>-2647776</v>
      </c>
      <c r="Z15" s="137">
        <f>+IF(X15&lt;&gt;0,+(Y15/X15)*100,0)</f>
        <v>-100</v>
      </c>
      <c r="AA15" s="102">
        <f>SUM(AA16:AA18)</f>
        <v>5295550</v>
      </c>
    </row>
    <row r="16" spans="1:27" ht="12.75">
      <c r="A16" s="138" t="s">
        <v>85</v>
      </c>
      <c r="B16" s="136"/>
      <c r="C16" s="155"/>
      <c r="D16" s="155"/>
      <c r="E16" s="156">
        <v>1004500</v>
      </c>
      <c r="F16" s="60">
        <v>1004500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502248</v>
      </c>
      <c r="Y16" s="60">
        <v>-502248</v>
      </c>
      <c r="Z16" s="140">
        <v>-100</v>
      </c>
      <c r="AA16" s="62">
        <v>1004500</v>
      </c>
    </row>
    <row r="17" spans="1:27" ht="12.75">
      <c r="A17" s="138" t="s">
        <v>86</v>
      </c>
      <c r="B17" s="136"/>
      <c r="C17" s="155"/>
      <c r="D17" s="155"/>
      <c r="E17" s="156">
        <v>4291050</v>
      </c>
      <c r="F17" s="60">
        <v>4291050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2145528</v>
      </c>
      <c r="Y17" s="60">
        <v>-2145528</v>
      </c>
      <c r="Z17" s="140">
        <v>-100</v>
      </c>
      <c r="AA17" s="62">
        <v>4291050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39813573</v>
      </c>
      <c r="F19" s="100">
        <f t="shared" si="3"/>
        <v>39813573</v>
      </c>
      <c r="G19" s="100">
        <f t="shared" si="3"/>
        <v>1763053</v>
      </c>
      <c r="H19" s="100">
        <f t="shared" si="3"/>
        <v>3102998</v>
      </c>
      <c r="I19" s="100">
        <f t="shared" si="3"/>
        <v>2770271</v>
      </c>
      <c r="J19" s="100">
        <f t="shared" si="3"/>
        <v>7636322</v>
      </c>
      <c r="K19" s="100">
        <f t="shared" si="3"/>
        <v>0</v>
      </c>
      <c r="L19" s="100">
        <f t="shared" si="3"/>
        <v>1234942</v>
      </c>
      <c r="M19" s="100">
        <f t="shared" si="3"/>
        <v>5453416</v>
      </c>
      <c r="N19" s="100">
        <f t="shared" si="3"/>
        <v>6688358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14324680</v>
      </c>
      <c r="X19" s="100">
        <f t="shared" si="3"/>
        <v>19906788</v>
      </c>
      <c r="Y19" s="100">
        <f t="shared" si="3"/>
        <v>-5582108</v>
      </c>
      <c r="Z19" s="137">
        <f>+IF(X19&lt;&gt;0,+(Y19/X19)*100,0)</f>
        <v>-28.04122895165207</v>
      </c>
      <c r="AA19" s="102">
        <f>SUM(AA20:AA23)</f>
        <v>39813573</v>
      </c>
    </row>
    <row r="20" spans="1:27" ht="12.75">
      <c r="A20" s="138" t="s">
        <v>89</v>
      </c>
      <c r="B20" s="136"/>
      <c r="C20" s="155"/>
      <c r="D20" s="155"/>
      <c r="E20" s="156">
        <v>750000</v>
      </c>
      <c r="F20" s="60">
        <v>750000</v>
      </c>
      <c r="G20" s="60"/>
      <c r="H20" s="60">
        <v>756897</v>
      </c>
      <c r="I20" s="60"/>
      <c r="J20" s="60">
        <v>756897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756897</v>
      </c>
      <c r="X20" s="60">
        <v>375000</v>
      </c>
      <c r="Y20" s="60">
        <v>381897</v>
      </c>
      <c r="Z20" s="140">
        <v>101.84</v>
      </c>
      <c r="AA20" s="62">
        <v>750000</v>
      </c>
    </row>
    <row r="21" spans="1:27" ht="12.75">
      <c r="A21" s="138" t="s">
        <v>90</v>
      </c>
      <c r="B21" s="136"/>
      <c r="C21" s="155"/>
      <c r="D21" s="155"/>
      <c r="E21" s="156">
        <v>39063573</v>
      </c>
      <c r="F21" s="60">
        <v>39063573</v>
      </c>
      <c r="G21" s="60">
        <v>1763053</v>
      </c>
      <c r="H21" s="60">
        <v>2346101</v>
      </c>
      <c r="I21" s="60">
        <v>2770271</v>
      </c>
      <c r="J21" s="60">
        <v>6879425</v>
      </c>
      <c r="K21" s="60"/>
      <c r="L21" s="60">
        <v>1234942</v>
      </c>
      <c r="M21" s="60">
        <v>5453416</v>
      </c>
      <c r="N21" s="60">
        <v>6688358</v>
      </c>
      <c r="O21" s="60"/>
      <c r="P21" s="60"/>
      <c r="Q21" s="60"/>
      <c r="R21" s="60"/>
      <c r="S21" s="60"/>
      <c r="T21" s="60"/>
      <c r="U21" s="60"/>
      <c r="V21" s="60"/>
      <c r="W21" s="60">
        <v>13567783</v>
      </c>
      <c r="X21" s="60">
        <v>19531788</v>
      </c>
      <c r="Y21" s="60">
        <v>-5964005</v>
      </c>
      <c r="Z21" s="140">
        <v>-30.53</v>
      </c>
      <c r="AA21" s="62">
        <v>39063573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47529977</v>
      </c>
      <c r="F25" s="219">
        <f t="shared" si="4"/>
        <v>47529977</v>
      </c>
      <c r="G25" s="219">
        <f t="shared" si="4"/>
        <v>1768200</v>
      </c>
      <c r="H25" s="219">
        <f t="shared" si="4"/>
        <v>3180248</v>
      </c>
      <c r="I25" s="219">
        <f t="shared" si="4"/>
        <v>2796618</v>
      </c>
      <c r="J25" s="219">
        <f t="shared" si="4"/>
        <v>7745066</v>
      </c>
      <c r="K25" s="219">
        <f t="shared" si="4"/>
        <v>0</v>
      </c>
      <c r="L25" s="219">
        <f t="shared" si="4"/>
        <v>1928709</v>
      </c>
      <c r="M25" s="219">
        <f t="shared" si="4"/>
        <v>6280575</v>
      </c>
      <c r="N25" s="219">
        <f t="shared" si="4"/>
        <v>8209284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15954350</v>
      </c>
      <c r="X25" s="219">
        <f t="shared" si="4"/>
        <v>23764992</v>
      </c>
      <c r="Y25" s="219">
        <f t="shared" si="4"/>
        <v>-7810642</v>
      </c>
      <c r="Z25" s="231">
        <f>+IF(X25&lt;&gt;0,+(Y25/X25)*100,0)</f>
        <v>-32.86616717565064</v>
      </c>
      <c r="AA25" s="232">
        <f>+AA5+AA9+AA15+AA19+AA24</f>
        <v>47529977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47529977</v>
      </c>
      <c r="F28" s="60">
        <v>47529977</v>
      </c>
      <c r="G28" s="60">
        <v>1763053</v>
      </c>
      <c r="H28" s="60">
        <v>3180248</v>
      </c>
      <c r="I28" s="60">
        <v>2770271</v>
      </c>
      <c r="J28" s="60">
        <v>7713572</v>
      </c>
      <c r="K28" s="60"/>
      <c r="L28" s="60">
        <v>1928709</v>
      </c>
      <c r="M28" s="60">
        <v>6280575</v>
      </c>
      <c r="N28" s="60">
        <v>8209284</v>
      </c>
      <c r="O28" s="60"/>
      <c r="P28" s="60"/>
      <c r="Q28" s="60"/>
      <c r="R28" s="60"/>
      <c r="S28" s="60"/>
      <c r="T28" s="60"/>
      <c r="U28" s="60"/>
      <c r="V28" s="60"/>
      <c r="W28" s="60">
        <v>15922856</v>
      </c>
      <c r="X28" s="60">
        <v>23764992</v>
      </c>
      <c r="Y28" s="60">
        <v>-7842136</v>
      </c>
      <c r="Z28" s="140">
        <v>-33</v>
      </c>
      <c r="AA28" s="155">
        <v>47529977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47529977</v>
      </c>
      <c r="F32" s="77">
        <f t="shared" si="5"/>
        <v>47529977</v>
      </c>
      <c r="G32" s="77">
        <f t="shared" si="5"/>
        <v>1763053</v>
      </c>
      <c r="H32" s="77">
        <f t="shared" si="5"/>
        <v>3180248</v>
      </c>
      <c r="I32" s="77">
        <f t="shared" si="5"/>
        <v>2770271</v>
      </c>
      <c r="J32" s="77">
        <f t="shared" si="5"/>
        <v>7713572</v>
      </c>
      <c r="K32" s="77">
        <f t="shared" si="5"/>
        <v>0</v>
      </c>
      <c r="L32" s="77">
        <f t="shared" si="5"/>
        <v>1928709</v>
      </c>
      <c r="M32" s="77">
        <f t="shared" si="5"/>
        <v>6280575</v>
      </c>
      <c r="N32" s="77">
        <f t="shared" si="5"/>
        <v>8209284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15922856</v>
      </c>
      <c r="X32" s="77">
        <f t="shared" si="5"/>
        <v>23764992</v>
      </c>
      <c r="Y32" s="77">
        <f t="shared" si="5"/>
        <v>-7842136</v>
      </c>
      <c r="Z32" s="212">
        <f>+IF(X32&lt;&gt;0,+(Y32/X32)*100,0)</f>
        <v>-32.998689837556014</v>
      </c>
      <c r="AA32" s="79">
        <f>SUM(AA28:AA31)</f>
        <v>47529977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>
        <v>5147</v>
      </c>
      <c r="H35" s="60"/>
      <c r="I35" s="60">
        <v>26347</v>
      </c>
      <c r="J35" s="60">
        <v>31494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31494</v>
      </c>
      <c r="X35" s="60"/>
      <c r="Y35" s="60">
        <v>31494</v>
      </c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47529977</v>
      </c>
      <c r="F36" s="220">
        <f t="shared" si="6"/>
        <v>47529977</v>
      </c>
      <c r="G36" s="220">
        <f t="shared" si="6"/>
        <v>1768200</v>
      </c>
      <c r="H36" s="220">
        <f t="shared" si="6"/>
        <v>3180248</v>
      </c>
      <c r="I36" s="220">
        <f t="shared" si="6"/>
        <v>2796618</v>
      </c>
      <c r="J36" s="220">
        <f t="shared" si="6"/>
        <v>7745066</v>
      </c>
      <c r="K36" s="220">
        <f t="shared" si="6"/>
        <v>0</v>
      </c>
      <c r="L36" s="220">
        <f t="shared" si="6"/>
        <v>1928709</v>
      </c>
      <c r="M36" s="220">
        <f t="shared" si="6"/>
        <v>6280575</v>
      </c>
      <c r="N36" s="220">
        <f t="shared" si="6"/>
        <v>8209284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15954350</v>
      </c>
      <c r="X36" s="220">
        <f t="shared" si="6"/>
        <v>23764992</v>
      </c>
      <c r="Y36" s="220">
        <f t="shared" si="6"/>
        <v>-7810642</v>
      </c>
      <c r="Z36" s="221">
        <f>+IF(X36&lt;&gt;0,+(Y36/X36)*100,0)</f>
        <v>-32.86616717565064</v>
      </c>
      <c r="AA36" s="239">
        <f>SUM(AA32:AA35)</f>
        <v>47529977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>
        <v>-25027535</v>
      </c>
      <c r="F6" s="60">
        <v>-25027535</v>
      </c>
      <c r="G6" s="60">
        <v>64128</v>
      </c>
      <c r="H6" s="60">
        <v>64128</v>
      </c>
      <c r="I6" s="60">
        <v>38800</v>
      </c>
      <c r="J6" s="60">
        <v>38800</v>
      </c>
      <c r="K6" s="60">
        <v>38800</v>
      </c>
      <c r="L6" s="60">
        <v>38800</v>
      </c>
      <c r="M6" s="60">
        <v>38800</v>
      </c>
      <c r="N6" s="60">
        <v>38800</v>
      </c>
      <c r="O6" s="60"/>
      <c r="P6" s="60"/>
      <c r="Q6" s="60"/>
      <c r="R6" s="60"/>
      <c r="S6" s="60"/>
      <c r="T6" s="60"/>
      <c r="U6" s="60"/>
      <c r="V6" s="60"/>
      <c r="W6" s="60">
        <v>38800</v>
      </c>
      <c r="X6" s="60">
        <v>-12513768</v>
      </c>
      <c r="Y6" s="60">
        <v>12552568</v>
      </c>
      <c r="Z6" s="140">
        <v>-100.31</v>
      </c>
      <c r="AA6" s="62">
        <v>-25027535</v>
      </c>
    </row>
    <row r="7" spans="1:27" ht="12.75">
      <c r="A7" s="249" t="s">
        <v>144</v>
      </c>
      <c r="B7" s="182"/>
      <c r="C7" s="155"/>
      <c r="D7" s="155"/>
      <c r="E7" s="59">
        <v>2140000</v>
      </c>
      <c r="F7" s="60">
        <v>2140000</v>
      </c>
      <c r="G7" s="60"/>
      <c r="H7" s="60"/>
      <c r="I7" s="60"/>
      <c r="J7" s="60"/>
      <c r="K7" s="60">
        <v>515973</v>
      </c>
      <c r="L7" s="60"/>
      <c r="M7" s="60">
        <v>514460</v>
      </c>
      <c r="N7" s="60">
        <v>514460</v>
      </c>
      <c r="O7" s="60"/>
      <c r="P7" s="60"/>
      <c r="Q7" s="60"/>
      <c r="R7" s="60"/>
      <c r="S7" s="60"/>
      <c r="T7" s="60"/>
      <c r="U7" s="60"/>
      <c r="V7" s="60"/>
      <c r="W7" s="60">
        <v>514460</v>
      </c>
      <c r="X7" s="60">
        <v>1070000</v>
      </c>
      <c r="Y7" s="60">
        <v>-555540</v>
      </c>
      <c r="Z7" s="140">
        <v>-51.92</v>
      </c>
      <c r="AA7" s="62">
        <v>2140000</v>
      </c>
    </row>
    <row r="8" spans="1:27" ht="12.75">
      <c r="A8" s="249" t="s">
        <v>145</v>
      </c>
      <c r="B8" s="182"/>
      <c r="C8" s="155"/>
      <c r="D8" s="155"/>
      <c r="E8" s="59">
        <v>15047563</v>
      </c>
      <c r="F8" s="60">
        <v>15047563</v>
      </c>
      <c r="G8" s="60">
        <v>169580263</v>
      </c>
      <c r="H8" s="60">
        <v>166768108</v>
      </c>
      <c r="I8" s="60">
        <v>123709128</v>
      </c>
      <c r="J8" s="60">
        <v>123709128</v>
      </c>
      <c r="K8" s="60">
        <v>124967750</v>
      </c>
      <c r="L8" s="60">
        <v>127401496</v>
      </c>
      <c r="M8" s="60">
        <v>128859203</v>
      </c>
      <c r="N8" s="60">
        <v>128859203</v>
      </c>
      <c r="O8" s="60"/>
      <c r="P8" s="60"/>
      <c r="Q8" s="60"/>
      <c r="R8" s="60"/>
      <c r="S8" s="60"/>
      <c r="T8" s="60"/>
      <c r="U8" s="60"/>
      <c r="V8" s="60"/>
      <c r="W8" s="60">
        <v>128859203</v>
      </c>
      <c r="X8" s="60">
        <v>7523782</v>
      </c>
      <c r="Y8" s="60">
        <v>121335421</v>
      </c>
      <c r="Z8" s="140">
        <v>1612.69</v>
      </c>
      <c r="AA8" s="62">
        <v>15047563</v>
      </c>
    </row>
    <row r="9" spans="1:27" ht="12.75">
      <c r="A9" s="249" t="s">
        <v>146</v>
      </c>
      <c r="B9" s="182"/>
      <c r="C9" s="155"/>
      <c r="D9" s="155"/>
      <c r="E9" s="59"/>
      <c r="F9" s="60"/>
      <c r="G9" s="60">
        <v>-2304</v>
      </c>
      <c r="H9" s="60">
        <v>176753057</v>
      </c>
      <c r="I9" s="60">
        <v>179153528</v>
      </c>
      <c r="J9" s="60">
        <v>179153528</v>
      </c>
      <c r="K9" s="60">
        <v>71808885</v>
      </c>
      <c r="L9" s="60">
        <v>194117852</v>
      </c>
      <c r="M9" s="60">
        <v>195792269</v>
      </c>
      <c r="N9" s="60">
        <v>195792269</v>
      </c>
      <c r="O9" s="60"/>
      <c r="P9" s="60"/>
      <c r="Q9" s="60"/>
      <c r="R9" s="60"/>
      <c r="S9" s="60"/>
      <c r="T9" s="60"/>
      <c r="U9" s="60"/>
      <c r="V9" s="60"/>
      <c r="W9" s="60">
        <v>195792269</v>
      </c>
      <c r="X9" s="60"/>
      <c r="Y9" s="60">
        <v>195792269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>
        <v>535000</v>
      </c>
      <c r="F11" s="60">
        <v>535000</v>
      </c>
      <c r="G11" s="60">
        <v>2062481</v>
      </c>
      <c r="H11" s="60">
        <v>2062481</v>
      </c>
      <c r="I11" s="60">
        <v>863643</v>
      </c>
      <c r="J11" s="60">
        <v>863643</v>
      </c>
      <c r="K11" s="60">
        <v>863643</v>
      </c>
      <c r="L11" s="60">
        <v>863643</v>
      </c>
      <c r="M11" s="60">
        <v>863643</v>
      </c>
      <c r="N11" s="60">
        <v>863643</v>
      </c>
      <c r="O11" s="60"/>
      <c r="P11" s="60"/>
      <c r="Q11" s="60"/>
      <c r="R11" s="60"/>
      <c r="S11" s="60"/>
      <c r="T11" s="60"/>
      <c r="U11" s="60"/>
      <c r="V11" s="60"/>
      <c r="W11" s="60">
        <v>863643</v>
      </c>
      <c r="X11" s="60">
        <v>267500</v>
      </c>
      <c r="Y11" s="60">
        <v>596143</v>
      </c>
      <c r="Z11" s="140">
        <v>222.86</v>
      </c>
      <c r="AA11" s="62">
        <v>535000</v>
      </c>
    </row>
    <row r="12" spans="1:27" ht="12.7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-7304972</v>
      </c>
      <c r="F12" s="73">
        <f t="shared" si="0"/>
        <v>-7304972</v>
      </c>
      <c r="G12" s="73">
        <f t="shared" si="0"/>
        <v>171704568</v>
      </c>
      <c r="H12" s="73">
        <f t="shared" si="0"/>
        <v>345647774</v>
      </c>
      <c r="I12" s="73">
        <f t="shared" si="0"/>
        <v>303765099</v>
      </c>
      <c r="J12" s="73">
        <f t="shared" si="0"/>
        <v>303765099</v>
      </c>
      <c r="K12" s="73">
        <f t="shared" si="0"/>
        <v>198195051</v>
      </c>
      <c r="L12" s="73">
        <f t="shared" si="0"/>
        <v>322421791</v>
      </c>
      <c r="M12" s="73">
        <f t="shared" si="0"/>
        <v>326068375</v>
      </c>
      <c r="N12" s="73">
        <f t="shared" si="0"/>
        <v>326068375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326068375</v>
      </c>
      <c r="X12" s="73">
        <f t="shared" si="0"/>
        <v>-3652486</v>
      </c>
      <c r="Y12" s="73">
        <f t="shared" si="0"/>
        <v>329720861</v>
      </c>
      <c r="Z12" s="170">
        <f>+IF(X12&lt;&gt;0,+(Y12/X12)*100,0)</f>
        <v>-9027.299789787012</v>
      </c>
      <c r="AA12" s="74">
        <f>SUM(AA6:AA11)</f>
        <v>-7304972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>
        <v>660103</v>
      </c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>
        <v>17411856</v>
      </c>
      <c r="F17" s="60">
        <v>17411856</v>
      </c>
      <c r="G17" s="60">
        <v>17535101</v>
      </c>
      <c r="H17" s="60">
        <v>17535101</v>
      </c>
      <c r="I17" s="60">
        <v>17110063</v>
      </c>
      <c r="J17" s="60">
        <v>17110063</v>
      </c>
      <c r="K17" s="60">
        <v>17110063</v>
      </c>
      <c r="L17" s="60">
        <v>17625308</v>
      </c>
      <c r="M17" s="60">
        <v>17110063</v>
      </c>
      <c r="N17" s="60">
        <v>17110063</v>
      </c>
      <c r="O17" s="60"/>
      <c r="P17" s="60"/>
      <c r="Q17" s="60"/>
      <c r="R17" s="60"/>
      <c r="S17" s="60"/>
      <c r="T17" s="60"/>
      <c r="U17" s="60"/>
      <c r="V17" s="60"/>
      <c r="W17" s="60">
        <v>17110063</v>
      </c>
      <c r="X17" s="60">
        <v>8705928</v>
      </c>
      <c r="Y17" s="60">
        <v>8404135</v>
      </c>
      <c r="Z17" s="140">
        <v>96.53</v>
      </c>
      <c r="AA17" s="62">
        <v>17411856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>
        <v>519254</v>
      </c>
      <c r="I18" s="60">
        <v>516561</v>
      </c>
      <c r="J18" s="60">
        <v>516561</v>
      </c>
      <c r="K18" s="60"/>
      <c r="L18" s="60"/>
      <c r="M18" s="60">
        <v>2225524</v>
      </c>
      <c r="N18" s="60">
        <v>2225524</v>
      </c>
      <c r="O18" s="60"/>
      <c r="P18" s="60"/>
      <c r="Q18" s="60"/>
      <c r="R18" s="60"/>
      <c r="S18" s="60"/>
      <c r="T18" s="60"/>
      <c r="U18" s="60"/>
      <c r="V18" s="60"/>
      <c r="W18" s="60">
        <v>2225524</v>
      </c>
      <c r="X18" s="60"/>
      <c r="Y18" s="60">
        <v>2225524</v>
      </c>
      <c r="Z18" s="140"/>
      <c r="AA18" s="62"/>
    </row>
    <row r="19" spans="1:27" ht="12.75">
      <c r="A19" s="249" t="s">
        <v>154</v>
      </c>
      <c r="B19" s="182"/>
      <c r="C19" s="155"/>
      <c r="D19" s="155"/>
      <c r="E19" s="59">
        <v>644693523</v>
      </c>
      <c r="F19" s="60">
        <v>644693523</v>
      </c>
      <c r="G19" s="60">
        <v>659767208</v>
      </c>
      <c r="H19" s="60">
        <v>490426603</v>
      </c>
      <c r="I19" s="60">
        <v>524024172</v>
      </c>
      <c r="J19" s="60">
        <v>524024172</v>
      </c>
      <c r="K19" s="60">
        <v>647734245</v>
      </c>
      <c r="L19" s="60">
        <v>522852127</v>
      </c>
      <c r="M19" s="60">
        <v>523873702</v>
      </c>
      <c r="N19" s="60">
        <v>523873702</v>
      </c>
      <c r="O19" s="60"/>
      <c r="P19" s="60"/>
      <c r="Q19" s="60"/>
      <c r="R19" s="60"/>
      <c r="S19" s="60"/>
      <c r="T19" s="60"/>
      <c r="U19" s="60"/>
      <c r="V19" s="60"/>
      <c r="W19" s="60">
        <v>523873702</v>
      </c>
      <c r="X19" s="60">
        <v>322346762</v>
      </c>
      <c r="Y19" s="60">
        <v>201526940</v>
      </c>
      <c r="Z19" s="140">
        <v>62.52</v>
      </c>
      <c r="AA19" s="62">
        <v>644693523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662105379</v>
      </c>
      <c r="F24" s="77">
        <f t="shared" si="1"/>
        <v>662105379</v>
      </c>
      <c r="G24" s="77">
        <f t="shared" si="1"/>
        <v>677962412</v>
      </c>
      <c r="H24" s="77">
        <f t="shared" si="1"/>
        <v>508480958</v>
      </c>
      <c r="I24" s="77">
        <f t="shared" si="1"/>
        <v>541650796</v>
      </c>
      <c r="J24" s="77">
        <f t="shared" si="1"/>
        <v>541650796</v>
      </c>
      <c r="K24" s="77">
        <f t="shared" si="1"/>
        <v>664844308</v>
      </c>
      <c r="L24" s="77">
        <f t="shared" si="1"/>
        <v>540477435</v>
      </c>
      <c r="M24" s="77">
        <f t="shared" si="1"/>
        <v>543209289</v>
      </c>
      <c r="N24" s="77">
        <f t="shared" si="1"/>
        <v>543209289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543209289</v>
      </c>
      <c r="X24" s="77">
        <f t="shared" si="1"/>
        <v>331052690</v>
      </c>
      <c r="Y24" s="77">
        <f t="shared" si="1"/>
        <v>212156599</v>
      </c>
      <c r="Z24" s="212">
        <f>+IF(X24&lt;&gt;0,+(Y24/X24)*100,0)</f>
        <v>64.08544784819601</v>
      </c>
      <c r="AA24" s="79">
        <f>SUM(AA15:AA23)</f>
        <v>662105379</v>
      </c>
    </row>
    <row r="25" spans="1:27" ht="12.7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654800407</v>
      </c>
      <c r="F25" s="73">
        <f t="shared" si="2"/>
        <v>654800407</v>
      </c>
      <c r="G25" s="73">
        <f t="shared" si="2"/>
        <v>849666980</v>
      </c>
      <c r="H25" s="73">
        <f t="shared" si="2"/>
        <v>854128732</v>
      </c>
      <c r="I25" s="73">
        <f t="shared" si="2"/>
        <v>845415895</v>
      </c>
      <c r="J25" s="73">
        <f t="shared" si="2"/>
        <v>845415895</v>
      </c>
      <c r="K25" s="73">
        <f t="shared" si="2"/>
        <v>863039359</v>
      </c>
      <c r="L25" s="73">
        <f t="shared" si="2"/>
        <v>862899226</v>
      </c>
      <c r="M25" s="73">
        <f t="shared" si="2"/>
        <v>869277664</v>
      </c>
      <c r="N25" s="73">
        <f t="shared" si="2"/>
        <v>869277664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869277664</v>
      </c>
      <c r="X25" s="73">
        <f t="shared" si="2"/>
        <v>327400204</v>
      </c>
      <c r="Y25" s="73">
        <f t="shared" si="2"/>
        <v>541877460</v>
      </c>
      <c r="Z25" s="170">
        <f>+IF(X25&lt;&gt;0,+(Y25/X25)*100,0)</f>
        <v>165.5092004768574</v>
      </c>
      <c r="AA25" s="74">
        <f>+AA12+AA24</f>
        <v>654800407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>
        <v>-8368973</v>
      </c>
      <c r="H29" s="60">
        <v>-3044965</v>
      </c>
      <c r="I29" s="60">
        <v>436914</v>
      </c>
      <c r="J29" s="60">
        <v>436914</v>
      </c>
      <c r="K29" s="60">
        <v>6139369</v>
      </c>
      <c r="L29" s="60">
        <v>8362298</v>
      </c>
      <c r="M29" s="60">
        <v>8241624</v>
      </c>
      <c r="N29" s="60">
        <v>8241624</v>
      </c>
      <c r="O29" s="60"/>
      <c r="P29" s="60"/>
      <c r="Q29" s="60"/>
      <c r="R29" s="60"/>
      <c r="S29" s="60"/>
      <c r="T29" s="60"/>
      <c r="U29" s="60"/>
      <c r="V29" s="60"/>
      <c r="W29" s="60">
        <v>8241624</v>
      </c>
      <c r="X29" s="60"/>
      <c r="Y29" s="60">
        <v>8241624</v>
      </c>
      <c r="Z29" s="140"/>
      <c r="AA29" s="62"/>
    </row>
    <row r="30" spans="1:27" ht="12.75">
      <c r="A30" s="249" t="s">
        <v>52</v>
      </c>
      <c r="B30" s="182"/>
      <c r="C30" s="155"/>
      <c r="D30" s="155"/>
      <c r="E30" s="59">
        <v>64172</v>
      </c>
      <c r="F30" s="60">
        <v>64172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32086</v>
      </c>
      <c r="Y30" s="60">
        <v>-32086</v>
      </c>
      <c r="Z30" s="140">
        <v>-100</v>
      </c>
      <c r="AA30" s="62">
        <v>64172</v>
      </c>
    </row>
    <row r="31" spans="1:27" ht="12.75">
      <c r="A31" s="249" t="s">
        <v>163</v>
      </c>
      <c r="B31" s="182"/>
      <c r="C31" s="155"/>
      <c r="D31" s="155"/>
      <c r="E31" s="59">
        <v>879436</v>
      </c>
      <c r="F31" s="60">
        <v>879436</v>
      </c>
      <c r="G31" s="60">
        <v>239989</v>
      </c>
      <c r="H31" s="60">
        <v>241001</v>
      </c>
      <c r="I31" s="60">
        <v>241001</v>
      </c>
      <c r="J31" s="60">
        <v>241001</v>
      </c>
      <c r="K31" s="60">
        <v>241847</v>
      </c>
      <c r="L31" s="60">
        <v>241315</v>
      </c>
      <c r="M31" s="60">
        <v>241844</v>
      </c>
      <c r="N31" s="60">
        <v>241844</v>
      </c>
      <c r="O31" s="60"/>
      <c r="P31" s="60"/>
      <c r="Q31" s="60"/>
      <c r="R31" s="60"/>
      <c r="S31" s="60"/>
      <c r="T31" s="60"/>
      <c r="U31" s="60"/>
      <c r="V31" s="60"/>
      <c r="W31" s="60">
        <v>241844</v>
      </c>
      <c r="X31" s="60">
        <v>439718</v>
      </c>
      <c r="Y31" s="60">
        <v>-197874</v>
      </c>
      <c r="Z31" s="140">
        <v>-45</v>
      </c>
      <c r="AA31" s="62">
        <v>879436</v>
      </c>
    </row>
    <row r="32" spans="1:27" ht="12.75">
      <c r="A32" s="249" t="s">
        <v>164</v>
      </c>
      <c r="B32" s="182"/>
      <c r="C32" s="155"/>
      <c r="D32" s="155"/>
      <c r="E32" s="59"/>
      <c r="F32" s="60"/>
      <c r="G32" s="60">
        <v>129229389</v>
      </c>
      <c r="H32" s="60">
        <v>122833095</v>
      </c>
      <c r="I32" s="60">
        <v>124161601</v>
      </c>
      <c r="J32" s="60">
        <v>124161601</v>
      </c>
      <c r="K32" s="60">
        <v>135749776</v>
      </c>
      <c r="L32" s="60">
        <v>146747641</v>
      </c>
      <c r="M32" s="60">
        <v>139876125</v>
      </c>
      <c r="N32" s="60">
        <v>139876125</v>
      </c>
      <c r="O32" s="60"/>
      <c r="P32" s="60"/>
      <c r="Q32" s="60"/>
      <c r="R32" s="60"/>
      <c r="S32" s="60"/>
      <c r="T32" s="60"/>
      <c r="U32" s="60"/>
      <c r="V32" s="60"/>
      <c r="W32" s="60">
        <v>139876125</v>
      </c>
      <c r="X32" s="60"/>
      <c r="Y32" s="60">
        <v>139876125</v>
      </c>
      <c r="Z32" s="140"/>
      <c r="AA32" s="62"/>
    </row>
    <row r="33" spans="1:27" ht="12.75">
      <c r="A33" s="249" t="s">
        <v>165</v>
      </c>
      <c r="B33" s="182"/>
      <c r="C33" s="155"/>
      <c r="D33" s="155"/>
      <c r="E33" s="59"/>
      <c r="F33" s="60"/>
      <c r="G33" s="60">
        <v>130349907</v>
      </c>
      <c r="H33" s="60">
        <v>130076229</v>
      </c>
      <c r="I33" s="60">
        <v>154040346</v>
      </c>
      <c r="J33" s="60">
        <v>154040346</v>
      </c>
      <c r="K33" s="60">
        <v>154040346</v>
      </c>
      <c r="L33" s="60">
        <v>154024679</v>
      </c>
      <c r="M33" s="60">
        <v>154008969</v>
      </c>
      <c r="N33" s="60">
        <v>154008969</v>
      </c>
      <c r="O33" s="60"/>
      <c r="P33" s="60"/>
      <c r="Q33" s="60"/>
      <c r="R33" s="60"/>
      <c r="S33" s="60"/>
      <c r="T33" s="60"/>
      <c r="U33" s="60"/>
      <c r="V33" s="60"/>
      <c r="W33" s="60">
        <v>154008969</v>
      </c>
      <c r="X33" s="60"/>
      <c r="Y33" s="60">
        <v>154008969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943608</v>
      </c>
      <c r="F34" s="73">
        <f t="shared" si="3"/>
        <v>943608</v>
      </c>
      <c r="G34" s="73">
        <f t="shared" si="3"/>
        <v>251450312</v>
      </c>
      <c r="H34" s="73">
        <f t="shared" si="3"/>
        <v>250105360</v>
      </c>
      <c r="I34" s="73">
        <f t="shared" si="3"/>
        <v>278879862</v>
      </c>
      <c r="J34" s="73">
        <f t="shared" si="3"/>
        <v>278879862</v>
      </c>
      <c r="K34" s="73">
        <f t="shared" si="3"/>
        <v>296171338</v>
      </c>
      <c r="L34" s="73">
        <f t="shared" si="3"/>
        <v>309375933</v>
      </c>
      <c r="M34" s="73">
        <f t="shared" si="3"/>
        <v>302368562</v>
      </c>
      <c r="N34" s="73">
        <f t="shared" si="3"/>
        <v>302368562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302368562</v>
      </c>
      <c r="X34" s="73">
        <f t="shared" si="3"/>
        <v>471804</v>
      </c>
      <c r="Y34" s="73">
        <f t="shared" si="3"/>
        <v>301896758</v>
      </c>
      <c r="Z34" s="170">
        <f>+IF(X34&lt;&gt;0,+(Y34/X34)*100,0)</f>
        <v>63987.748726165955</v>
      </c>
      <c r="AA34" s="74">
        <f>SUM(AA29:AA33)</f>
        <v>943608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2591222</v>
      </c>
      <c r="F37" s="60">
        <v>2591222</v>
      </c>
      <c r="G37" s="60">
        <v>1857218</v>
      </c>
      <c r="H37" s="60">
        <v>1766750</v>
      </c>
      <c r="I37" s="60">
        <v>1689416</v>
      </c>
      <c r="J37" s="60">
        <v>1689416</v>
      </c>
      <c r="K37" s="60">
        <v>1612082</v>
      </c>
      <c r="L37" s="60">
        <v>1534748</v>
      </c>
      <c r="M37" s="60">
        <v>1457414</v>
      </c>
      <c r="N37" s="60">
        <v>1457414</v>
      </c>
      <c r="O37" s="60"/>
      <c r="P37" s="60"/>
      <c r="Q37" s="60"/>
      <c r="R37" s="60"/>
      <c r="S37" s="60"/>
      <c r="T37" s="60"/>
      <c r="U37" s="60"/>
      <c r="V37" s="60"/>
      <c r="W37" s="60">
        <v>1457414</v>
      </c>
      <c r="X37" s="60">
        <v>1295611</v>
      </c>
      <c r="Y37" s="60">
        <v>161803</v>
      </c>
      <c r="Z37" s="140">
        <v>12.49</v>
      </c>
      <c r="AA37" s="62">
        <v>2591222</v>
      </c>
    </row>
    <row r="38" spans="1:27" ht="12.75">
      <c r="A38" s="249" t="s">
        <v>165</v>
      </c>
      <c r="B38" s="182"/>
      <c r="C38" s="155"/>
      <c r="D38" s="155"/>
      <c r="E38" s="59">
        <v>29224993</v>
      </c>
      <c r="F38" s="60">
        <v>29224993</v>
      </c>
      <c r="G38" s="60">
        <v>17536132</v>
      </c>
      <c r="H38" s="60">
        <v>17536132</v>
      </c>
      <c r="I38" s="60">
        <v>62731899</v>
      </c>
      <c r="J38" s="60">
        <v>62731899</v>
      </c>
      <c r="K38" s="60">
        <v>62731899</v>
      </c>
      <c r="L38" s="60">
        <v>62731899</v>
      </c>
      <c r="M38" s="60">
        <v>62731899</v>
      </c>
      <c r="N38" s="60">
        <v>62731899</v>
      </c>
      <c r="O38" s="60"/>
      <c r="P38" s="60"/>
      <c r="Q38" s="60"/>
      <c r="R38" s="60"/>
      <c r="S38" s="60"/>
      <c r="T38" s="60"/>
      <c r="U38" s="60"/>
      <c r="V38" s="60"/>
      <c r="W38" s="60">
        <v>62731899</v>
      </c>
      <c r="X38" s="60">
        <v>14612497</v>
      </c>
      <c r="Y38" s="60">
        <v>48119402</v>
      </c>
      <c r="Z38" s="140">
        <v>329.3</v>
      </c>
      <c r="AA38" s="62">
        <v>29224993</v>
      </c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31816215</v>
      </c>
      <c r="F39" s="77">
        <f t="shared" si="4"/>
        <v>31816215</v>
      </c>
      <c r="G39" s="77">
        <f t="shared" si="4"/>
        <v>19393350</v>
      </c>
      <c r="H39" s="77">
        <f t="shared" si="4"/>
        <v>19302882</v>
      </c>
      <c r="I39" s="77">
        <f t="shared" si="4"/>
        <v>64421315</v>
      </c>
      <c r="J39" s="77">
        <f t="shared" si="4"/>
        <v>64421315</v>
      </c>
      <c r="K39" s="77">
        <f t="shared" si="4"/>
        <v>64343981</v>
      </c>
      <c r="L39" s="77">
        <f t="shared" si="4"/>
        <v>64266647</v>
      </c>
      <c r="M39" s="77">
        <f t="shared" si="4"/>
        <v>64189313</v>
      </c>
      <c r="N39" s="77">
        <f t="shared" si="4"/>
        <v>64189313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64189313</v>
      </c>
      <c r="X39" s="77">
        <f t="shared" si="4"/>
        <v>15908108</v>
      </c>
      <c r="Y39" s="77">
        <f t="shared" si="4"/>
        <v>48281205</v>
      </c>
      <c r="Z39" s="212">
        <f>+IF(X39&lt;&gt;0,+(Y39/X39)*100,0)</f>
        <v>303.5006111349005</v>
      </c>
      <c r="AA39" s="79">
        <f>SUM(AA37:AA38)</f>
        <v>31816215</v>
      </c>
    </row>
    <row r="40" spans="1:27" ht="12.7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32759823</v>
      </c>
      <c r="F40" s="73">
        <f t="shared" si="5"/>
        <v>32759823</v>
      </c>
      <c r="G40" s="73">
        <f t="shared" si="5"/>
        <v>270843662</v>
      </c>
      <c r="H40" s="73">
        <f t="shared" si="5"/>
        <v>269408242</v>
      </c>
      <c r="I40" s="73">
        <f t="shared" si="5"/>
        <v>343301177</v>
      </c>
      <c r="J40" s="73">
        <f t="shared" si="5"/>
        <v>343301177</v>
      </c>
      <c r="K40" s="73">
        <f t="shared" si="5"/>
        <v>360515319</v>
      </c>
      <c r="L40" s="73">
        <f t="shared" si="5"/>
        <v>373642580</v>
      </c>
      <c r="M40" s="73">
        <f t="shared" si="5"/>
        <v>366557875</v>
      </c>
      <c r="N40" s="73">
        <f t="shared" si="5"/>
        <v>366557875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366557875</v>
      </c>
      <c r="X40" s="73">
        <f t="shared" si="5"/>
        <v>16379912</v>
      </c>
      <c r="Y40" s="73">
        <f t="shared" si="5"/>
        <v>350177963</v>
      </c>
      <c r="Z40" s="170">
        <f>+IF(X40&lt;&gt;0,+(Y40/X40)*100,0)</f>
        <v>2137.8500873508965</v>
      </c>
      <c r="AA40" s="74">
        <f>+AA34+AA39</f>
        <v>32759823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622040584</v>
      </c>
      <c r="F42" s="259">
        <f t="shared" si="6"/>
        <v>622040584</v>
      </c>
      <c r="G42" s="259">
        <f t="shared" si="6"/>
        <v>578823318</v>
      </c>
      <c r="H42" s="259">
        <f t="shared" si="6"/>
        <v>584720490</v>
      </c>
      <c r="I42" s="259">
        <f t="shared" si="6"/>
        <v>502114718</v>
      </c>
      <c r="J42" s="259">
        <f t="shared" si="6"/>
        <v>502114718</v>
      </c>
      <c r="K42" s="259">
        <f t="shared" si="6"/>
        <v>502524040</v>
      </c>
      <c r="L42" s="259">
        <f t="shared" si="6"/>
        <v>489256646</v>
      </c>
      <c r="M42" s="259">
        <f t="shared" si="6"/>
        <v>502719789</v>
      </c>
      <c r="N42" s="259">
        <f t="shared" si="6"/>
        <v>502719789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502719789</v>
      </c>
      <c r="X42" s="259">
        <f t="shared" si="6"/>
        <v>311020292</v>
      </c>
      <c r="Y42" s="259">
        <f t="shared" si="6"/>
        <v>191699497</v>
      </c>
      <c r="Z42" s="260">
        <f>+IF(X42&lt;&gt;0,+(Y42/X42)*100,0)</f>
        <v>61.635688066295046</v>
      </c>
      <c r="AA42" s="261">
        <f>+AA25-AA40</f>
        <v>622040584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/>
      <c r="D45" s="155"/>
      <c r="E45" s="59">
        <v>622040584</v>
      </c>
      <c r="F45" s="60">
        <v>622040584</v>
      </c>
      <c r="G45" s="60">
        <v>578875953</v>
      </c>
      <c r="H45" s="60"/>
      <c r="I45" s="60">
        <v>502114718</v>
      </c>
      <c r="J45" s="60">
        <v>502114718</v>
      </c>
      <c r="K45" s="60">
        <v>502524040</v>
      </c>
      <c r="L45" s="60">
        <v>489256646</v>
      </c>
      <c r="M45" s="60">
        <v>502719789</v>
      </c>
      <c r="N45" s="60">
        <v>502719789</v>
      </c>
      <c r="O45" s="60"/>
      <c r="P45" s="60"/>
      <c r="Q45" s="60"/>
      <c r="R45" s="60"/>
      <c r="S45" s="60"/>
      <c r="T45" s="60"/>
      <c r="U45" s="60"/>
      <c r="V45" s="60"/>
      <c r="W45" s="60">
        <v>502719789</v>
      </c>
      <c r="X45" s="60">
        <v>311020292</v>
      </c>
      <c r="Y45" s="60">
        <v>191699497</v>
      </c>
      <c r="Z45" s="139">
        <v>61.64</v>
      </c>
      <c r="AA45" s="62">
        <v>622040584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>
        <v>-52635</v>
      </c>
      <c r="H46" s="60">
        <v>584720490</v>
      </c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622040584</v>
      </c>
      <c r="F48" s="219">
        <f t="shared" si="7"/>
        <v>622040584</v>
      </c>
      <c r="G48" s="219">
        <f t="shared" si="7"/>
        <v>578823318</v>
      </c>
      <c r="H48" s="219">
        <f t="shared" si="7"/>
        <v>584720490</v>
      </c>
      <c r="I48" s="219">
        <f t="shared" si="7"/>
        <v>502114718</v>
      </c>
      <c r="J48" s="219">
        <f t="shared" si="7"/>
        <v>502114718</v>
      </c>
      <c r="K48" s="219">
        <f t="shared" si="7"/>
        <v>502524040</v>
      </c>
      <c r="L48" s="219">
        <f t="shared" si="7"/>
        <v>489256646</v>
      </c>
      <c r="M48" s="219">
        <f t="shared" si="7"/>
        <v>502719789</v>
      </c>
      <c r="N48" s="219">
        <f t="shared" si="7"/>
        <v>502719789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502719789</v>
      </c>
      <c r="X48" s="219">
        <f t="shared" si="7"/>
        <v>311020292</v>
      </c>
      <c r="Y48" s="219">
        <f t="shared" si="7"/>
        <v>191699497</v>
      </c>
      <c r="Z48" s="265">
        <f>+IF(X48&lt;&gt;0,+(Y48/X48)*100,0)</f>
        <v>61.635688066295046</v>
      </c>
      <c r="AA48" s="232">
        <f>SUM(AA45:AA47)</f>
        <v>622040584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9594228</v>
      </c>
      <c r="F6" s="60">
        <v>9594228</v>
      </c>
      <c r="G6" s="60">
        <v>594392</v>
      </c>
      <c r="H6" s="60">
        <v>646013</v>
      </c>
      <c r="I6" s="60">
        <v>1662180</v>
      </c>
      <c r="J6" s="60">
        <v>2902585</v>
      </c>
      <c r="K6" s="60">
        <v>962840</v>
      </c>
      <c r="L6" s="60">
        <v>1318439</v>
      </c>
      <c r="M6" s="60">
        <v>441258</v>
      </c>
      <c r="N6" s="60">
        <v>2722537</v>
      </c>
      <c r="O6" s="60"/>
      <c r="P6" s="60"/>
      <c r="Q6" s="60"/>
      <c r="R6" s="60"/>
      <c r="S6" s="60"/>
      <c r="T6" s="60"/>
      <c r="U6" s="60"/>
      <c r="V6" s="60"/>
      <c r="W6" s="60">
        <v>5625122</v>
      </c>
      <c r="X6" s="60">
        <v>4797114</v>
      </c>
      <c r="Y6" s="60">
        <v>828008</v>
      </c>
      <c r="Z6" s="140">
        <v>17.26</v>
      </c>
      <c r="AA6" s="62">
        <v>9594228</v>
      </c>
    </row>
    <row r="7" spans="1:27" ht="12.75">
      <c r="A7" s="249" t="s">
        <v>32</v>
      </c>
      <c r="B7" s="182"/>
      <c r="C7" s="155"/>
      <c r="D7" s="155"/>
      <c r="E7" s="59">
        <v>24161700</v>
      </c>
      <c r="F7" s="60">
        <v>24161700</v>
      </c>
      <c r="G7" s="60">
        <v>976438</v>
      </c>
      <c r="H7" s="60">
        <v>1944771</v>
      </c>
      <c r="I7" s="60">
        <v>1989056</v>
      </c>
      <c r="J7" s="60">
        <v>4910265</v>
      </c>
      <c r="K7" s="60">
        <v>1317540</v>
      </c>
      <c r="L7" s="60">
        <v>1693304</v>
      </c>
      <c r="M7" s="60">
        <v>1773501</v>
      </c>
      <c r="N7" s="60">
        <v>4784345</v>
      </c>
      <c r="O7" s="60"/>
      <c r="P7" s="60"/>
      <c r="Q7" s="60"/>
      <c r="R7" s="60"/>
      <c r="S7" s="60"/>
      <c r="T7" s="60"/>
      <c r="U7" s="60"/>
      <c r="V7" s="60"/>
      <c r="W7" s="60">
        <v>9694610</v>
      </c>
      <c r="X7" s="60">
        <v>12080850</v>
      </c>
      <c r="Y7" s="60">
        <v>-2386240</v>
      </c>
      <c r="Z7" s="140">
        <v>-19.75</v>
      </c>
      <c r="AA7" s="62">
        <v>24161700</v>
      </c>
    </row>
    <row r="8" spans="1:27" ht="12.75">
      <c r="A8" s="249" t="s">
        <v>178</v>
      </c>
      <c r="B8" s="182"/>
      <c r="C8" s="155"/>
      <c r="D8" s="155"/>
      <c r="E8" s="59">
        <v>3647580</v>
      </c>
      <c r="F8" s="60">
        <v>3647580</v>
      </c>
      <c r="G8" s="60">
        <v>652054</v>
      </c>
      <c r="H8" s="60">
        <v>203679</v>
      </c>
      <c r="I8" s="60">
        <v>445650</v>
      </c>
      <c r="J8" s="60">
        <v>1301383</v>
      </c>
      <c r="K8" s="60">
        <v>492624</v>
      </c>
      <c r="L8" s="60">
        <v>371917</v>
      </c>
      <c r="M8" s="60">
        <v>70163</v>
      </c>
      <c r="N8" s="60">
        <v>934704</v>
      </c>
      <c r="O8" s="60"/>
      <c r="P8" s="60"/>
      <c r="Q8" s="60"/>
      <c r="R8" s="60"/>
      <c r="S8" s="60"/>
      <c r="T8" s="60"/>
      <c r="U8" s="60"/>
      <c r="V8" s="60"/>
      <c r="W8" s="60">
        <v>2236087</v>
      </c>
      <c r="X8" s="60">
        <v>1823790</v>
      </c>
      <c r="Y8" s="60">
        <v>412297</v>
      </c>
      <c r="Z8" s="140">
        <v>22.61</v>
      </c>
      <c r="AA8" s="62">
        <v>3647580</v>
      </c>
    </row>
    <row r="9" spans="1:27" ht="12.75">
      <c r="A9" s="249" t="s">
        <v>179</v>
      </c>
      <c r="B9" s="182"/>
      <c r="C9" s="155"/>
      <c r="D9" s="155"/>
      <c r="E9" s="59">
        <v>62840004</v>
      </c>
      <c r="F9" s="60">
        <v>62840004</v>
      </c>
      <c r="G9" s="60">
        <v>24929000</v>
      </c>
      <c r="H9" s="60">
        <v>2260000</v>
      </c>
      <c r="I9" s="60"/>
      <c r="J9" s="60">
        <v>27189000</v>
      </c>
      <c r="K9" s="60"/>
      <c r="L9" s="60">
        <v>450000</v>
      </c>
      <c r="M9" s="60">
        <v>18191000</v>
      </c>
      <c r="N9" s="60">
        <v>18641000</v>
      </c>
      <c r="O9" s="60"/>
      <c r="P9" s="60"/>
      <c r="Q9" s="60"/>
      <c r="R9" s="60"/>
      <c r="S9" s="60"/>
      <c r="T9" s="60"/>
      <c r="U9" s="60"/>
      <c r="V9" s="60"/>
      <c r="W9" s="60">
        <v>45830000</v>
      </c>
      <c r="X9" s="60">
        <v>31420002</v>
      </c>
      <c r="Y9" s="60">
        <v>14409998</v>
      </c>
      <c r="Z9" s="140">
        <v>45.86</v>
      </c>
      <c r="AA9" s="62">
        <v>62840004</v>
      </c>
    </row>
    <row r="10" spans="1:27" ht="12.75">
      <c r="A10" s="249" t="s">
        <v>180</v>
      </c>
      <c r="B10" s="182"/>
      <c r="C10" s="155"/>
      <c r="D10" s="155"/>
      <c r="E10" s="59">
        <v>47529996</v>
      </c>
      <c r="F10" s="60">
        <v>47529996</v>
      </c>
      <c r="G10" s="60">
        <v>9233053</v>
      </c>
      <c r="H10" s="60"/>
      <c r="I10" s="60">
        <v>2222128</v>
      </c>
      <c r="J10" s="60">
        <v>11455181</v>
      </c>
      <c r="K10" s="60"/>
      <c r="L10" s="60">
        <v>2462971</v>
      </c>
      <c r="M10" s="60">
        <v>7603799</v>
      </c>
      <c r="N10" s="60">
        <v>10066770</v>
      </c>
      <c r="O10" s="60"/>
      <c r="P10" s="60"/>
      <c r="Q10" s="60"/>
      <c r="R10" s="60"/>
      <c r="S10" s="60"/>
      <c r="T10" s="60"/>
      <c r="U10" s="60"/>
      <c r="V10" s="60"/>
      <c r="W10" s="60">
        <v>21521951</v>
      </c>
      <c r="X10" s="60">
        <v>23764998</v>
      </c>
      <c r="Y10" s="60">
        <v>-2243047</v>
      </c>
      <c r="Z10" s="140">
        <v>-9.44</v>
      </c>
      <c r="AA10" s="62">
        <v>47529996</v>
      </c>
    </row>
    <row r="11" spans="1:27" ht="12.75">
      <c r="A11" s="249" t="s">
        <v>181</v>
      </c>
      <c r="B11" s="182"/>
      <c r="C11" s="155"/>
      <c r="D11" s="155"/>
      <c r="E11" s="59">
        <v>9128892</v>
      </c>
      <c r="F11" s="60">
        <v>9128892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4564446</v>
      </c>
      <c r="Y11" s="60">
        <v>-4564446</v>
      </c>
      <c r="Z11" s="140">
        <v>-100</v>
      </c>
      <c r="AA11" s="62">
        <v>9128892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/>
      <c r="D14" s="155"/>
      <c r="E14" s="59">
        <v>-129620758</v>
      </c>
      <c r="F14" s="60">
        <v>-129620758</v>
      </c>
      <c r="G14" s="60">
        <v>-7315319</v>
      </c>
      <c r="H14" s="60">
        <v>-7112394</v>
      </c>
      <c r="I14" s="60">
        <v>-6173023</v>
      </c>
      <c r="J14" s="60">
        <v>-20600736</v>
      </c>
      <c r="K14" s="60">
        <v>-7513858</v>
      </c>
      <c r="L14" s="60">
        <v>-5850242</v>
      </c>
      <c r="M14" s="60">
        <v>-13607956</v>
      </c>
      <c r="N14" s="60">
        <v>-26972056</v>
      </c>
      <c r="O14" s="60"/>
      <c r="P14" s="60"/>
      <c r="Q14" s="60"/>
      <c r="R14" s="60"/>
      <c r="S14" s="60"/>
      <c r="T14" s="60"/>
      <c r="U14" s="60"/>
      <c r="V14" s="60"/>
      <c r="W14" s="60">
        <v>-47572792</v>
      </c>
      <c r="X14" s="60">
        <v>-71941099</v>
      </c>
      <c r="Y14" s="60">
        <v>24368307</v>
      </c>
      <c r="Z14" s="140">
        <v>-33.87</v>
      </c>
      <c r="AA14" s="62">
        <v>-129620758</v>
      </c>
    </row>
    <row r="15" spans="1:27" ht="12.75">
      <c r="A15" s="249" t="s">
        <v>40</v>
      </c>
      <c r="B15" s="182"/>
      <c r="C15" s="155"/>
      <c r="D15" s="155"/>
      <c r="E15" s="59">
        <v>-634343</v>
      </c>
      <c r="F15" s="60">
        <v>-634343</v>
      </c>
      <c r="G15" s="60"/>
      <c r="H15" s="60">
        <v>-87088</v>
      </c>
      <c r="I15" s="60">
        <v>-70387</v>
      </c>
      <c r="J15" s="60">
        <v>-157475</v>
      </c>
      <c r="K15" s="60">
        <v>-107147</v>
      </c>
      <c r="L15" s="60">
        <v>-4228</v>
      </c>
      <c r="M15" s="60">
        <v>-105748</v>
      </c>
      <c r="N15" s="60">
        <v>-217123</v>
      </c>
      <c r="O15" s="60"/>
      <c r="P15" s="60"/>
      <c r="Q15" s="60"/>
      <c r="R15" s="60"/>
      <c r="S15" s="60"/>
      <c r="T15" s="60"/>
      <c r="U15" s="60"/>
      <c r="V15" s="60"/>
      <c r="W15" s="60">
        <v>-374598</v>
      </c>
      <c r="X15" s="60">
        <v>-211447</v>
      </c>
      <c r="Y15" s="60">
        <v>-163151</v>
      </c>
      <c r="Z15" s="140">
        <v>77.16</v>
      </c>
      <c r="AA15" s="62">
        <v>-634343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0</v>
      </c>
      <c r="D17" s="168">
        <f t="shared" si="0"/>
        <v>0</v>
      </c>
      <c r="E17" s="72">
        <f t="shared" si="0"/>
        <v>26647299</v>
      </c>
      <c r="F17" s="73">
        <f t="shared" si="0"/>
        <v>26647299</v>
      </c>
      <c r="G17" s="73">
        <f t="shared" si="0"/>
        <v>29069618</v>
      </c>
      <c r="H17" s="73">
        <f t="shared" si="0"/>
        <v>-2145019</v>
      </c>
      <c r="I17" s="73">
        <f t="shared" si="0"/>
        <v>75604</v>
      </c>
      <c r="J17" s="73">
        <f t="shared" si="0"/>
        <v>27000203</v>
      </c>
      <c r="K17" s="73">
        <f t="shared" si="0"/>
        <v>-4848001</v>
      </c>
      <c r="L17" s="73">
        <f t="shared" si="0"/>
        <v>442161</v>
      </c>
      <c r="M17" s="73">
        <f t="shared" si="0"/>
        <v>14366017</v>
      </c>
      <c r="N17" s="73">
        <f t="shared" si="0"/>
        <v>9960177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36960380</v>
      </c>
      <c r="X17" s="73">
        <f t="shared" si="0"/>
        <v>6298654</v>
      </c>
      <c r="Y17" s="73">
        <f t="shared" si="0"/>
        <v>30661726</v>
      </c>
      <c r="Z17" s="170">
        <f>+IF(X17&lt;&gt;0,+(Y17/X17)*100,0)</f>
        <v>486.7980682857004</v>
      </c>
      <c r="AA17" s="74">
        <f>SUM(AA6:AA16)</f>
        <v>26647299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-47529996</v>
      </c>
      <c r="F26" s="60">
        <v>-47529996</v>
      </c>
      <c r="G26" s="60">
        <v>-1768200</v>
      </c>
      <c r="H26" s="60">
        <v>-3180248</v>
      </c>
      <c r="I26" s="60">
        <v>-2796618</v>
      </c>
      <c r="J26" s="60">
        <v>-7745066</v>
      </c>
      <c r="K26" s="60"/>
      <c r="L26" s="60">
        <v>-1928710</v>
      </c>
      <c r="M26" s="60">
        <v>-6280576</v>
      </c>
      <c r="N26" s="60">
        <v>-8209286</v>
      </c>
      <c r="O26" s="60"/>
      <c r="P26" s="60"/>
      <c r="Q26" s="60"/>
      <c r="R26" s="60"/>
      <c r="S26" s="60"/>
      <c r="T26" s="60"/>
      <c r="U26" s="60"/>
      <c r="V26" s="60"/>
      <c r="W26" s="60">
        <v>-15954352</v>
      </c>
      <c r="X26" s="60">
        <v>-23764998</v>
      </c>
      <c r="Y26" s="60">
        <v>7810646</v>
      </c>
      <c r="Z26" s="140">
        <v>-32.87</v>
      </c>
      <c r="AA26" s="62">
        <v>-47529996</v>
      </c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-47529996</v>
      </c>
      <c r="F27" s="73">
        <f t="shared" si="1"/>
        <v>-47529996</v>
      </c>
      <c r="G27" s="73">
        <f t="shared" si="1"/>
        <v>-1768200</v>
      </c>
      <c r="H27" s="73">
        <f t="shared" si="1"/>
        <v>-3180248</v>
      </c>
      <c r="I27" s="73">
        <f t="shared" si="1"/>
        <v>-2796618</v>
      </c>
      <c r="J27" s="73">
        <f t="shared" si="1"/>
        <v>-7745066</v>
      </c>
      <c r="K27" s="73">
        <f t="shared" si="1"/>
        <v>0</v>
      </c>
      <c r="L27" s="73">
        <f t="shared" si="1"/>
        <v>-1928710</v>
      </c>
      <c r="M27" s="73">
        <f t="shared" si="1"/>
        <v>-6280576</v>
      </c>
      <c r="N27" s="73">
        <f t="shared" si="1"/>
        <v>-8209286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-15954352</v>
      </c>
      <c r="X27" s="73">
        <f t="shared" si="1"/>
        <v>-23764998</v>
      </c>
      <c r="Y27" s="73">
        <f t="shared" si="1"/>
        <v>7810646</v>
      </c>
      <c r="Z27" s="170">
        <f>+IF(X27&lt;&gt;0,+(Y27/X27)*100,0)</f>
        <v>-32.86617570933522</v>
      </c>
      <c r="AA27" s="74">
        <f>SUM(AA21:AA26)</f>
        <v>-47529996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-920143</v>
      </c>
      <c r="F35" s="60">
        <v>-920143</v>
      </c>
      <c r="G35" s="60"/>
      <c r="H35" s="60"/>
      <c r="I35" s="60"/>
      <c r="J35" s="60"/>
      <c r="K35" s="60">
        <v>-102426</v>
      </c>
      <c r="L35" s="60"/>
      <c r="M35" s="60"/>
      <c r="N35" s="60">
        <v>-102426</v>
      </c>
      <c r="O35" s="60"/>
      <c r="P35" s="60"/>
      <c r="Q35" s="60"/>
      <c r="R35" s="60"/>
      <c r="S35" s="60"/>
      <c r="T35" s="60"/>
      <c r="U35" s="60"/>
      <c r="V35" s="60"/>
      <c r="W35" s="60">
        <v>-102426</v>
      </c>
      <c r="X35" s="60">
        <v>-920143</v>
      </c>
      <c r="Y35" s="60">
        <v>817717</v>
      </c>
      <c r="Z35" s="140">
        <v>-88.87</v>
      </c>
      <c r="AA35" s="62">
        <v>-920143</v>
      </c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-920143</v>
      </c>
      <c r="F36" s="73">
        <f t="shared" si="2"/>
        <v>-920143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-102426</v>
      </c>
      <c r="L36" s="73">
        <f t="shared" si="2"/>
        <v>0</v>
      </c>
      <c r="M36" s="73">
        <f t="shared" si="2"/>
        <v>0</v>
      </c>
      <c r="N36" s="73">
        <f t="shared" si="2"/>
        <v>-102426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-102426</v>
      </c>
      <c r="X36" s="73">
        <f t="shared" si="2"/>
        <v>-920143</v>
      </c>
      <c r="Y36" s="73">
        <f t="shared" si="2"/>
        <v>817717</v>
      </c>
      <c r="Z36" s="170">
        <f>+IF(X36&lt;&gt;0,+(Y36/X36)*100,0)</f>
        <v>-88.86846935748031</v>
      </c>
      <c r="AA36" s="74">
        <f>SUM(AA31:AA35)</f>
        <v>-920143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0</v>
      </c>
      <c r="D38" s="153">
        <f>+D17+D27+D36</f>
        <v>0</v>
      </c>
      <c r="E38" s="99">
        <f t="shared" si="3"/>
        <v>-21802840</v>
      </c>
      <c r="F38" s="100">
        <f t="shared" si="3"/>
        <v>-21802840</v>
      </c>
      <c r="G38" s="100">
        <f t="shared" si="3"/>
        <v>27301418</v>
      </c>
      <c r="H38" s="100">
        <f t="shared" si="3"/>
        <v>-5325267</v>
      </c>
      <c r="I38" s="100">
        <f t="shared" si="3"/>
        <v>-2721014</v>
      </c>
      <c r="J38" s="100">
        <f t="shared" si="3"/>
        <v>19255137</v>
      </c>
      <c r="K38" s="100">
        <f t="shared" si="3"/>
        <v>-4950427</v>
      </c>
      <c r="L38" s="100">
        <f t="shared" si="3"/>
        <v>-1486549</v>
      </c>
      <c r="M38" s="100">
        <f t="shared" si="3"/>
        <v>8085441</v>
      </c>
      <c r="N38" s="100">
        <f t="shared" si="3"/>
        <v>1648465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20903602</v>
      </c>
      <c r="X38" s="100">
        <f t="shared" si="3"/>
        <v>-18386487</v>
      </c>
      <c r="Y38" s="100">
        <f t="shared" si="3"/>
        <v>39290089</v>
      </c>
      <c r="Z38" s="137">
        <f>+IF(X38&lt;&gt;0,+(Y38/X38)*100,0)</f>
        <v>-213.69002681153825</v>
      </c>
      <c r="AA38" s="102">
        <f>+AA17+AA27+AA36</f>
        <v>-21802840</v>
      </c>
    </row>
    <row r="39" spans="1:27" ht="12.75">
      <c r="A39" s="249" t="s">
        <v>200</v>
      </c>
      <c r="B39" s="182"/>
      <c r="C39" s="153"/>
      <c r="D39" s="153"/>
      <c r="E39" s="99">
        <v>-3224699</v>
      </c>
      <c r="F39" s="100">
        <v>-3224699</v>
      </c>
      <c r="G39" s="100">
        <v>16079943</v>
      </c>
      <c r="H39" s="100">
        <v>43381361</v>
      </c>
      <c r="I39" s="100">
        <v>38056094</v>
      </c>
      <c r="J39" s="100">
        <v>16079943</v>
      </c>
      <c r="K39" s="100">
        <v>35335080</v>
      </c>
      <c r="L39" s="100">
        <v>30384653</v>
      </c>
      <c r="M39" s="100">
        <v>28898104</v>
      </c>
      <c r="N39" s="100">
        <v>35335080</v>
      </c>
      <c r="O39" s="100"/>
      <c r="P39" s="100"/>
      <c r="Q39" s="100"/>
      <c r="R39" s="100"/>
      <c r="S39" s="100"/>
      <c r="T39" s="100"/>
      <c r="U39" s="100"/>
      <c r="V39" s="100"/>
      <c r="W39" s="100">
        <v>16079943</v>
      </c>
      <c r="X39" s="100">
        <v>-3224699</v>
      </c>
      <c r="Y39" s="100">
        <v>19304642</v>
      </c>
      <c r="Z39" s="137">
        <v>-598.65</v>
      </c>
      <c r="AA39" s="102">
        <v>-3224699</v>
      </c>
    </row>
    <row r="40" spans="1:27" ht="12.75">
      <c r="A40" s="269" t="s">
        <v>201</v>
      </c>
      <c r="B40" s="256"/>
      <c r="C40" s="257"/>
      <c r="D40" s="257"/>
      <c r="E40" s="258">
        <v>-25027541</v>
      </c>
      <c r="F40" s="259">
        <v>-25027541</v>
      </c>
      <c r="G40" s="259">
        <v>43381361</v>
      </c>
      <c r="H40" s="259">
        <v>38056094</v>
      </c>
      <c r="I40" s="259">
        <v>35335080</v>
      </c>
      <c r="J40" s="259">
        <v>35335080</v>
      </c>
      <c r="K40" s="259">
        <v>30384653</v>
      </c>
      <c r="L40" s="259">
        <v>28898104</v>
      </c>
      <c r="M40" s="259">
        <v>36983545</v>
      </c>
      <c r="N40" s="259">
        <v>36983545</v>
      </c>
      <c r="O40" s="259"/>
      <c r="P40" s="259"/>
      <c r="Q40" s="259"/>
      <c r="R40" s="259"/>
      <c r="S40" s="259"/>
      <c r="T40" s="259"/>
      <c r="U40" s="259"/>
      <c r="V40" s="259"/>
      <c r="W40" s="259">
        <v>36983545</v>
      </c>
      <c r="X40" s="259">
        <v>-21611188</v>
      </c>
      <c r="Y40" s="259">
        <v>58594733</v>
      </c>
      <c r="Z40" s="260">
        <v>-271.13</v>
      </c>
      <c r="AA40" s="261">
        <v>-25027541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47529977</v>
      </c>
      <c r="F5" s="106">
        <f t="shared" si="0"/>
        <v>47529977</v>
      </c>
      <c r="G5" s="106">
        <f t="shared" si="0"/>
        <v>1768200</v>
      </c>
      <c r="H5" s="106">
        <f t="shared" si="0"/>
        <v>3180248</v>
      </c>
      <c r="I5" s="106">
        <f t="shared" si="0"/>
        <v>2796618</v>
      </c>
      <c r="J5" s="106">
        <f t="shared" si="0"/>
        <v>7745066</v>
      </c>
      <c r="K5" s="106">
        <f t="shared" si="0"/>
        <v>0</v>
      </c>
      <c r="L5" s="106">
        <f t="shared" si="0"/>
        <v>1928709</v>
      </c>
      <c r="M5" s="106">
        <f t="shared" si="0"/>
        <v>6280575</v>
      </c>
      <c r="N5" s="106">
        <f t="shared" si="0"/>
        <v>8209284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15954350</v>
      </c>
      <c r="X5" s="106">
        <f t="shared" si="0"/>
        <v>23764989</v>
      </c>
      <c r="Y5" s="106">
        <f t="shared" si="0"/>
        <v>-7810639</v>
      </c>
      <c r="Z5" s="201">
        <f>+IF(X5&lt;&gt;0,+(Y5/X5)*100,0)</f>
        <v>-32.86615870093607</v>
      </c>
      <c r="AA5" s="199">
        <f>SUM(AA11:AA18)</f>
        <v>47529977</v>
      </c>
    </row>
    <row r="6" spans="1:27" ht="12.75">
      <c r="A6" s="291" t="s">
        <v>205</v>
      </c>
      <c r="B6" s="142"/>
      <c r="C6" s="62"/>
      <c r="D6" s="156"/>
      <c r="E6" s="60">
        <v>4291050</v>
      </c>
      <c r="F6" s="60">
        <v>4291050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2145525</v>
      </c>
      <c r="Y6" s="60">
        <v>-2145525</v>
      </c>
      <c r="Z6" s="140">
        <v>-100</v>
      </c>
      <c r="AA6" s="155">
        <v>4291050</v>
      </c>
    </row>
    <row r="7" spans="1:27" ht="12.75">
      <c r="A7" s="291" t="s">
        <v>206</v>
      </c>
      <c r="B7" s="142"/>
      <c r="C7" s="62"/>
      <c r="D7" s="156"/>
      <c r="E7" s="60">
        <v>750000</v>
      </c>
      <c r="F7" s="60">
        <v>750000</v>
      </c>
      <c r="G7" s="60"/>
      <c r="H7" s="60">
        <v>756897</v>
      </c>
      <c r="I7" s="60"/>
      <c r="J7" s="60">
        <v>756897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756897</v>
      </c>
      <c r="X7" s="60">
        <v>375000</v>
      </c>
      <c r="Y7" s="60">
        <v>381897</v>
      </c>
      <c r="Z7" s="140">
        <v>101.84</v>
      </c>
      <c r="AA7" s="155">
        <v>750000</v>
      </c>
    </row>
    <row r="8" spans="1:27" ht="12.75">
      <c r="A8" s="291" t="s">
        <v>207</v>
      </c>
      <c r="B8" s="142"/>
      <c r="C8" s="62"/>
      <c r="D8" s="156"/>
      <c r="E8" s="60">
        <v>39063573</v>
      </c>
      <c r="F8" s="60">
        <v>39063573</v>
      </c>
      <c r="G8" s="60">
        <v>1763053</v>
      </c>
      <c r="H8" s="60">
        <v>2346101</v>
      </c>
      <c r="I8" s="60">
        <v>2770271</v>
      </c>
      <c r="J8" s="60">
        <v>6879425</v>
      </c>
      <c r="K8" s="60"/>
      <c r="L8" s="60">
        <v>1234942</v>
      </c>
      <c r="M8" s="60">
        <v>5453416</v>
      </c>
      <c r="N8" s="60">
        <v>6688358</v>
      </c>
      <c r="O8" s="60"/>
      <c r="P8" s="60"/>
      <c r="Q8" s="60"/>
      <c r="R8" s="60"/>
      <c r="S8" s="60"/>
      <c r="T8" s="60"/>
      <c r="U8" s="60"/>
      <c r="V8" s="60"/>
      <c r="W8" s="60">
        <v>13567783</v>
      </c>
      <c r="X8" s="60">
        <v>19531787</v>
      </c>
      <c r="Y8" s="60">
        <v>-5964004</v>
      </c>
      <c r="Z8" s="140">
        <v>-30.53</v>
      </c>
      <c r="AA8" s="155">
        <v>39063573</v>
      </c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44104623</v>
      </c>
      <c r="F11" s="295">
        <f t="shared" si="1"/>
        <v>44104623</v>
      </c>
      <c r="G11" s="295">
        <f t="shared" si="1"/>
        <v>1763053</v>
      </c>
      <c r="H11" s="295">
        <f t="shared" si="1"/>
        <v>3102998</v>
      </c>
      <c r="I11" s="295">
        <f t="shared" si="1"/>
        <v>2770271</v>
      </c>
      <c r="J11" s="295">
        <f t="shared" si="1"/>
        <v>7636322</v>
      </c>
      <c r="K11" s="295">
        <f t="shared" si="1"/>
        <v>0</v>
      </c>
      <c r="L11" s="295">
        <f t="shared" si="1"/>
        <v>1234942</v>
      </c>
      <c r="M11" s="295">
        <f t="shared" si="1"/>
        <v>5453416</v>
      </c>
      <c r="N11" s="295">
        <f t="shared" si="1"/>
        <v>6688358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14324680</v>
      </c>
      <c r="X11" s="295">
        <f t="shared" si="1"/>
        <v>22052312</v>
      </c>
      <c r="Y11" s="295">
        <f t="shared" si="1"/>
        <v>-7727632</v>
      </c>
      <c r="Z11" s="296">
        <f>+IF(X11&lt;&gt;0,+(Y11/X11)*100,0)</f>
        <v>-35.04227583937684</v>
      </c>
      <c r="AA11" s="297">
        <f>SUM(AA6:AA10)</f>
        <v>44104623</v>
      </c>
    </row>
    <row r="12" spans="1:27" ht="12.75">
      <c r="A12" s="298" t="s">
        <v>211</v>
      </c>
      <c r="B12" s="136"/>
      <c r="C12" s="62"/>
      <c r="D12" s="156"/>
      <c r="E12" s="60">
        <v>2420854</v>
      </c>
      <c r="F12" s="60">
        <v>2420854</v>
      </c>
      <c r="G12" s="60"/>
      <c r="H12" s="60">
        <v>14726</v>
      </c>
      <c r="I12" s="60"/>
      <c r="J12" s="60">
        <v>14726</v>
      </c>
      <c r="K12" s="60"/>
      <c r="L12" s="60">
        <v>693767</v>
      </c>
      <c r="M12" s="60">
        <v>827159</v>
      </c>
      <c r="N12" s="60">
        <v>1520926</v>
      </c>
      <c r="O12" s="60"/>
      <c r="P12" s="60"/>
      <c r="Q12" s="60"/>
      <c r="R12" s="60"/>
      <c r="S12" s="60"/>
      <c r="T12" s="60"/>
      <c r="U12" s="60"/>
      <c r="V12" s="60"/>
      <c r="W12" s="60">
        <v>1535652</v>
      </c>
      <c r="X12" s="60">
        <v>1210427</v>
      </c>
      <c r="Y12" s="60">
        <v>325225</v>
      </c>
      <c r="Z12" s="140">
        <v>26.87</v>
      </c>
      <c r="AA12" s="155">
        <v>2420854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>
        <v>1004500</v>
      </c>
      <c r="F15" s="60">
        <v>1004500</v>
      </c>
      <c r="G15" s="60">
        <v>5147</v>
      </c>
      <c r="H15" s="60">
        <v>62524</v>
      </c>
      <c r="I15" s="60">
        <v>26347</v>
      </c>
      <c r="J15" s="60">
        <v>94018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94018</v>
      </c>
      <c r="X15" s="60">
        <v>502250</v>
      </c>
      <c r="Y15" s="60">
        <v>-408232</v>
      </c>
      <c r="Z15" s="140">
        <v>-81.28</v>
      </c>
      <c r="AA15" s="155">
        <v>1004500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4291050</v>
      </c>
      <c r="F36" s="60">
        <f t="shared" si="4"/>
        <v>4291050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2145525</v>
      </c>
      <c r="Y36" s="60">
        <f t="shared" si="4"/>
        <v>-2145525</v>
      </c>
      <c r="Z36" s="140">
        <f aca="true" t="shared" si="5" ref="Z36:Z49">+IF(X36&lt;&gt;0,+(Y36/X36)*100,0)</f>
        <v>-100</v>
      </c>
      <c r="AA36" s="155">
        <f>AA6+AA21</f>
        <v>4291050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750000</v>
      </c>
      <c r="F37" s="60">
        <f t="shared" si="4"/>
        <v>750000</v>
      </c>
      <c r="G37" s="60">
        <f t="shared" si="4"/>
        <v>0</v>
      </c>
      <c r="H37" s="60">
        <f t="shared" si="4"/>
        <v>756897</v>
      </c>
      <c r="I37" s="60">
        <f t="shared" si="4"/>
        <v>0</v>
      </c>
      <c r="J37" s="60">
        <f t="shared" si="4"/>
        <v>756897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756897</v>
      </c>
      <c r="X37" s="60">
        <f t="shared" si="4"/>
        <v>375000</v>
      </c>
      <c r="Y37" s="60">
        <f t="shared" si="4"/>
        <v>381897</v>
      </c>
      <c r="Z37" s="140">
        <f t="shared" si="5"/>
        <v>101.83919999999999</v>
      </c>
      <c r="AA37" s="155">
        <f>AA7+AA22</f>
        <v>750000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39063573</v>
      </c>
      <c r="F38" s="60">
        <f t="shared" si="4"/>
        <v>39063573</v>
      </c>
      <c r="G38" s="60">
        <f t="shared" si="4"/>
        <v>1763053</v>
      </c>
      <c r="H38" s="60">
        <f t="shared" si="4"/>
        <v>2346101</v>
      </c>
      <c r="I38" s="60">
        <f t="shared" si="4"/>
        <v>2770271</v>
      </c>
      <c r="J38" s="60">
        <f t="shared" si="4"/>
        <v>6879425</v>
      </c>
      <c r="K38" s="60">
        <f t="shared" si="4"/>
        <v>0</v>
      </c>
      <c r="L38" s="60">
        <f t="shared" si="4"/>
        <v>1234942</v>
      </c>
      <c r="M38" s="60">
        <f t="shared" si="4"/>
        <v>5453416</v>
      </c>
      <c r="N38" s="60">
        <f t="shared" si="4"/>
        <v>6688358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13567783</v>
      </c>
      <c r="X38" s="60">
        <f t="shared" si="4"/>
        <v>19531787</v>
      </c>
      <c r="Y38" s="60">
        <f t="shared" si="4"/>
        <v>-5964004</v>
      </c>
      <c r="Z38" s="140">
        <f t="shared" si="5"/>
        <v>-30.53486094231931</v>
      </c>
      <c r="AA38" s="155">
        <f>AA8+AA23</f>
        <v>39063573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44104623</v>
      </c>
      <c r="F41" s="295">
        <f t="shared" si="6"/>
        <v>44104623</v>
      </c>
      <c r="G41" s="295">
        <f t="shared" si="6"/>
        <v>1763053</v>
      </c>
      <c r="H41" s="295">
        <f t="shared" si="6"/>
        <v>3102998</v>
      </c>
      <c r="I41" s="295">
        <f t="shared" si="6"/>
        <v>2770271</v>
      </c>
      <c r="J41" s="295">
        <f t="shared" si="6"/>
        <v>7636322</v>
      </c>
      <c r="K41" s="295">
        <f t="shared" si="6"/>
        <v>0</v>
      </c>
      <c r="L41" s="295">
        <f t="shared" si="6"/>
        <v>1234942</v>
      </c>
      <c r="M41" s="295">
        <f t="shared" si="6"/>
        <v>5453416</v>
      </c>
      <c r="N41" s="295">
        <f t="shared" si="6"/>
        <v>6688358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14324680</v>
      </c>
      <c r="X41" s="295">
        <f t="shared" si="6"/>
        <v>22052312</v>
      </c>
      <c r="Y41" s="295">
        <f t="shared" si="6"/>
        <v>-7727632</v>
      </c>
      <c r="Z41" s="296">
        <f t="shared" si="5"/>
        <v>-35.04227583937684</v>
      </c>
      <c r="AA41" s="297">
        <f>SUM(AA36:AA40)</f>
        <v>44104623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2420854</v>
      </c>
      <c r="F42" s="54">
        <f t="shared" si="7"/>
        <v>2420854</v>
      </c>
      <c r="G42" s="54">
        <f t="shared" si="7"/>
        <v>0</v>
      </c>
      <c r="H42" s="54">
        <f t="shared" si="7"/>
        <v>14726</v>
      </c>
      <c r="I42" s="54">
        <f t="shared" si="7"/>
        <v>0</v>
      </c>
      <c r="J42" s="54">
        <f t="shared" si="7"/>
        <v>14726</v>
      </c>
      <c r="K42" s="54">
        <f t="shared" si="7"/>
        <v>0</v>
      </c>
      <c r="L42" s="54">
        <f t="shared" si="7"/>
        <v>693767</v>
      </c>
      <c r="M42" s="54">
        <f t="shared" si="7"/>
        <v>827159</v>
      </c>
      <c r="N42" s="54">
        <f t="shared" si="7"/>
        <v>1520926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1535652</v>
      </c>
      <c r="X42" s="54">
        <f t="shared" si="7"/>
        <v>1210427</v>
      </c>
      <c r="Y42" s="54">
        <f t="shared" si="7"/>
        <v>325225</v>
      </c>
      <c r="Z42" s="184">
        <f t="shared" si="5"/>
        <v>26.868617438308963</v>
      </c>
      <c r="AA42" s="130">
        <f aca="true" t="shared" si="8" ref="AA42:AA48">AA12+AA27</f>
        <v>2420854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1004500</v>
      </c>
      <c r="F45" s="54">
        <f t="shared" si="7"/>
        <v>1004500</v>
      </c>
      <c r="G45" s="54">
        <f t="shared" si="7"/>
        <v>5147</v>
      </c>
      <c r="H45" s="54">
        <f t="shared" si="7"/>
        <v>62524</v>
      </c>
      <c r="I45" s="54">
        <f t="shared" si="7"/>
        <v>26347</v>
      </c>
      <c r="J45" s="54">
        <f t="shared" si="7"/>
        <v>94018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94018</v>
      </c>
      <c r="X45" s="54">
        <f t="shared" si="7"/>
        <v>502250</v>
      </c>
      <c r="Y45" s="54">
        <f t="shared" si="7"/>
        <v>-408232</v>
      </c>
      <c r="Z45" s="184">
        <f t="shared" si="5"/>
        <v>-81.28063713290194</v>
      </c>
      <c r="AA45" s="130">
        <f t="shared" si="8"/>
        <v>1004500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47529977</v>
      </c>
      <c r="F49" s="220">
        <f t="shared" si="9"/>
        <v>47529977</v>
      </c>
      <c r="G49" s="220">
        <f t="shared" si="9"/>
        <v>1768200</v>
      </c>
      <c r="H49" s="220">
        <f t="shared" si="9"/>
        <v>3180248</v>
      </c>
      <c r="I49" s="220">
        <f t="shared" si="9"/>
        <v>2796618</v>
      </c>
      <c r="J49" s="220">
        <f t="shared" si="9"/>
        <v>7745066</v>
      </c>
      <c r="K49" s="220">
        <f t="shared" si="9"/>
        <v>0</v>
      </c>
      <c r="L49" s="220">
        <f t="shared" si="9"/>
        <v>1928709</v>
      </c>
      <c r="M49" s="220">
        <f t="shared" si="9"/>
        <v>6280575</v>
      </c>
      <c r="N49" s="220">
        <f t="shared" si="9"/>
        <v>8209284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15954350</v>
      </c>
      <c r="X49" s="220">
        <f t="shared" si="9"/>
        <v>23764989</v>
      </c>
      <c r="Y49" s="220">
        <f t="shared" si="9"/>
        <v>-7810639</v>
      </c>
      <c r="Z49" s="221">
        <f t="shared" si="5"/>
        <v>-32.86615870093607</v>
      </c>
      <c r="AA49" s="222">
        <f>SUM(AA41:AA48)</f>
        <v>47529977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7579716</v>
      </c>
      <c r="F51" s="54">
        <f t="shared" si="10"/>
        <v>7579716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3789858</v>
      </c>
      <c r="Y51" s="54">
        <f t="shared" si="10"/>
        <v>-3789858</v>
      </c>
      <c r="Z51" s="184">
        <f>+IF(X51&lt;&gt;0,+(Y51/X51)*100,0)</f>
        <v>-100</v>
      </c>
      <c r="AA51" s="130">
        <f>SUM(AA57:AA61)</f>
        <v>7579716</v>
      </c>
    </row>
    <row r="52" spans="1:27" ht="12.75">
      <c r="A52" s="310" t="s">
        <v>205</v>
      </c>
      <c r="B52" s="142"/>
      <c r="C52" s="62"/>
      <c r="D52" s="156"/>
      <c r="E52" s="60">
        <v>2500000</v>
      </c>
      <c r="F52" s="60">
        <v>2500000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1250000</v>
      </c>
      <c r="Y52" s="60">
        <v>-1250000</v>
      </c>
      <c r="Z52" s="140">
        <v>-100</v>
      </c>
      <c r="AA52" s="155">
        <v>2500000</v>
      </c>
    </row>
    <row r="53" spans="1:27" ht="12.75">
      <c r="A53" s="310" t="s">
        <v>206</v>
      </c>
      <c r="B53" s="142"/>
      <c r="C53" s="62"/>
      <c r="D53" s="156"/>
      <c r="E53" s="60">
        <v>500000</v>
      </c>
      <c r="F53" s="60">
        <v>500000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250000</v>
      </c>
      <c r="Y53" s="60">
        <v>-250000</v>
      </c>
      <c r="Z53" s="140">
        <v>-100</v>
      </c>
      <c r="AA53" s="155">
        <v>500000</v>
      </c>
    </row>
    <row r="54" spans="1:27" ht="12.75">
      <c r="A54" s="310" t="s">
        <v>207</v>
      </c>
      <c r="B54" s="142"/>
      <c r="C54" s="62"/>
      <c r="D54" s="156"/>
      <c r="E54" s="60">
        <v>2346894</v>
      </c>
      <c r="F54" s="60">
        <v>2346894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1173447</v>
      </c>
      <c r="Y54" s="60">
        <v>-1173447</v>
      </c>
      <c r="Z54" s="140">
        <v>-100</v>
      </c>
      <c r="AA54" s="155">
        <v>2346894</v>
      </c>
    </row>
    <row r="55" spans="1:27" ht="12.75">
      <c r="A55" s="310" t="s">
        <v>208</v>
      </c>
      <c r="B55" s="142"/>
      <c r="C55" s="62"/>
      <c r="D55" s="156"/>
      <c r="E55" s="60">
        <v>1150000</v>
      </c>
      <c r="F55" s="60">
        <v>1150000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575000</v>
      </c>
      <c r="Y55" s="60">
        <v>-575000</v>
      </c>
      <c r="Z55" s="140">
        <v>-100</v>
      </c>
      <c r="AA55" s="155">
        <v>1150000</v>
      </c>
    </row>
    <row r="56" spans="1:27" ht="12.75">
      <c r="A56" s="310" t="s">
        <v>209</v>
      </c>
      <c r="B56" s="142"/>
      <c r="C56" s="62"/>
      <c r="D56" s="156"/>
      <c r="E56" s="60">
        <v>620000</v>
      </c>
      <c r="F56" s="60">
        <v>620000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310000</v>
      </c>
      <c r="Y56" s="60">
        <v>-310000</v>
      </c>
      <c r="Z56" s="140">
        <v>-100</v>
      </c>
      <c r="AA56" s="155">
        <v>620000</v>
      </c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7116894</v>
      </c>
      <c r="F57" s="295">
        <f t="shared" si="11"/>
        <v>7116894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3558447</v>
      </c>
      <c r="Y57" s="295">
        <f t="shared" si="11"/>
        <v>-3558447</v>
      </c>
      <c r="Z57" s="296">
        <f>+IF(X57&lt;&gt;0,+(Y57/X57)*100,0)</f>
        <v>-100</v>
      </c>
      <c r="AA57" s="297">
        <f>SUM(AA52:AA56)</f>
        <v>7116894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462822</v>
      </c>
      <c r="F61" s="60">
        <v>462822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231411</v>
      </c>
      <c r="Y61" s="60">
        <v>-231411</v>
      </c>
      <c r="Z61" s="140">
        <v>-100</v>
      </c>
      <c r="AA61" s="155">
        <v>462822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174207</v>
      </c>
      <c r="H65" s="60">
        <v>56350</v>
      </c>
      <c r="I65" s="60">
        <v>11989</v>
      </c>
      <c r="J65" s="60">
        <v>242546</v>
      </c>
      <c r="K65" s="60">
        <v>268446</v>
      </c>
      <c r="L65" s="60">
        <v>83001</v>
      </c>
      <c r="M65" s="60">
        <v>202548</v>
      </c>
      <c r="N65" s="60">
        <v>553995</v>
      </c>
      <c r="O65" s="60"/>
      <c r="P65" s="60"/>
      <c r="Q65" s="60"/>
      <c r="R65" s="60"/>
      <c r="S65" s="60"/>
      <c r="T65" s="60"/>
      <c r="U65" s="60"/>
      <c r="V65" s="60"/>
      <c r="W65" s="60">
        <v>796541</v>
      </c>
      <c r="X65" s="60"/>
      <c r="Y65" s="60">
        <v>796541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>
        <v>13088</v>
      </c>
      <c r="L66" s="275"/>
      <c r="M66" s="275">
        <v>121568</v>
      </c>
      <c r="N66" s="275">
        <v>134656</v>
      </c>
      <c r="O66" s="275"/>
      <c r="P66" s="275"/>
      <c r="Q66" s="275"/>
      <c r="R66" s="275"/>
      <c r="S66" s="275"/>
      <c r="T66" s="275"/>
      <c r="U66" s="275"/>
      <c r="V66" s="275"/>
      <c r="W66" s="275">
        <v>134656</v>
      </c>
      <c r="X66" s="275"/>
      <c r="Y66" s="275">
        <v>134656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>
        <v>29308</v>
      </c>
      <c r="J67" s="60">
        <v>29308</v>
      </c>
      <c r="K67" s="60">
        <v>71291</v>
      </c>
      <c r="L67" s="60"/>
      <c r="M67" s="60">
        <v>1476761</v>
      </c>
      <c r="N67" s="60">
        <v>1548052</v>
      </c>
      <c r="O67" s="60"/>
      <c r="P67" s="60"/>
      <c r="Q67" s="60"/>
      <c r="R67" s="60"/>
      <c r="S67" s="60"/>
      <c r="T67" s="60"/>
      <c r="U67" s="60"/>
      <c r="V67" s="60"/>
      <c r="W67" s="60">
        <v>1577360</v>
      </c>
      <c r="X67" s="60"/>
      <c r="Y67" s="60">
        <v>1577360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1742073</v>
      </c>
      <c r="H68" s="60">
        <v>225398</v>
      </c>
      <c r="I68" s="60">
        <v>78596</v>
      </c>
      <c r="J68" s="60">
        <v>2046067</v>
      </c>
      <c r="K68" s="60">
        <v>2600083</v>
      </c>
      <c r="L68" s="60">
        <v>747017</v>
      </c>
      <c r="M68" s="60">
        <v>224604</v>
      </c>
      <c r="N68" s="60">
        <v>3571704</v>
      </c>
      <c r="O68" s="60"/>
      <c r="P68" s="60"/>
      <c r="Q68" s="60"/>
      <c r="R68" s="60"/>
      <c r="S68" s="60"/>
      <c r="T68" s="60"/>
      <c r="U68" s="60"/>
      <c r="V68" s="60"/>
      <c r="W68" s="60">
        <v>5617771</v>
      </c>
      <c r="X68" s="60"/>
      <c r="Y68" s="60">
        <v>5617771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1916280</v>
      </c>
      <c r="H69" s="220">
        <f t="shared" si="12"/>
        <v>281748</v>
      </c>
      <c r="I69" s="220">
        <f t="shared" si="12"/>
        <v>119893</v>
      </c>
      <c r="J69" s="220">
        <f t="shared" si="12"/>
        <v>2317921</v>
      </c>
      <c r="K69" s="220">
        <f t="shared" si="12"/>
        <v>2952908</v>
      </c>
      <c r="L69" s="220">
        <f t="shared" si="12"/>
        <v>830018</v>
      </c>
      <c r="M69" s="220">
        <f t="shared" si="12"/>
        <v>2025481</v>
      </c>
      <c r="N69" s="220">
        <f t="shared" si="12"/>
        <v>5808407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8126328</v>
      </c>
      <c r="X69" s="220">
        <f t="shared" si="12"/>
        <v>0</v>
      </c>
      <c r="Y69" s="220">
        <f t="shared" si="12"/>
        <v>8126328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44104623</v>
      </c>
      <c r="F5" s="358">
        <f t="shared" si="0"/>
        <v>44104623</v>
      </c>
      <c r="G5" s="358">
        <f t="shared" si="0"/>
        <v>1763053</v>
      </c>
      <c r="H5" s="356">
        <f t="shared" si="0"/>
        <v>3102998</v>
      </c>
      <c r="I5" s="356">
        <f t="shared" si="0"/>
        <v>2770271</v>
      </c>
      <c r="J5" s="358">
        <f t="shared" si="0"/>
        <v>7636322</v>
      </c>
      <c r="K5" s="358">
        <f t="shared" si="0"/>
        <v>0</v>
      </c>
      <c r="L5" s="356">
        <f t="shared" si="0"/>
        <v>1234942</v>
      </c>
      <c r="M5" s="356">
        <f t="shared" si="0"/>
        <v>5453416</v>
      </c>
      <c r="N5" s="358">
        <f t="shared" si="0"/>
        <v>6688358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14324680</v>
      </c>
      <c r="X5" s="356">
        <f t="shared" si="0"/>
        <v>22052312</v>
      </c>
      <c r="Y5" s="358">
        <f t="shared" si="0"/>
        <v>-7727632</v>
      </c>
      <c r="Z5" s="359">
        <f>+IF(X5&lt;&gt;0,+(Y5/X5)*100,0)</f>
        <v>-35.04227583937684</v>
      </c>
      <c r="AA5" s="360">
        <f>+AA6+AA8+AA11+AA13+AA15</f>
        <v>44104623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4291050</v>
      </c>
      <c r="F6" s="59">
        <f t="shared" si="1"/>
        <v>4291050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2145525</v>
      </c>
      <c r="Y6" s="59">
        <f t="shared" si="1"/>
        <v>-2145525</v>
      </c>
      <c r="Z6" s="61">
        <f>+IF(X6&lt;&gt;0,+(Y6/X6)*100,0)</f>
        <v>-100</v>
      </c>
      <c r="AA6" s="62">
        <f t="shared" si="1"/>
        <v>4291050</v>
      </c>
    </row>
    <row r="7" spans="1:27" ht="12.75">
      <c r="A7" s="291" t="s">
        <v>229</v>
      </c>
      <c r="B7" s="142"/>
      <c r="C7" s="60"/>
      <c r="D7" s="340"/>
      <c r="E7" s="60">
        <v>4291050</v>
      </c>
      <c r="F7" s="59">
        <v>4291050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2145525</v>
      </c>
      <c r="Y7" s="59">
        <v>-2145525</v>
      </c>
      <c r="Z7" s="61">
        <v>-100</v>
      </c>
      <c r="AA7" s="62">
        <v>4291050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750000</v>
      </c>
      <c r="F8" s="59">
        <f t="shared" si="2"/>
        <v>750000</v>
      </c>
      <c r="G8" s="59">
        <f t="shared" si="2"/>
        <v>0</v>
      </c>
      <c r="H8" s="60">
        <f t="shared" si="2"/>
        <v>756897</v>
      </c>
      <c r="I8" s="60">
        <f t="shared" si="2"/>
        <v>0</v>
      </c>
      <c r="J8" s="59">
        <f t="shared" si="2"/>
        <v>756897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756897</v>
      </c>
      <c r="X8" s="60">
        <f t="shared" si="2"/>
        <v>375000</v>
      </c>
      <c r="Y8" s="59">
        <f t="shared" si="2"/>
        <v>381897</v>
      </c>
      <c r="Z8" s="61">
        <f>+IF(X8&lt;&gt;0,+(Y8/X8)*100,0)</f>
        <v>101.83919999999999</v>
      </c>
      <c r="AA8" s="62">
        <f>SUM(AA9:AA10)</f>
        <v>750000</v>
      </c>
    </row>
    <row r="9" spans="1:27" ht="12.75">
      <c r="A9" s="291" t="s">
        <v>230</v>
      </c>
      <c r="B9" s="142"/>
      <c r="C9" s="60"/>
      <c r="D9" s="340"/>
      <c r="E9" s="60">
        <v>750000</v>
      </c>
      <c r="F9" s="59">
        <v>750000</v>
      </c>
      <c r="G9" s="59"/>
      <c r="H9" s="60">
        <v>756897</v>
      </c>
      <c r="I9" s="60"/>
      <c r="J9" s="59">
        <v>756897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756897</v>
      </c>
      <c r="X9" s="60">
        <v>375000</v>
      </c>
      <c r="Y9" s="59">
        <v>381897</v>
      </c>
      <c r="Z9" s="61">
        <v>101.84</v>
      </c>
      <c r="AA9" s="62">
        <v>750000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39063573</v>
      </c>
      <c r="F11" s="364">
        <f t="shared" si="3"/>
        <v>39063573</v>
      </c>
      <c r="G11" s="364">
        <f t="shared" si="3"/>
        <v>1763053</v>
      </c>
      <c r="H11" s="362">
        <f t="shared" si="3"/>
        <v>2346101</v>
      </c>
      <c r="I11" s="362">
        <f t="shared" si="3"/>
        <v>2770271</v>
      </c>
      <c r="J11" s="364">
        <f t="shared" si="3"/>
        <v>6879425</v>
      </c>
      <c r="K11" s="364">
        <f t="shared" si="3"/>
        <v>0</v>
      </c>
      <c r="L11" s="362">
        <f t="shared" si="3"/>
        <v>1234942</v>
      </c>
      <c r="M11" s="362">
        <f t="shared" si="3"/>
        <v>5453416</v>
      </c>
      <c r="N11" s="364">
        <f t="shared" si="3"/>
        <v>6688358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13567783</v>
      </c>
      <c r="X11" s="362">
        <f t="shared" si="3"/>
        <v>19531787</v>
      </c>
      <c r="Y11" s="364">
        <f t="shared" si="3"/>
        <v>-5964004</v>
      </c>
      <c r="Z11" s="365">
        <f>+IF(X11&lt;&gt;0,+(Y11/X11)*100,0)</f>
        <v>-30.53486094231931</v>
      </c>
      <c r="AA11" s="366">
        <f t="shared" si="3"/>
        <v>39063573</v>
      </c>
    </row>
    <row r="12" spans="1:27" ht="12.75">
      <c r="A12" s="291" t="s">
        <v>232</v>
      </c>
      <c r="B12" s="136"/>
      <c r="C12" s="60"/>
      <c r="D12" s="340"/>
      <c r="E12" s="60">
        <v>39063573</v>
      </c>
      <c r="F12" s="59">
        <v>39063573</v>
      </c>
      <c r="G12" s="59">
        <v>1763053</v>
      </c>
      <c r="H12" s="60">
        <v>2346101</v>
      </c>
      <c r="I12" s="60">
        <v>2770271</v>
      </c>
      <c r="J12" s="59">
        <v>6879425</v>
      </c>
      <c r="K12" s="59"/>
      <c r="L12" s="60">
        <v>1234942</v>
      </c>
      <c r="M12" s="60">
        <v>5453416</v>
      </c>
      <c r="N12" s="59">
        <v>6688358</v>
      </c>
      <c r="O12" s="59"/>
      <c r="P12" s="60"/>
      <c r="Q12" s="60"/>
      <c r="R12" s="59"/>
      <c r="S12" s="59"/>
      <c r="T12" s="60"/>
      <c r="U12" s="60"/>
      <c r="V12" s="59"/>
      <c r="W12" s="59">
        <v>13567783</v>
      </c>
      <c r="X12" s="60">
        <v>19531787</v>
      </c>
      <c r="Y12" s="59">
        <v>-5964004</v>
      </c>
      <c r="Z12" s="61">
        <v>-30.53</v>
      </c>
      <c r="AA12" s="62">
        <v>39063573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2420854</v>
      </c>
      <c r="F22" s="345">
        <f t="shared" si="6"/>
        <v>2420854</v>
      </c>
      <c r="G22" s="345">
        <f t="shared" si="6"/>
        <v>0</v>
      </c>
      <c r="H22" s="343">
        <f t="shared" si="6"/>
        <v>14726</v>
      </c>
      <c r="I22" s="343">
        <f t="shared" si="6"/>
        <v>0</v>
      </c>
      <c r="J22" s="345">
        <f t="shared" si="6"/>
        <v>14726</v>
      </c>
      <c r="K22" s="345">
        <f t="shared" si="6"/>
        <v>0</v>
      </c>
      <c r="L22" s="343">
        <f t="shared" si="6"/>
        <v>693767</v>
      </c>
      <c r="M22" s="343">
        <f t="shared" si="6"/>
        <v>827159</v>
      </c>
      <c r="N22" s="345">
        <f t="shared" si="6"/>
        <v>1520926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1535652</v>
      </c>
      <c r="X22" s="343">
        <f t="shared" si="6"/>
        <v>1210427</v>
      </c>
      <c r="Y22" s="345">
        <f t="shared" si="6"/>
        <v>325225</v>
      </c>
      <c r="Z22" s="336">
        <f>+IF(X22&lt;&gt;0,+(Y22/X22)*100,0)</f>
        <v>26.868617438308963</v>
      </c>
      <c r="AA22" s="350">
        <f>SUM(AA23:AA32)</f>
        <v>2420854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>
        <v>14726</v>
      </c>
      <c r="I23" s="60"/>
      <c r="J23" s="59">
        <v>14726</v>
      </c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>
        <v>14726</v>
      </c>
      <c r="X23" s="60"/>
      <c r="Y23" s="59">
        <v>14726</v>
      </c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2420854</v>
      </c>
      <c r="F24" s="59">
        <v>2420854</v>
      </c>
      <c r="G24" s="59"/>
      <c r="H24" s="60"/>
      <c r="I24" s="60"/>
      <c r="J24" s="59"/>
      <c r="K24" s="59"/>
      <c r="L24" s="60">
        <v>693767</v>
      </c>
      <c r="M24" s="60">
        <v>827159</v>
      </c>
      <c r="N24" s="59">
        <v>1520926</v>
      </c>
      <c r="O24" s="59"/>
      <c r="P24" s="60"/>
      <c r="Q24" s="60"/>
      <c r="R24" s="59"/>
      <c r="S24" s="59"/>
      <c r="T24" s="60"/>
      <c r="U24" s="60"/>
      <c r="V24" s="59"/>
      <c r="W24" s="59">
        <v>1520926</v>
      </c>
      <c r="X24" s="60">
        <v>1210427</v>
      </c>
      <c r="Y24" s="59">
        <v>310499</v>
      </c>
      <c r="Z24" s="61">
        <v>25.65</v>
      </c>
      <c r="AA24" s="62">
        <v>2420854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1004500</v>
      </c>
      <c r="F40" s="345">
        <f t="shared" si="9"/>
        <v>1004500</v>
      </c>
      <c r="G40" s="345">
        <f t="shared" si="9"/>
        <v>5147</v>
      </c>
      <c r="H40" s="343">
        <f t="shared" si="9"/>
        <v>62524</v>
      </c>
      <c r="I40" s="343">
        <f t="shared" si="9"/>
        <v>26347</v>
      </c>
      <c r="J40" s="345">
        <f t="shared" si="9"/>
        <v>94018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94018</v>
      </c>
      <c r="X40" s="343">
        <f t="shared" si="9"/>
        <v>502250</v>
      </c>
      <c r="Y40" s="345">
        <f t="shared" si="9"/>
        <v>-408232</v>
      </c>
      <c r="Z40" s="336">
        <f>+IF(X40&lt;&gt;0,+(Y40/X40)*100,0)</f>
        <v>-81.28063713290194</v>
      </c>
      <c r="AA40" s="350">
        <f>SUM(AA41:AA49)</f>
        <v>1004500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>
        <v>5147</v>
      </c>
      <c r="H44" s="54">
        <v>62524</v>
      </c>
      <c r="I44" s="54">
        <v>26347</v>
      </c>
      <c r="J44" s="53">
        <v>94018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94018</v>
      </c>
      <c r="X44" s="54"/>
      <c r="Y44" s="53">
        <v>94018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1004500</v>
      </c>
      <c r="F49" s="53">
        <v>1004500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502250</v>
      </c>
      <c r="Y49" s="53">
        <v>-502250</v>
      </c>
      <c r="Z49" s="94">
        <v>-100</v>
      </c>
      <c r="AA49" s="95">
        <v>1004500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47529977</v>
      </c>
      <c r="F60" s="264">
        <f t="shared" si="14"/>
        <v>47529977</v>
      </c>
      <c r="G60" s="264">
        <f t="shared" si="14"/>
        <v>1768200</v>
      </c>
      <c r="H60" s="219">
        <f t="shared" si="14"/>
        <v>3180248</v>
      </c>
      <c r="I60" s="219">
        <f t="shared" si="14"/>
        <v>2796618</v>
      </c>
      <c r="J60" s="264">
        <f t="shared" si="14"/>
        <v>7745066</v>
      </c>
      <c r="K60" s="264">
        <f t="shared" si="14"/>
        <v>0</v>
      </c>
      <c r="L60" s="219">
        <f t="shared" si="14"/>
        <v>1928709</v>
      </c>
      <c r="M60" s="219">
        <f t="shared" si="14"/>
        <v>6280575</v>
      </c>
      <c r="N60" s="264">
        <f t="shared" si="14"/>
        <v>8209284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15954350</v>
      </c>
      <c r="X60" s="219">
        <f t="shared" si="14"/>
        <v>23764989</v>
      </c>
      <c r="Y60" s="264">
        <f t="shared" si="14"/>
        <v>-7810639</v>
      </c>
      <c r="Z60" s="337">
        <f>+IF(X60&lt;&gt;0,+(Y60/X60)*100,0)</f>
        <v>-32.86615870093607</v>
      </c>
      <c r="AA60" s="232">
        <f>+AA57+AA54+AA51+AA40+AA37+AA34+AA22+AA5</f>
        <v>47529977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2017-02-01T09:05:19Z</dcterms:created>
  <dcterms:modified xsi:type="dcterms:W3CDTF">2017-02-01T09:05:22Z</dcterms:modified>
  <cp:category/>
  <cp:version/>
  <cp:contentType/>
  <cp:contentStatus/>
</cp:coreProperties>
</file>