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<sst xmlns="http://schemas.openxmlformats.org/spreadsheetml/2006/main" count="857" uniqueCount="303">
  <si>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Umdoni(KZN212)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</si>
  <si>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</si>
  <si>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</si>
  <si>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</si>
  <si>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</si>
  <si>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</si>
  <si>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</si>
  <si>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</si>
  <si>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</si>
  <si>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</si>
  <si>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</si>
  <si>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</si>
  <si>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</si>
  <si>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</si>
  <si>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</si>
  <si>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</si>
  <si>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</si>
  <si>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</si>
  <si>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</si>
  <si>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</si>
  <si>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</si>
  <si>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</si>
  <si>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</si>
  <si>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</si>
  <si>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</si>
  <si>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</si>
  <si>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</si>
  <si>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</si>
  <si>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</si>
  <si>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</si>
  <si>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</si>
  <si>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</si>
  <si>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</si>
  <si>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</si>
  <si>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</si>
  <si>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</si>
  <si>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</si>
  <si>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</si>
  <si>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</si>
  <si>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</si>
  <si>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</si>
  <si>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</si>
  <si>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</si>
  <si>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</si>
  <si>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</si>
  <si>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</si>
  <si>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</si>
  <si>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</si>
  <si>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</si>
  <si>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</si>
  <si>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</si>
  <si>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</si>
  <si>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</si>
  <si>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</si>
  <si>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</si>
  <si>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</si>
  <si>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</si>
  <si>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</si>
  <si>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</si>
  <si>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</si>
  <si>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</si>
  <si>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</si>
  <si>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</si>
  <si>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</si>
  <si>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</si>
  <si>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</si>
  <si>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</si>
  <si>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</si>
  <si>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</si>
  <si>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</si>
  <si>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Umdoni(KZN212)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</si>
  <si>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</si>
  <si>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</si>
  <si>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</si>
  <si>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</si>
  <si>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</si>
  <si>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</si>
  <si>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</si>
  <si>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</si>
  <si>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</si>
  <si>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</si>
  <si>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</si>
  <si>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</si>
  <si>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</si>
  <si>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</si>
  <si>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</si>
  <si>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</si>
  <si>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</si>
  <si>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</si>
  <si>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</si>
  <si>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</si>
  <si>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</si>
  <si>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</si>
  <si>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</si>
  <si>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</si>
  <si>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</si>
  <si>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</si>
  <si>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</si>
  <si>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</si>
  <si>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</si>
  <si>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Umdoni(KZN212)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</si>
  <si>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</si>
  <si>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</si>
  <si>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</si>
  <si>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</si>
  <si>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</si>
  <si>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</si>
  <si>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</si>
  <si>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</si>
  <si>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</si>
  <si>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</si>
  <si>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</si>
  <si>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</si>
  <si>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</si>
  <si>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</si>
  <si>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</si>
  <si>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</si>
  <si>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</si>
  <si>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</si>
  <si>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</si>
  <si>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</si>
  <si>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</si>
  <si>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</si>
  <si>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</si>
  <si>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</si>
  <si>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</si>
  <si>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</si>
  <si>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</si>
  <si>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</si>
  <si>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Umdoni(KZN212)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</si>
  <si>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</si>
  <si>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</si>
  <si>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</si>
  <si>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</si>
  <si>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</si>
  <si>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</si>
  <si>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</si>
  <si>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</si>
  <si>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</si>
  <si>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</si>
  <si>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Umdoni(KZN212)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</si>
  <si>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</si>
  <si>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</si>
  <si>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</si>
  <si>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</si>
  <si>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</si>
  <si>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</si>
  <si>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</si>
  <si>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</si>
  <si>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</si>
  <si>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</si>
  <si>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</si>
  <si>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</si>
  <si>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</si>
  <si>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</si>
  <si>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</si>
  <si>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</si>
  <si>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</si>
  <si>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</si>
  <si>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</si>
  <si>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</si>
  <si>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</si>
  <si>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</si>
  <si>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</si>
  <si>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</si>
  <si>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</si>
  <si>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</si>
  <si>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</si>
  <si>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</si>
  <si>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</si>
  <si>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</si>
  <si>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</si>
  <si>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</si>
  <si>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</si>
  <si>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</si>
  <si>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</si>
  <si>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</si>
  <si>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</si>
  <si>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</si>
  <si>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</si>
  <si>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</si>
  <si>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</si>
  <si>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</si>
  <si>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</si>
  <si>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</si>
  <si>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</si>
  <si>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</si>
  <si>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</si>
  <si>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</si>
  <si>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</si>
  <si>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</si>
  <si>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</si>
  <si>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</si>
  <si>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</si>
  <si>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</si>
  <si>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</si>
  <si>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</si>
  <si>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</si>
  <si>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</si>
  <si>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</si>
  <si>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</si>
  <si>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</si>
  <si>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</si>
  <si>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</si>
  <si>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</si>
  <si>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</si>
  <si>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</si>
  <si>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</si>
  <si>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</si>
  <si>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</si>
  <si>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</si>
  <si>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</si>
  <si>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</si>
  <si>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</si>
  <si>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</si>
  <si>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</si>
  <si>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</si>
  <si>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</si>
  <si>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</si>
  <si>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</si>
  <si>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</si>
  <si>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</si>
  <si>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</si>
  <si>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</si>
  <si>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</si>
  <si>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</si>
  <si>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</si>
  <si>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Umdoni(KZN212)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</si>
  <si>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</si>
  <si>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</si>
  <si>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</si>
  <si>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</si>
  <si>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</si>
  <si>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</si>
  <si>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</si>
  <si>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</si>
  <si>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</si>
  <si>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</si>
  <si>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</si>
  <si>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</si>
  <si>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</si>
  <si>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</si>
  <si>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</si>
  <si>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</si>
  <si>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</si>
  <si>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</si>
  <si>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</si>
  <si>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</si>
  <si>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</si>
  <si>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</si>
  <si>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</si>
  <si>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</si>
  <si>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</si>
  <si>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</si>
  <si>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</si>
  <si>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</si>
  <si>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</si>
  <si>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</si>
  <si>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</si>
  <si>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</si>
  <si>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</si>
  <si>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</si>
  <si>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</si>
  <si>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Umdoni(KZN212)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</si>
  <si>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</si>
  <si>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</si>
  <si>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Umdoni(KZN212)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</si>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</sst>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71764538</v>
      </c>
      <c r="C5" s="19">
        <v>0</v>
      </c>
      <c r="D5" s="59">
        <v>75066451</v>
      </c>
      <c r="E5" s="60">
        <v>75066451</v>
      </c>
      <c r="F5" s="60">
        <v>73297496</v>
      </c>
      <c r="G5" s="60">
        <v>28964</v>
      </c>
      <c r="H5" s="60">
        <v>-59369</v>
      </c>
      <c r="I5" s="60">
        <v>73267091</v>
      </c>
      <c r="J5" s="60">
        <v>160342</v>
      </c>
      <c r="K5" s="60">
        <v>174842</v>
      </c>
      <c r="L5" s="60">
        <v>258717</v>
      </c>
      <c r="M5" s="60">
        <v>593901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73860992</v>
      </c>
      <c r="W5" s="60">
        <v>36040992</v>
      </c>
      <c r="X5" s="60">
        <v>37820000</v>
      </c>
      <c r="Y5" s="61">
        <v>104.94</v>
      </c>
      <c r="Z5" s="62">
        <v>75066451</v>
      </c>
    </row>
    <row r="6" spans="1:26" ht="12.75">
      <c r="A6" s="58" t="s">
        <v>32</v>
      </c>
      <c r="B6" s="19">
        <v>8136481</v>
      </c>
      <c r="C6" s="19">
        <v>0</v>
      </c>
      <c r="D6" s="59">
        <v>8662500</v>
      </c>
      <c r="E6" s="60">
        <v>8662500</v>
      </c>
      <c r="F6" s="60">
        <v>8134264</v>
      </c>
      <c r="G6" s="60">
        <v>31916</v>
      </c>
      <c r="H6" s="60">
        <v>-8776</v>
      </c>
      <c r="I6" s="60">
        <v>8157404</v>
      </c>
      <c r="J6" s="60">
        <v>29062</v>
      </c>
      <c r="K6" s="60">
        <v>41260</v>
      </c>
      <c r="L6" s="60">
        <v>53627</v>
      </c>
      <c r="M6" s="60">
        <v>123949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8281353</v>
      </c>
      <c r="W6" s="60">
        <v>4331250</v>
      </c>
      <c r="X6" s="60">
        <v>3950103</v>
      </c>
      <c r="Y6" s="61">
        <v>91.2</v>
      </c>
      <c r="Z6" s="62">
        <v>8662500</v>
      </c>
    </row>
    <row r="7" spans="1:26" ht="12.75">
      <c r="A7" s="58" t="s">
        <v>33</v>
      </c>
      <c r="B7" s="19">
        <v>7220470</v>
      </c>
      <c r="C7" s="19">
        <v>0</v>
      </c>
      <c r="D7" s="59">
        <v>9500000</v>
      </c>
      <c r="E7" s="60">
        <v>9500000</v>
      </c>
      <c r="F7" s="60">
        <v>0</v>
      </c>
      <c r="G7" s="60">
        <v>13228</v>
      </c>
      <c r="H7" s="60">
        <v>6401</v>
      </c>
      <c r="I7" s="60">
        <v>19629</v>
      </c>
      <c r="J7" s="60">
        <v>6614</v>
      </c>
      <c r="K7" s="60">
        <v>6401</v>
      </c>
      <c r="L7" s="60">
        <v>6614</v>
      </c>
      <c r="M7" s="60">
        <v>19629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39258</v>
      </c>
      <c r="W7" s="60">
        <v>3750000</v>
      </c>
      <c r="X7" s="60">
        <v>-3710742</v>
      </c>
      <c r="Y7" s="61">
        <v>-98.95</v>
      </c>
      <c r="Z7" s="62">
        <v>9500000</v>
      </c>
    </row>
    <row r="8" spans="1:26" ht="12.75">
      <c r="A8" s="58" t="s">
        <v>34</v>
      </c>
      <c r="B8" s="19">
        <v>112391433</v>
      </c>
      <c r="C8" s="19">
        <v>0</v>
      </c>
      <c r="D8" s="59">
        <v>142611537</v>
      </c>
      <c r="E8" s="60">
        <v>142611537</v>
      </c>
      <c r="F8" s="60">
        <v>11859000</v>
      </c>
      <c r="G8" s="60">
        <v>30286000</v>
      </c>
      <c r="H8" s="60">
        <v>0</v>
      </c>
      <c r="I8" s="60">
        <v>42145000</v>
      </c>
      <c r="J8" s="60">
        <v>0</v>
      </c>
      <c r="K8" s="60">
        <v>0</v>
      </c>
      <c r="L8" s="60">
        <v>40623000</v>
      </c>
      <c r="M8" s="60">
        <v>40623000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82768000</v>
      </c>
      <c r="W8" s="60">
        <v>39357336</v>
      </c>
      <c r="X8" s="60">
        <v>43410664</v>
      </c>
      <c r="Y8" s="61">
        <v>110.3</v>
      </c>
      <c r="Z8" s="62">
        <v>142611537</v>
      </c>
    </row>
    <row r="9" spans="1:26" ht="12.75">
      <c r="A9" s="58" t="s">
        <v>35</v>
      </c>
      <c r="B9" s="19">
        <v>17352775</v>
      </c>
      <c r="C9" s="19">
        <v>0</v>
      </c>
      <c r="D9" s="59">
        <v>19297311</v>
      </c>
      <c r="E9" s="60">
        <v>19297311</v>
      </c>
      <c r="F9" s="60">
        <v>1202648</v>
      </c>
      <c r="G9" s="60">
        <v>1477936</v>
      </c>
      <c r="H9" s="60">
        <v>1316744</v>
      </c>
      <c r="I9" s="60">
        <v>3997328</v>
      </c>
      <c r="J9" s="60">
        <v>1312078</v>
      </c>
      <c r="K9" s="60">
        <v>1628975</v>
      </c>
      <c r="L9" s="60">
        <v>1809523</v>
      </c>
      <c r="M9" s="60">
        <v>4750576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8747904</v>
      </c>
      <c r="W9" s="60">
        <v>9486522</v>
      </c>
      <c r="X9" s="60">
        <v>-738618</v>
      </c>
      <c r="Y9" s="61">
        <v>-7.79</v>
      </c>
      <c r="Z9" s="62">
        <v>19297311</v>
      </c>
    </row>
    <row r="10" spans="1:26" ht="22.5">
      <c r="A10" s="63" t="s">
        <v>278</v>
      </c>
      <c r="B10" s="64">
        <f>SUM(B5:B9)</f>
        <v>216865697</v>
      </c>
      <c r="C10" s="64">
        <f>SUM(C5:C9)</f>
        <v>0</v>
      </c>
      <c r="D10" s="65">
        <f aca="true" t="shared" si="0" ref="D10:Z10">SUM(D5:D9)</f>
        <v>255137799</v>
      </c>
      <c r="E10" s="66">
        <f t="shared" si="0"/>
        <v>255137799</v>
      </c>
      <c r="F10" s="66">
        <f t="shared" si="0"/>
        <v>94493408</v>
      </c>
      <c r="G10" s="66">
        <f t="shared" si="0"/>
        <v>31838044</v>
      </c>
      <c r="H10" s="66">
        <f t="shared" si="0"/>
        <v>1255000</v>
      </c>
      <c r="I10" s="66">
        <f t="shared" si="0"/>
        <v>127586452</v>
      </c>
      <c r="J10" s="66">
        <f t="shared" si="0"/>
        <v>1508096</v>
      </c>
      <c r="K10" s="66">
        <f t="shared" si="0"/>
        <v>1851478</v>
      </c>
      <c r="L10" s="66">
        <f t="shared" si="0"/>
        <v>42751481</v>
      </c>
      <c r="M10" s="66">
        <f t="shared" si="0"/>
        <v>46111055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173697507</v>
      </c>
      <c r="W10" s="66">
        <f t="shared" si="0"/>
        <v>92966100</v>
      </c>
      <c r="X10" s="66">
        <f t="shared" si="0"/>
        <v>80731407</v>
      </c>
      <c r="Y10" s="67">
        <f>+IF(W10&lt;&gt;0,(X10/W10)*100,0)</f>
        <v>86.8396189578782</v>
      </c>
      <c r="Z10" s="68">
        <f t="shared" si="0"/>
        <v>255137799</v>
      </c>
    </row>
    <row r="11" spans="1:26" ht="12.75">
      <c r="A11" s="58" t="s">
        <v>37</v>
      </c>
      <c r="B11" s="19">
        <v>62914914</v>
      </c>
      <c r="C11" s="19">
        <v>0</v>
      </c>
      <c r="D11" s="59">
        <v>89275840</v>
      </c>
      <c r="E11" s="60">
        <v>89275840</v>
      </c>
      <c r="F11" s="60">
        <v>5739544</v>
      </c>
      <c r="G11" s="60">
        <v>6177577</v>
      </c>
      <c r="H11" s="60">
        <v>6039810</v>
      </c>
      <c r="I11" s="60">
        <v>17956931</v>
      </c>
      <c r="J11" s="60">
        <v>5095080</v>
      </c>
      <c r="K11" s="60">
        <v>8718846</v>
      </c>
      <c r="L11" s="60">
        <v>6413624</v>
      </c>
      <c r="M11" s="60">
        <v>20227550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38184481</v>
      </c>
      <c r="W11" s="60">
        <v>34876764</v>
      </c>
      <c r="X11" s="60">
        <v>3307717</v>
      </c>
      <c r="Y11" s="61">
        <v>9.48</v>
      </c>
      <c r="Z11" s="62">
        <v>89275840</v>
      </c>
    </row>
    <row r="12" spans="1:26" ht="12.75">
      <c r="A12" s="58" t="s">
        <v>38</v>
      </c>
      <c r="B12" s="19">
        <v>6474700</v>
      </c>
      <c r="C12" s="19">
        <v>0</v>
      </c>
      <c r="D12" s="59">
        <v>14231114</v>
      </c>
      <c r="E12" s="60">
        <v>14231114</v>
      </c>
      <c r="F12" s="60">
        <v>0</v>
      </c>
      <c r="G12" s="60">
        <v>0</v>
      </c>
      <c r="H12" s="60">
        <v>938044</v>
      </c>
      <c r="I12" s="60">
        <v>938044</v>
      </c>
      <c r="J12" s="60">
        <v>935721</v>
      </c>
      <c r="K12" s="60">
        <v>936723</v>
      </c>
      <c r="L12" s="60">
        <v>1042885</v>
      </c>
      <c r="M12" s="60">
        <v>2915329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3853373</v>
      </c>
      <c r="W12" s="60">
        <v>3665316</v>
      </c>
      <c r="X12" s="60">
        <v>188057</v>
      </c>
      <c r="Y12" s="61">
        <v>5.13</v>
      </c>
      <c r="Z12" s="62">
        <v>14231114</v>
      </c>
    </row>
    <row r="13" spans="1:26" ht="12.75">
      <c r="A13" s="58" t="s">
        <v>279</v>
      </c>
      <c r="B13" s="19">
        <v>30451989</v>
      </c>
      <c r="C13" s="19">
        <v>0</v>
      </c>
      <c r="D13" s="59">
        <v>41127086</v>
      </c>
      <c r="E13" s="60">
        <v>41127086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2118926</v>
      </c>
      <c r="M13" s="60">
        <v>2118926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2118926</v>
      </c>
      <c r="W13" s="60">
        <v>14690640</v>
      </c>
      <c r="X13" s="60">
        <v>-12571714</v>
      </c>
      <c r="Y13" s="61">
        <v>-85.58</v>
      </c>
      <c r="Z13" s="62">
        <v>41127086</v>
      </c>
    </row>
    <row r="14" spans="1:26" ht="12.75">
      <c r="A14" s="58" t="s">
        <v>40</v>
      </c>
      <c r="B14" s="19">
        <v>505465</v>
      </c>
      <c r="C14" s="19">
        <v>0</v>
      </c>
      <c r="D14" s="59">
        <v>401323</v>
      </c>
      <c r="E14" s="60">
        <v>401323</v>
      </c>
      <c r="F14" s="60">
        <v>36358</v>
      </c>
      <c r="G14" s="60">
        <v>36800</v>
      </c>
      <c r="H14" s="60">
        <v>36034</v>
      </c>
      <c r="I14" s="60">
        <v>109192</v>
      </c>
      <c r="J14" s="60">
        <v>34124</v>
      </c>
      <c r="K14" s="60">
        <v>34475</v>
      </c>
      <c r="L14" s="60">
        <v>32604</v>
      </c>
      <c r="M14" s="60">
        <v>101203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210395</v>
      </c>
      <c r="W14" s="60">
        <v>196002</v>
      </c>
      <c r="X14" s="60">
        <v>14393</v>
      </c>
      <c r="Y14" s="61">
        <v>7.34</v>
      </c>
      <c r="Z14" s="62">
        <v>401323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5715000</v>
      </c>
      <c r="E16" s="60">
        <v>5715000</v>
      </c>
      <c r="F16" s="60">
        <v>275316</v>
      </c>
      <c r="G16" s="60">
        <v>316166</v>
      </c>
      <c r="H16" s="60">
        <v>329602</v>
      </c>
      <c r="I16" s="60">
        <v>921084</v>
      </c>
      <c r="J16" s="60">
        <v>194102</v>
      </c>
      <c r="K16" s="60">
        <v>298061</v>
      </c>
      <c r="L16" s="60">
        <v>528253</v>
      </c>
      <c r="M16" s="60">
        <v>1020416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1941500</v>
      </c>
      <c r="W16" s="60">
        <v>2807502</v>
      </c>
      <c r="X16" s="60">
        <v>-866002</v>
      </c>
      <c r="Y16" s="61">
        <v>-30.85</v>
      </c>
      <c r="Z16" s="62">
        <v>5715000</v>
      </c>
    </row>
    <row r="17" spans="1:26" ht="12.75">
      <c r="A17" s="58" t="s">
        <v>43</v>
      </c>
      <c r="B17" s="19">
        <v>78694917</v>
      </c>
      <c r="C17" s="19">
        <v>0</v>
      </c>
      <c r="D17" s="59">
        <v>135025695</v>
      </c>
      <c r="E17" s="60">
        <v>135025695</v>
      </c>
      <c r="F17" s="60">
        <v>1755333</v>
      </c>
      <c r="G17" s="60">
        <v>3595224</v>
      </c>
      <c r="H17" s="60">
        <v>6867697</v>
      </c>
      <c r="I17" s="60">
        <v>12218254</v>
      </c>
      <c r="J17" s="60">
        <v>12566543</v>
      </c>
      <c r="K17" s="60">
        <v>6879815</v>
      </c>
      <c r="L17" s="60">
        <v>9405912</v>
      </c>
      <c r="M17" s="60">
        <v>28852270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41070524</v>
      </c>
      <c r="W17" s="60">
        <v>52049004</v>
      </c>
      <c r="X17" s="60">
        <v>-10978480</v>
      </c>
      <c r="Y17" s="61">
        <v>-21.09</v>
      </c>
      <c r="Z17" s="62">
        <v>135025695</v>
      </c>
    </row>
    <row r="18" spans="1:26" ht="12.75">
      <c r="A18" s="70" t="s">
        <v>44</v>
      </c>
      <c r="B18" s="71">
        <f>SUM(B11:B17)</f>
        <v>179041985</v>
      </c>
      <c r="C18" s="71">
        <f>SUM(C11:C17)</f>
        <v>0</v>
      </c>
      <c r="D18" s="72">
        <f aca="true" t="shared" si="1" ref="D18:Z18">SUM(D11:D17)</f>
        <v>285776058</v>
      </c>
      <c r="E18" s="73">
        <f t="shared" si="1"/>
        <v>285776058</v>
      </c>
      <c r="F18" s="73">
        <f t="shared" si="1"/>
        <v>7806551</v>
      </c>
      <c r="G18" s="73">
        <f t="shared" si="1"/>
        <v>10125767</v>
      </c>
      <c r="H18" s="73">
        <f t="shared" si="1"/>
        <v>14211187</v>
      </c>
      <c r="I18" s="73">
        <f t="shared" si="1"/>
        <v>32143505</v>
      </c>
      <c r="J18" s="73">
        <f t="shared" si="1"/>
        <v>18825570</v>
      </c>
      <c r="K18" s="73">
        <f t="shared" si="1"/>
        <v>16867920</v>
      </c>
      <c r="L18" s="73">
        <f t="shared" si="1"/>
        <v>19542204</v>
      </c>
      <c r="M18" s="73">
        <f t="shared" si="1"/>
        <v>55235694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87379199</v>
      </c>
      <c r="W18" s="73">
        <f t="shared" si="1"/>
        <v>108285228</v>
      </c>
      <c r="X18" s="73">
        <f t="shared" si="1"/>
        <v>-20906029</v>
      </c>
      <c r="Y18" s="67">
        <f>+IF(W18&lt;&gt;0,(X18/W18)*100,0)</f>
        <v>-19.30644593554349</v>
      </c>
      <c r="Z18" s="74">
        <f t="shared" si="1"/>
        <v>285776058</v>
      </c>
    </row>
    <row r="19" spans="1:26" ht="12.75">
      <c r="A19" s="70" t="s">
        <v>45</v>
      </c>
      <c r="B19" s="75">
        <f>+B10-B18</f>
        <v>37823712</v>
      </c>
      <c r="C19" s="75">
        <f>+C10-C18</f>
        <v>0</v>
      </c>
      <c r="D19" s="76">
        <f aca="true" t="shared" si="2" ref="D19:Z19">+D10-D18</f>
        <v>-30638259</v>
      </c>
      <c r="E19" s="77">
        <f t="shared" si="2"/>
        <v>-30638259</v>
      </c>
      <c r="F19" s="77">
        <f t="shared" si="2"/>
        <v>86686857</v>
      </c>
      <c r="G19" s="77">
        <f t="shared" si="2"/>
        <v>21712277</v>
      </c>
      <c r="H19" s="77">
        <f t="shared" si="2"/>
        <v>-12956187</v>
      </c>
      <c r="I19" s="77">
        <f t="shared" si="2"/>
        <v>95442947</v>
      </c>
      <c r="J19" s="77">
        <f t="shared" si="2"/>
        <v>-17317474</v>
      </c>
      <c r="K19" s="77">
        <f t="shared" si="2"/>
        <v>-15016442</v>
      </c>
      <c r="L19" s="77">
        <f t="shared" si="2"/>
        <v>23209277</v>
      </c>
      <c r="M19" s="77">
        <f t="shared" si="2"/>
        <v>-9124639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86318308</v>
      </c>
      <c r="W19" s="77">
        <f>IF(E10=E18,0,W10-W18)</f>
        <v>-15319128</v>
      </c>
      <c r="X19" s="77">
        <f t="shared" si="2"/>
        <v>101637436</v>
      </c>
      <c r="Y19" s="78">
        <f>+IF(W19&lt;&gt;0,(X19/W19)*100,0)</f>
        <v>-663.4675028500317</v>
      </c>
      <c r="Z19" s="79">
        <f t="shared" si="2"/>
        <v>-30638259</v>
      </c>
    </row>
    <row r="20" spans="1:26" ht="12.75">
      <c r="A20" s="58" t="s">
        <v>46</v>
      </c>
      <c r="B20" s="19">
        <v>0</v>
      </c>
      <c r="C20" s="19">
        <v>0</v>
      </c>
      <c r="D20" s="59">
        <v>77008463</v>
      </c>
      <c r="E20" s="60">
        <v>77008463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15319632</v>
      </c>
      <c r="X20" s="60">
        <v>-15319632</v>
      </c>
      <c r="Y20" s="61">
        <v>-100</v>
      </c>
      <c r="Z20" s="62">
        <v>77008463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37823712</v>
      </c>
      <c r="C22" s="86">
        <f>SUM(C19:C21)</f>
        <v>0</v>
      </c>
      <c r="D22" s="87">
        <f aca="true" t="shared" si="3" ref="D22:Z22">SUM(D19:D21)</f>
        <v>46370204</v>
      </c>
      <c r="E22" s="88">
        <f t="shared" si="3"/>
        <v>46370204</v>
      </c>
      <c r="F22" s="88">
        <f t="shared" si="3"/>
        <v>86686857</v>
      </c>
      <c r="G22" s="88">
        <f t="shared" si="3"/>
        <v>21712277</v>
      </c>
      <c r="H22" s="88">
        <f t="shared" si="3"/>
        <v>-12956187</v>
      </c>
      <c r="I22" s="88">
        <f t="shared" si="3"/>
        <v>95442947</v>
      </c>
      <c r="J22" s="88">
        <f t="shared" si="3"/>
        <v>-17317474</v>
      </c>
      <c r="K22" s="88">
        <f t="shared" si="3"/>
        <v>-15016442</v>
      </c>
      <c r="L22" s="88">
        <f t="shared" si="3"/>
        <v>23209277</v>
      </c>
      <c r="M22" s="88">
        <f t="shared" si="3"/>
        <v>-9124639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86318308</v>
      </c>
      <c r="W22" s="88">
        <f t="shared" si="3"/>
        <v>504</v>
      </c>
      <c r="X22" s="88">
        <f t="shared" si="3"/>
        <v>86317804</v>
      </c>
      <c r="Y22" s="89">
        <f>+IF(W22&lt;&gt;0,(X22/W22)*100,0)</f>
        <v>17126548.41269841</v>
      </c>
      <c r="Z22" s="90">
        <f t="shared" si="3"/>
        <v>46370204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37823712</v>
      </c>
      <c r="C24" s="75">
        <f>SUM(C22:C23)</f>
        <v>0</v>
      </c>
      <c r="D24" s="76">
        <f aca="true" t="shared" si="4" ref="D24:Z24">SUM(D22:D23)</f>
        <v>46370204</v>
      </c>
      <c r="E24" s="77">
        <f t="shared" si="4"/>
        <v>46370204</v>
      </c>
      <c r="F24" s="77">
        <f t="shared" si="4"/>
        <v>86686857</v>
      </c>
      <c r="G24" s="77">
        <f t="shared" si="4"/>
        <v>21712277</v>
      </c>
      <c r="H24" s="77">
        <f t="shared" si="4"/>
        <v>-12956187</v>
      </c>
      <c r="I24" s="77">
        <f t="shared" si="4"/>
        <v>95442947</v>
      </c>
      <c r="J24" s="77">
        <f t="shared" si="4"/>
        <v>-17317474</v>
      </c>
      <c r="K24" s="77">
        <f t="shared" si="4"/>
        <v>-15016442</v>
      </c>
      <c r="L24" s="77">
        <f t="shared" si="4"/>
        <v>23209277</v>
      </c>
      <c r="M24" s="77">
        <f t="shared" si="4"/>
        <v>-9124639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86318308</v>
      </c>
      <c r="W24" s="77">
        <f t="shared" si="4"/>
        <v>504</v>
      </c>
      <c r="X24" s="77">
        <f t="shared" si="4"/>
        <v>86317804</v>
      </c>
      <c r="Y24" s="78">
        <f>+IF(W24&lt;&gt;0,(X24/W24)*100,0)</f>
        <v>17126548.41269841</v>
      </c>
      <c r="Z24" s="79">
        <f t="shared" si="4"/>
        <v>46370204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57987309</v>
      </c>
      <c r="C27" s="22">
        <v>0</v>
      </c>
      <c r="D27" s="99">
        <v>110194199</v>
      </c>
      <c r="E27" s="100">
        <v>110194199</v>
      </c>
      <c r="F27" s="100">
        <v>3651541</v>
      </c>
      <c r="G27" s="100">
        <v>875669</v>
      </c>
      <c r="H27" s="100">
        <v>722684</v>
      </c>
      <c r="I27" s="100">
        <v>5249894</v>
      </c>
      <c r="J27" s="100">
        <v>5292672</v>
      </c>
      <c r="K27" s="100">
        <v>11935521</v>
      </c>
      <c r="L27" s="100">
        <v>1389637</v>
      </c>
      <c r="M27" s="100">
        <v>18617830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23867724</v>
      </c>
      <c r="W27" s="100">
        <v>55097100</v>
      </c>
      <c r="X27" s="100">
        <v>-31229376</v>
      </c>
      <c r="Y27" s="101">
        <v>-56.68</v>
      </c>
      <c r="Z27" s="102">
        <v>110194199</v>
      </c>
    </row>
    <row r="28" spans="1:26" ht="12.75">
      <c r="A28" s="103" t="s">
        <v>46</v>
      </c>
      <c r="B28" s="19">
        <v>26035310</v>
      </c>
      <c r="C28" s="19">
        <v>0</v>
      </c>
      <c r="D28" s="59">
        <v>71477299</v>
      </c>
      <c r="E28" s="60">
        <v>71477299</v>
      </c>
      <c r="F28" s="60">
        <v>2786175</v>
      </c>
      <c r="G28" s="60">
        <v>810438</v>
      </c>
      <c r="H28" s="60">
        <v>52399</v>
      </c>
      <c r="I28" s="60">
        <v>3649012</v>
      </c>
      <c r="J28" s="60">
        <v>3592319</v>
      </c>
      <c r="K28" s="60">
        <v>1296959</v>
      </c>
      <c r="L28" s="60">
        <v>0</v>
      </c>
      <c r="M28" s="60">
        <v>4889278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8538290</v>
      </c>
      <c r="W28" s="60">
        <v>35738650</v>
      </c>
      <c r="X28" s="60">
        <v>-27200360</v>
      </c>
      <c r="Y28" s="61">
        <v>-76.11</v>
      </c>
      <c r="Z28" s="62">
        <v>71477299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31951999</v>
      </c>
      <c r="C31" s="19">
        <v>0</v>
      </c>
      <c r="D31" s="59">
        <v>38716900</v>
      </c>
      <c r="E31" s="60">
        <v>38716900</v>
      </c>
      <c r="F31" s="60">
        <v>865366</v>
      </c>
      <c r="G31" s="60">
        <v>65231</v>
      </c>
      <c r="H31" s="60">
        <v>670285</v>
      </c>
      <c r="I31" s="60">
        <v>1600882</v>
      </c>
      <c r="J31" s="60">
        <v>1700353</v>
      </c>
      <c r="K31" s="60">
        <v>10638562</v>
      </c>
      <c r="L31" s="60">
        <v>1389637</v>
      </c>
      <c r="M31" s="60">
        <v>13728552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15329434</v>
      </c>
      <c r="W31" s="60">
        <v>19358450</v>
      </c>
      <c r="X31" s="60">
        <v>-4029016</v>
      </c>
      <c r="Y31" s="61">
        <v>-20.81</v>
      </c>
      <c r="Z31" s="62">
        <v>38716900</v>
      </c>
    </row>
    <row r="32" spans="1:26" ht="12.75">
      <c r="A32" s="70" t="s">
        <v>54</v>
      </c>
      <c r="B32" s="22">
        <f>SUM(B28:B31)</f>
        <v>57987309</v>
      </c>
      <c r="C32" s="22">
        <f>SUM(C28:C31)</f>
        <v>0</v>
      </c>
      <c r="D32" s="99">
        <f aca="true" t="shared" si="5" ref="D32:Z32">SUM(D28:D31)</f>
        <v>110194199</v>
      </c>
      <c r="E32" s="100">
        <f t="shared" si="5"/>
        <v>110194199</v>
      </c>
      <c r="F32" s="100">
        <f t="shared" si="5"/>
        <v>3651541</v>
      </c>
      <c r="G32" s="100">
        <f t="shared" si="5"/>
        <v>875669</v>
      </c>
      <c r="H32" s="100">
        <f t="shared" si="5"/>
        <v>722684</v>
      </c>
      <c r="I32" s="100">
        <f t="shared" si="5"/>
        <v>5249894</v>
      </c>
      <c r="J32" s="100">
        <f t="shared" si="5"/>
        <v>5292672</v>
      </c>
      <c r="K32" s="100">
        <f t="shared" si="5"/>
        <v>11935521</v>
      </c>
      <c r="L32" s="100">
        <f t="shared" si="5"/>
        <v>1389637</v>
      </c>
      <c r="M32" s="100">
        <f t="shared" si="5"/>
        <v>18617830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23867724</v>
      </c>
      <c r="W32" s="100">
        <f t="shared" si="5"/>
        <v>55097100</v>
      </c>
      <c r="X32" s="100">
        <f t="shared" si="5"/>
        <v>-31229376</v>
      </c>
      <c r="Y32" s="101">
        <f>+IF(W32&lt;&gt;0,(X32/W32)*100,0)</f>
        <v>-56.68061658417594</v>
      </c>
      <c r="Z32" s="102">
        <f t="shared" si="5"/>
        <v>110194199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162959502</v>
      </c>
      <c r="C35" s="19">
        <v>0</v>
      </c>
      <c r="D35" s="59">
        <v>252385631</v>
      </c>
      <c r="E35" s="60">
        <v>252385631</v>
      </c>
      <c r="F35" s="60">
        <v>156303040</v>
      </c>
      <c r="G35" s="60">
        <v>162696340</v>
      </c>
      <c r="H35" s="60">
        <v>158776333</v>
      </c>
      <c r="I35" s="60">
        <v>158776333</v>
      </c>
      <c r="J35" s="60">
        <v>243761258</v>
      </c>
      <c r="K35" s="60">
        <v>241941864</v>
      </c>
      <c r="L35" s="60">
        <v>291932624</v>
      </c>
      <c r="M35" s="60">
        <v>291932624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291932624</v>
      </c>
      <c r="W35" s="60">
        <v>126192816</v>
      </c>
      <c r="X35" s="60">
        <v>165739808</v>
      </c>
      <c r="Y35" s="61">
        <v>131.34</v>
      </c>
      <c r="Z35" s="62">
        <v>252385631</v>
      </c>
    </row>
    <row r="36" spans="1:26" ht="12.75">
      <c r="A36" s="58" t="s">
        <v>57</v>
      </c>
      <c r="B36" s="19">
        <v>544682280</v>
      </c>
      <c r="C36" s="19">
        <v>0</v>
      </c>
      <c r="D36" s="59">
        <v>992001040</v>
      </c>
      <c r="E36" s="60">
        <v>992001040</v>
      </c>
      <c r="F36" s="60">
        <v>537235702</v>
      </c>
      <c r="G36" s="60">
        <v>544312611</v>
      </c>
      <c r="H36" s="60">
        <v>542586855</v>
      </c>
      <c r="I36" s="60">
        <v>542586855</v>
      </c>
      <c r="J36" s="60">
        <v>545431087</v>
      </c>
      <c r="K36" s="60">
        <v>554918169</v>
      </c>
      <c r="L36" s="60">
        <v>553859366</v>
      </c>
      <c r="M36" s="60">
        <v>553859366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553859366</v>
      </c>
      <c r="W36" s="60">
        <v>496000520</v>
      </c>
      <c r="X36" s="60">
        <v>57858846</v>
      </c>
      <c r="Y36" s="61">
        <v>11.67</v>
      </c>
      <c r="Z36" s="62">
        <v>992001040</v>
      </c>
    </row>
    <row r="37" spans="1:26" ht="12.75">
      <c r="A37" s="58" t="s">
        <v>58</v>
      </c>
      <c r="B37" s="19">
        <v>55121241</v>
      </c>
      <c r="C37" s="19">
        <v>0</v>
      </c>
      <c r="D37" s="59">
        <v>50117510</v>
      </c>
      <c r="E37" s="60">
        <v>50117510</v>
      </c>
      <c r="F37" s="60">
        <v>59288978</v>
      </c>
      <c r="G37" s="60">
        <v>15520628</v>
      </c>
      <c r="H37" s="60">
        <v>25505111</v>
      </c>
      <c r="I37" s="60">
        <v>25505111</v>
      </c>
      <c r="J37" s="60">
        <v>89472541</v>
      </c>
      <c r="K37" s="60">
        <v>100182910</v>
      </c>
      <c r="L37" s="60">
        <v>101767063</v>
      </c>
      <c r="M37" s="60">
        <v>101767063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101767063</v>
      </c>
      <c r="W37" s="60">
        <v>25058755</v>
      </c>
      <c r="X37" s="60">
        <v>76708308</v>
      </c>
      <c r="Y37" s="61">
        <v>306.11</v>
      </c>
      <c r="Z37" s="62">
        <v>50117510</v>
      </c>
    </row>
    <row r="38" spans="1:26" ht="12.75">
      <c r="A38" s="58" t="s">
        <v>59</v>
      </c>
      <c r="B38" s="19">
        <v>37306300</v>
      </c>
      <c r="C38" s="19">
        <v>0</v>
      </c>
      <c r="D38" s="59">
        <v>49304245</v>
      </c>
      <c r="E38" s="60">
        <v>49304245</v>
      </c>
      <c r="F38" s="60">
        <v>31944705</v>
      </c>
      <c r="G38" s="60">
        <v>31944705</v>
      </c>
      <c r="H38" s="60">
        <v>31777734</v>
      </c>
      <c r="I38" s="60">
        <v>31777734</v>
      </c>
      <c r="J38" s="60">
        <v>31497244</v>
      </c>
      <c r="K38" s="60">
        <v>31383689</v>
      </c>
      <c r="L38" s="60">
        <v>31268508</v>
      </c>
      <c r="M38" s="60">
        <v>31268508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31268508</v>
      </c>
      <c r="W38" s="60">
        <v>24652123</v>
      </c>
      <c r="X38" s="60">
        <v>6616385</v>
      </c>
      <c r="Y38" s="61">
        <v>26.84</v>
      </c>
      <c r="Z38" s="62">
        <v>49304245</v>
      </c>
    </row>
    <row r="39" spans="1:26" ht="12.75">
      <c r="A39" s="58" t="s">
        <v>60</v>
      </c>
      <c r="B39" s="19">
        <v>615214241</v>
      </c>
      <c r="C39" s="19">
        <v>0</v>
      </c>
      <c r="D39" s="59">
        <v>1144964916</v>
      </c>
      <c r="E39" s="60">
        <v>1144964916</v>
      </c>
      <c r="F39" s="60">
        <v>602305060</v>
      </c>
      <c r="G39" s="60">
        <v>659543617</v>
      </c>
      <c r="H39" s="60">
        <v>644080343</v>
      </c>
      <c r="I39" s="60">
        <v>644080343</v>
      </c>
      <c r="J39" s="60">
        <v>668222560</v>
      </c>
      <c r="K39" s="60">
        <v>665293435</v>
      </c>
      <c r="L39" s="60">
        <v>712756418</v>
      </c>
      <c r="M39" s="60">
        <v>712756418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712756418</v>
      </c>
      <c r="W39" s="60">
        <v>572482458</v>
      </c>
      <c r="X39" s="60">
        <v>140273960</v>
      </c>
      <c r="Y39" s="61">
        <v>24.5</v>
      </c>
      <c r="Z39" s="62">
        <v>1144964916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71468698</v>
      </c>
      <c r="C42" s="19">
        <v>0</v>
      </c>
      <c r="D42" s="59">
        <v>98158596</v>
      </c>
      <c r="E42" s="60">
        <v>98158596</v>
      </c>
      <c r="F42" s="60">
        <v>-14254814</v>
      </c>
      <c r="G42" s="60">
        <v>28756080</v>
      </c>
      <c r="H42" s="60">
        <v>16031681</v>
      </c>
      <c r="I42" s="60">
        <v>30532947</v>
      </c>
      <c r="J42" s="60">
        <v>-33216585</v>
      </c>
      <c r="K42" s="60">
        <v>-13296639</v>
      </c>
      <c r="L42" s="60">
        <v>61754059</v>
      </c>
      <c r="M42" s="60">
        <v>15240835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45773782</v>
      </c>
      <c r="W42" s="60">
        <v>49079298</v>
      </c>
      <c r="X42" s="60">
        <v>-3305516</v>
      </c>
      <c r="Y42" s="61">
        <v>-6.74</v>
      </c>
      <c r="Z42" s="62">
        <v>98158596</v>
      </c>
    </row>
    <row r="43" spans="1:26" ht="12.75">
      <c r="A43" s="58" t="s">
        <v>63</v>
      </c>
      <c r="B43" s="19">
        <v>-56857162</v>
      </c>
      <c r="C43" s="19">
        <v>0</v>
      </c>
      <c r="D43" s="59">
        <v>-84194196</v>
      </c>
      <c r="E43" s="60">
        <v>-84194196</v>
      </c>
      <c r="F43" s="60">
        <v>-3651541</v>
      </c>
      <c r="G43" s="60">
        <v>2696693</v>
      </c>
      <c r="H43" s="60">
        <v>-2988132</v>
      </c>
      <c r="I43" s="60">
        <v>-3942980</v>
      </c>
      <c r="J43" s="60">
        <v>-1931670</v>
      </c>
      <c r="K43" s="60">
        <v>-6995661</v>
      </c>
      <c r="L43" s="60">
        <v>-2409330</v>
      </c>
      <c r="M43" s="60">
        <v>-11336661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-15279641</v>
      </c>
      <c r="W43" s="60">
        <v>-42097098</v>
      </c>
      <c r="X43" s="60">
        <v>26817457</v>
      </c>
      <c r="Y43" s="61">
        <v>-63.7</v>
      </c>
      <c r="Z43" s="62">
        <v>-84194196</v>
      </c>
    </row>
    <row r="44" spans="1:26" ht="12.75">
      <c r="A44" s="58" t="s">
        <v>64</v>
      </c>
      <c r="B44" s="19">
        <v>-1286399</v>
      </c>
      <c r="C44" s="19">
        <v>0</v>
      </c>
      <c r="D44" s="59">
        <v>-1266408</v>
      </c>
      <c r="E44" s="60">
        <v>-1266408</v>
      </c>
      <c r="F44" s="60">
        <v>13000000</v>
      </c>
      <c r="G44" s="60">
        <v>5000000</v>
      </c>
      <c r="H44" s="60">
        <v>0</v>
      </c>
      <c r="I44" s="60">
        <v>18000000</v>
      </c>
      <c r="J44" s="60">
        <v>0</v>
      </c>
      <c r="K44" s="60">
        <v>11000000</v>
      </c>
      <c r="L44" s="60">
        <v>0</v>
      </c>
      <c r="M44" s="60">
        <v>11000000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29000000</v>
      </c>
      <c r="W44" s="60">
        <v>-633204</v>
      </c>
      <c r="X44" s="60">
        <v>29633204</v>
      </c>
      <c r="Y44" s="61">
        <v>-4679.88</v>
      </c>
      <c r="Z44" s="62">
        <v>-1266408</v>
      </c>
    </row>
    <row r="45" spans="1:26" ht="12.75">
      <c r="A45" s="70" t="s">
        <v>65</v>
      </c>
      <c r="B45" s="22">
        <v>123676073</v>
      </c>
      <c r="C45" s="22">
        <v>0</v>
      </c>
      <c r="D45" s="99">
        <v>135675620</v>
      </c>
      <c r="E45" s="100">
        <v>135675620</v>
      </c>
      <c r="F45" s="100">
        <v>1579307</v>
      </c>
      <c r="G45" s="100">
        <v>38032080</v>
      </c>
      <c r="H45" s="100">
        <v>51075629</v>
      </c>
      <c r="I45" s="100">
        <v>51075629</v>
      </c>
      <c r="J45" s="100">
        <v>15927374</v>
      </c>
      <c r="K45" s="100">
        <v>6635074</v>
      </c>
      <c r="L45" s="100">
        <v>65979803</v>
      </c>
      <c r="M45" s="100">
        <v>65979803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65979803</v>
      </c>
      <c r="W45" s="100">
        <v>129326624</v>
      </c>
      <c r="X45" s="100">
        <v>-63346821</v>
      </c>
      <c r="Y45" s="101">
        <v>-48.98</v>
      </c>
      <c r="Z45" s="102">
        <v>135675620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-1062015</v>
      </c>
      <c r="C49" s="52">
        <v>0</v>
      </c>
      <c r="D49" s="129">
        <v>2034161</v>
      </c>
      <c r="E49" s="54">
        <v>1074742</v>
      </c>
      <c r="F49" s="54">
        <v>0</v>
      </c>
      <c r="G49" s="54">
        <v>0</v>
      </c>
      <c r="H49" s="54">
        <v>0</v>
      </c>
      <c r="I49" s="54">
        <v>885670</v>
      </c>
      <c r="J49" s="54">
        <v>0</v>
      </c>
      <c r="K49" s="54">
        <v>0</v>
      </c>
      <c r="L49" s="54">
        <v>0</v>
      </c>
      <c r="M49" s="54">
        <v>814488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45566820</v>
      </c>
      <c r="W49" s="54">
        <v>0</v>
      </c>
      <c r="X49" s="54">
        <v>0</v>
      </c>
      <c r="Y49" s="54">
        <v>49313866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23955462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23955462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112.67616234919977</v>
      </c>
      <c r="C58" s="5">
        <f>IF(C67=0,0,+(C76/C67)*100)</f>
        <v>0</v>
      </c>
      <c r="D58" s="6">
        <f aca="true" t="shared" si="6" ref="D58:Z58">IF(D67=0,0,+(D76/D67)*100)</f>
        <v>99.14237670792684</v>
      </c>
      <c r="E58" s="7">
        <f t="shared" si="6"/>
        <v>99.14237670792684</v>
      </c>
      <c r="F58" s="7">
        <f t="shared" si="6"/>
        <v>1.7857622078030218</v>
      </c>
      <c r="G58" s="7">
        <f t="shared" si="6"/>
        <v>-3279.729898625191</v>
      </c>
      <c r="H58" s="7">
        <f t="shared" si="6"/>
        <v>-3966.484581747166</v>
      </c>
      <c r="I58" s="7">
        <f t="shared" si="6"/>
        <v>25.00539259523936</v>
      </c>
      <c r="J58" s="7">
        <f t="shared" si="6"/>
        <v>-9626.402032296883</v>
      </c>
      <c r="K58" s="7">
        <f t="shared" si="6"/>
        <v>-9509.597933667055</v>
      </c>
      <c r="L58" s="7">
        <f t="shared" si="6"/>
        <v>7583.084711301065</v>
      </c>
      <c r="M58" s="7">
        <f t="shared" si="6"/>
        <v>-22740.157167173056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42.74477436930885</v>
      </c>
      <c r="W58" s="7">
        <f t="shared" si="6"/>
        <v>101.94938324632035</v>
      </c>
      <c r="X58" s="7">
        <f t="shared" si="6"/>
        <v>0</v>
      </c>
      <c r="Y58" s="7">
        <f t="shared" si="6"/>
        <v>0</v>
      </c>
      <c r="Z58" s="8">
        <f t="shared" si="6"/>
        <v>99.14237670792684</v>
      </c>
    </row>
    <row r="59" spans="1:26" ht="12.75">
      <c r="A59" s="37" t="s">
        <v>31</v>
      </c>
      <c r="B59" s="9">
        <f aca="true" t="shared" si="7" ref="B59:Z66">IF(B68=0,0,+(B77/B68)*100)</f>
        <v>114.16317721559466</v>
      </c>
      <c r="C59" s="9">
        <f t="shared" si="7"/>
        <v>0</v>
      </c>
      <c r="D59" s="2">
        <f t="shared" si="7"/>
        <v>99.05680681030404</v>
      </c>
      <c r="E59" s="10">
        <f t="shared" si="7"/>
        <v>99.05680681030404</v>
      </c>
      <c r="F59" s="10">
        <f t="shared" si="7"/>
        <v>1.7355843695339375</v>
      </c>
      <c r="G59" s="10">
        <f t="shared" si="7"/>
        <v>-2406.6694707166243</v>
      </c>
      <c r="H59" s="10">
        <f t="shared" si="7"/>
        <v>-3518.380792885566</v>
      </c>
      <c r="I59" s="10">
        <f t="shared" si="7"/>
        <v>24.284230666450533</v>
      </c>
      <c r="J59" s="10">
        <f t="shared" si="7"/>
        <v>-6171.23009079118</v>
      </c>
      <c r="K59" s="10">
        <f t="shared" si="7"/>
        <v>-4373.780423249304</v>
      </c>
      <c r="L59" s="10">
        <f t="shared" si="7"/>
        <v>-60073.04716285924</v>
      </c>
      <c r="M59" s="10">
        <f t="shared" si="7"/>
        <v>-6919.4671648502235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42.20313290126507</v>
      </c>
      <c r="W59" s="10">
        <f t="shared" si="7"/>
        <v>102.18829183902318</v>
      </c>
      <c r="X59" s="10">
        <f t="shared" si="7"/>
        <v>0</v>
      </c>
      <c r="Y59" s="10">
        <f t="shared" si="7"/>
        <v>0</v>
      </c>
      <c r="Z59" s="11">
        <f t="shared" si="7"/>
        <v>99.05680681030404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2.2366866873265976</v>
      </c>
      <c r="G60" s="13">
        <f t="shared" si="7"/>
        <v>1532.9897230229353</v>
      </c>
      <c r="H60" s="13">
        <f t="shared" si="7"/>
        <v>-21558.694165907018</v>
      </c>
      <c r="I60" s="13">
        <f t="shared" si="7"/>
        <v>31.421736621111325</v>
      </c>
      <c r="J60" s="13">
        <f t="shared" si="7"/>
        <v>1831.59108113688</v>
      </c>
      <c r="K60" s="13">
        <f t="shared" si="7"/>
        <v>1071.8540959767329</v>
      </c>
      <c r="L60" s="13">
        <f t="shared" si="7"/>
        <v>735.0886680217055</v>
      </c>
      <c r="M60" s="13">
        <f t="shared" si="7"/>
        <v>1104.2848268239356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47.47953625452266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100.00117988517015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77496483</v>
      </c>
      <c r="C67" s="24"/>
      <c r="D67" s="25">
        <v>81590951</v>
      </c>
      <c r="E67" s="26">
        <v>81590951</v>
      </c>
      <c r="F67" s="26">
        <v>81233044</v>
      </c>
      <c r="G67" s="26">
        <v>-144020</v>
      </c>
      <c r="H67" s="26">
        <v>-353315</v>
      </c>
      <c r="I67" s="26">
        <v>80735709</v>
      </c>
      <c r="J67" s="26">
        <v>-67313</v>
      </c>
      <c r="K67" s="26">
        <v>-43749</v>
      </c>
      <c r="L67" s="26">
        <v>48199</v>
      </c>
      <c r="M67" s="26">
        <v>-62863</v>
      </c>
      <c r="N67" s="26"/>
      <c r="O67" s="26"/>
      <c r="P67" s="26"/>
      <c r="Q67" s="26"/>
      <c r="R67" s="26"/>
      <c r="S67" s="26"/>
      <c r="T67" s="26"/>
      <c r="U67" s="26"/>
      <c r="V67" s="26">
        <v>80672846</v>
      </c>
      <c r="W67" s="26">
        <v>39672240</v>
      </c>
      <c r="X67" s="26"/>
      <c r="Y67" s="25"/>
      <c r="Z67" s="27">
        <v>81590951</v>
      </c>
    </row>
    <row r="68" spans="1:26" ht="12.75" hidden="1">
      <c r="A68" s="37" t="s">
        <v>31</v>
      </c>
      <c r="B68" s="19">
        <v>69360002</v>
      </c>
      <c r="C68" s="19"/>
      <c r="D68" s="20">
        <v>72916451</v>
      </c>
      <c r="E68" s="21">
        <v>72916451</v>
      </c>
      <c r="F68" s="21">
        <v>73098780</v>
      </c>
      <c r="G68" s="21">
        <v>-175936</v>
      </c>
      <c r="H68" s="21">
        <v>-344539</v>
      </c>
      <c r="I68" s="21">
        <v>72578305</v>
      </c>
      <c r="J68" s="21">
        <v>-96375</v>
      </c>
      <c r="K68" s="21">
        <v>-85009</v>
      </c>
      <c r="L68" s="21">
        <v>-5428</v>
      </c>
      <c r="M68" s="21">
        <v>-186812</v>
      </c>
      <c r="N68" s="21"/>
      <c r="O68" s="21"/>
      <c r="P68" s="21"/>
      <c r="Q68" s="21"/>
      <c r="R68" s="21"/>
      <c r="S68" s="21"/>
      <c r="T68" s="21"/>
      <c r="U68" s="21"/>
      <c r="V68" s="21">
        <v>72391493</v>
      </c>
      <c r="W68" s="21">
        <v>35340990</v>
      </c>
      <c r="X68" s="21"/>
      <c r="Y68" s="20"/>
      <c r="Z68" s="23">
        <v>72916451</v>
      </c>
    </row>
    <row r="69" spans="1:26" ht="12.75" hidden="1">
      <c r="A69" s="38" t="s">
        <v>32</v>
      </c>
      <c r="B69" s="19">
        <v>8136481</v>
      </c>
      <c r="C69" s="19"/>
      <c r="D69" s="20">
        <v>8662500</v>
      </c>
      <c r="E69" s="21">
        <v>8662500</v>
      </c>
      <c r="F69" s="21">
        <v>8134264</v>
      </c>
      <c r="G69" s="21">
        <v>31916</v>
      </c>
      <c r="H69" s="21">
        <v>-8776</v>
      </c>
      <c r="I69" s="21">
        <v>8157404</v>
      </c>
      <c r="J69" s="21">
        <v>29062</v>
      </c>
      <c r="K69" s="21">
        <v>41260</v>
      </c>
      <c r="L69" s="21">
        <v>53627</v>
      </c>
      <c r="M69" s="21">
        <v>123949</v>
      </c>
      <c r="N69" s="21"/>
      <c r="O69" s="21"/>
      <c r="P69" s="21"/>
      <c r="Q69" s="21"/>
      <c r="R69" s="21"/>
      <c r="S69" s="21"/>
      <c r="T69" s="21"/>
      <c r="U69" s="21"/>
      <c r="V69" s="21">
        <v>8281353</v>
      </c>
      <c r="W69" s="21">
        <v>4331250</v>
      </c>
      <c r="X69" s="21"/>
      <c r="Y69" s="20"/>
      <c r="Z69" s="23">
        <v>8662500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8136385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4331250</v>
      </c>
      <c r="X73" s="21"/>
      <c r="Y73" s="20"/>
      <c r="Z73" s="23"/>
    </row>
    <row r="74" spans="1:26" ht="12.75" hidden="1">
      <c r="A74" s="39" t="s">
        <v>107</v>
      </c>
      <c r="B74" s="19">
        <v>96</v>
      </c>
      <c r="C74" s="19"/>
      <c r="D74" s="20">
        <v>8662500</v>
      </c>
      <c r="E74" s="21">
        <v>8662500</v>
      </c>
      <c r="F74" s="21">
        <v>8134264</v>
      </c>
      <c r="G74" s="21">
        <v>31916</v>
      </c>
      <c r="H74" s="21">
        <v>-8776</v>
      </c>
      <c r="I74" s="21">
        <v>8157404</v>
      </c>
      <c r="J74" s="21">
        <v>29062</v>
      </c>
      <c r="K74" s="21">
        <v>41260</v>
      </c>
      <c r="L74" s="21">
        <v>53627</v>
      </c>
      <c r="M74" s="21">
        <v>123949</v>
      </c>
      <c r="N74" s="21"/>
      <c r="O74" s="21"/>
      <c r="P74" s="21"/>
      <c r="Q74" s="21"/>
      <c r="R74" s="21"/>
      <c r="S74" s="21"/>
      <c r="T74" s="21"/>
      <c r="U74" s="21"/>
      <c r="V74" s="21">
        <v>8281353</v>
      </c>
      <c r="W74" s="21"/>
      <c r="X74" s="21"/>
      <c r="Y74" s="20"/>
      <c r="Z74" s="23">
        <v>8662500</v>
      </c>
    </row>
    <row r="75" spans="1:26" ht="12.75" hidden="1">
      <c r="A75" s="40" t="s">
        <v>110</v>
      </c>
      <c r="B75" s="28"/>
      <c r="C75" s="28"/>
      <c r="D75" s="29">
        <v>12000</v>
      </c>
      <c r="E75" s="30">
        <v>12000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>
        <v>12000</v>
      </c>
    </row>
    <row r="76" spans="1:26" ht="12.75" hidden="1">
      <c r="A76" s="42" t="s">
        <v>287</v>
      </c>
      <c r="B76" s="32">
        <v>87320063</v>
      </c>
      <c r="C76" s="32"/>
      <c r="D76" s="33">
        <v>80891208</v>
      </c>
      <c r="E76" s="34">
        <v>80891208</v>
      </c>
      <c r="F76" s="34">
        <v>1450629</v>
      </c>
      <c r="G76" s="34">
        <v>4723467</v>
      </c>
      <c r="H76" s="34">
        <v>14014185</v>
      </c>
      <c r="I76" s="34">
        <v>20188281</v>
      </c>
      <c r="J76" s="34">
        <v>6479820</v>
      </c>
      <c r="K76" s="34">
        <v>4160354</v>
      </c>
      <c r="L76" s="34">
        <v>3654971</v>
      </c>
      <c r="M76" s="34">
        <v>14295145</v>
      </c>
      <c r="N76" s="34"/>
      <c r="O76" s="34"/>
      <c r="P76" s="34"/>
      <c r="Q76" s="34"/>
      <c r="R76" s="34"/>
      <c r="S76" s="34"/>
      <c r="T76" s="34"/>
      <c r="U76" s="34"/>
      <c r="V76" s="34">
        <v>34483426</v>
      </c>
      <c r="W76" s="34">
        <v>40445604</v>
      </c>
      <c r="X76" s="34"/>
      <c r="Y76" s="33"/>
      <c r="Z76" s="35">
        <v>80891208</v>
      </c>
    </row>
    <row r="77" spans="1:26" ht="12.75" hidden="1">
      <c r="A77" s="37" t="s">
        <v>31</v>
      </c>
      <c r="B77" s="19">
        <v>79183582</v>
      </c>
      <c r="C77" s="19"/>
      <c r="D77" s="20">
        <v>72228708</v>
      </c>
      <c r="E77" s="21">
        <v>72228708</v>
      </c>
      <c r="F77" s="21">
        <v>1268691</v>
      </c>
      <c r="G77" s="21">
        <v>4234198</v>
      </c>
      <c r="H77" s="21">
        <v>12122194</v>
      </c>
      <c r="I77" s="21">
        <v>17625083</v>
      </c>
      <c r="J77" s="21">
        <v>5947523</v>
      </c>
      <c r="K77" s="21">
        <v>3718107</v>
      </c>
      <c r="L77" s="21">
        <v>3260765</v>
      </c>
      <c r="M77" s="21">
        <v>12926395</v>
      </c>
      <c r="N77" s="21"/>
      <c r="O77" s="21"/>
      <c r="P77" s="21"/>
      <c r="Q77" s="21"/>
      <c r="R77" s="21"/>
      <c r="S77" s="21"/>
      <c r="T77" s="21"/>
      <c r="U77" s="21"/>
      <c r="V77" s="21">
        <v>30551478</v>
      </c>
      <c r="W77" s="21">
        <v>36114354</v>
      </c>
      <c r="X77" s="21"/>
      <c r="Y77" s="20"/>
      <c r="Z77" s="23">
        <v>72228708</v>
      </c>
    </row>
    <row r="78" spans="1:26" ht="12.75" hidden="1">
      <c r="A78" s="38" t="s">
        <v>32</v>
      </c>
      <c r="B78" s="19">
        <v>8136481</v>
      </c>
      <c r="C78" s="19"/>
      <c r="D78" s="20">
        <v>8662500</v>
      </c>
      <c r="E78" s="21">
        <v>8662500</v>
      </c>
      <c r="F78" s="21">
        <v>181938</v>
      </c>
      <c r="G78" s="21">
        <v>489269</v>
      </c>
      <c r="H78" s="21">
        <v>1891991</v>
      </c>
      <c r="I78" s="21">
        <v>2563198</v>
      </c>
      <c r="J78" s="21">
        <v>532297</v>
      </c>
      <c r="K78" s="21">
        <v>442247</v>
      </c>
      <c r="L78" s="21">
        <v>394206</v>
      </c>
      <c r="M78" s="21">
        <v>1368750</v>
      </c>
      <c r="N78" s="21"/>
      <c r="O78" s="21"/>
      <c r="P78" s="21"/>
      <c r="Q78" s="21"/>
      <c r="R78" s="21"/>
      <c r="S78" s="21"/>
      <c r="T78" s="21"/>
      <c r="U78" s="21"/>
      <c r="V78" s="21">
        <v>3931948</v>
      </c>
      <c r="W78" s="21">
        <v>4331250</v>
      </c>
      <c r="X78" s="21"/>
      <c r="Y78" s="20"/>
      <c r="Z78" s="23">
        <v>8662500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8136481</v>
      </c>
      <c r="C82" s="19"/>
      <c r="D82" s="20">
        <v>8662500</v>
      </c>
      <c r="E82" s="21">
        <v>8662500</v>
      </c>
      <c r="F82" s="21">
        <v>181938</v>
      </c>
      <c r="G82" s="21">
        <v>489269</v>
      </c>
      <c r="H82" s="21">
        <v>1891991</v>
      </c>
      <c r="I82" s="21">
        <v>2563198</v>
      </c>
      <c r="J82" s="21">
        <v>532297</v>
      </c>
      <c r="K82" s="21">
        <v>442247</v>
      </c>
      <c r="L82" s="21">
        <v>394206</v>
      </c>
      <c r="M82" s="21">
        <v>1368750</v>
      </c>
      <c r="N82" s="21"/>
      <c r="O82" s="21"/>
      <c r="P82" s="21"/>
      <c r="Q82" s="21"/>
      <c r="R82" s="21"/>
      <c r="S82" s="21"/>
      <c r="T82" s="21"/>
      <c r="U82" s="21"/>
      <c r="V82" s="21">
        <v>3931948</v>
      </c>
      <c r="W82" s="21">
        <v>4331250</v>
      </c>
      <c r="X82" s="21"/>
      <c r="Y82" s="20"/>
      <c r="Z82" s="23">
        <v>8662500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148662648</v>
      </c>
      <c r="D5" s="153">
        <f>SUM(D6:D8)</f>
        <v>0</v>
      </c>
      <c r="E5" s="154">
        <f t="shared" si="0"/>
        <v>332146262</v>
      </c>
      <c r="F5" s="100">
        <f t="shared" si="0"/>
        <v>332146262</v>
      </c>
      <c r="G5" s="100">
        <f t="shared" si="0"/>
        <v>85637638</v>
      </c>
      <c r="H5" s="100">
        <f t="shared" si="0"/>
        <v>30822002</v>
      </c>
      <c r="I5" s="100">
        <f t="shared" si="0"/>
        <v>438041</v>
      </c>
      <c r="J5" s="100">
        <f t="shared" si="0"/>
        <v>116897681</v>
      </c>
      <c r="K5" s="100">
        <f t="shared" si="0"/>
        <v>622294</v>
      </c>
      <c r="L5" s="100">
        <f t="shared" si="0"/>
        <v>771415</v>
      </c>
      <c r="M5" s="100">
        <f t="shared" si="0"/>
        <v>41387702</v>
      </c>
      <c r="N5" s="100">
        <f t="shared" si="0"/>
        <v>42781411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159679092</v>
      </c>
      <c r="X5" s="100">
        <f t="shared" si="0"/>
        <v>79047336</v>
      </c>
      <c r="Y5" s="100">
        <f t="shared" si="0"/>
        <v>80631756</v>
      </c>
      <c r="Z5" s="137">
        <f>+IF(X5&lt;&gt;0,+(Y5/X5)*100,0)</f>
        <v>102.00439392416716</v>
      </c>
      <c r="AA5" s="153">
        <f>SUM(AA6:AA8)</f>
        <v>332146262</v>
      </c>
    </row>
    <row r="6" spans="1:27" ht="12.75">
      <c r="A6" s="138" t="s">
        <v>75</v>
      </c>
      <c r="B6" s="136"/>
      <c r="C6" s="155">
        <v>60683653</v>
      </c>
      <c r="D6" s="155"/>
      <c r="E6" s="156">
        <v>257079811</v>
      </c>
      <c r="F6" s="60">
        <v>257079811</v>
      </c>
      <c r="G6" s="60">
        <v>9916800</v>
      </c>
      <c r="H6" s="60">
        <v>30286400</v>
      </c>
      <c r="I6" s="60">
        <v>600</v>
      </c>
      <c r="J6" s="60">
        <v>40203800</v>
      </c>
      <c r="K6" s="60">
        <v>600</v>
      </c>
      <c r="L6" s="60">
        <v>800</v>
      </c>
      <c r="M6" s="60">
        <v>36737400</v>
      </c>
      <c r="N6" s="60">
        <v>36738800</v>
      </c>
      <c r="O6" s="60"/>
      <c r="P6" s="60"/>
      <c r="Q6" s="60"/>
      <c r="R6" s="60"/>
      <c r="S6" s="60"/>
      <c r="T6" s="60"/>
      <c r="U6" s="60"/>
      <c r="V6" s="60"/>
      <c r="W6" s="60">
        <v>76942600</v>
      </c>
      <c r="X6" s="60">
        <v>30554346</v>
      </c>
      <c r="Y6" s="60">
        <v>46388254</v>
      </c>
      <c r="Z6" s="140">
        <v>151.82</v>
      </c>
      <c r="AA6" s="155">
        <v>257079811</v>
      </c>
    </row>
    <row r="7" spans="1:27" ht="12.75">
      <c r="A7" s="138" t="s">
        <v>76</v>
      </c>
      <c r="B7" s="136"/>
      <c r="C7" s="157">
        <v>83781597</v>
      </c>
      <c r="D7" s="157"/>
      <c r="E7" s="158">
        <v>75066451</v>
      </c>
      <c r="F7" s="159">
        <v>75066451</v>
      </c>
      <c r="G7" s="159">
        <v>73347500</v>
      </c>
      <c r="H7" s="159">
        <v>128535</v>
      </c>
      <c r="I7" s="159">
        <v>-3319</v>
      </c>
      <c r="J7" s="159">
        <v>73472716</v>
      </c>
      <c r="K7" s="159">
        <v>210989</v>
      </c>
      <c r="L7" s="159">
        <v>331431</v>
      </c>
      <c r="M7" s="159">
        <v>339846</v>
      </c>
      <c r="N7" s="159">
        <v>882266</v>
      </c>
      <c r="O7" s="159"/>
      <c r="P7" s="159"/>
      <c r="Q7" s="159"/>
      <c r="R7" s="159"/>
      <c r="S7" s="159"/>
      <c r="T7" s="159"/>
      <c r="U7" s="159"/>
      <c r="V7" s="159"/>
      <c r="W7" s="159">
        <v>74354982</v>
      </c>
      <c r="X7" s="159">
        <v>41223492</v>
      </c>
      <c r="Y7" s="159">
        <v>33131490</v>
      </c>
      <c r="Z7" s="141">
        <v>80.37</v>
      </c>
      <c r="AA7" s="157">
        <v>75066451</v>
      </c>
    </row>
    <row r="8" spans="1:27" ht="12.75">
      <c r="A8" s="138" t="s">
        <v>77</v>
      </c>
      <c r="B8" s="136"/>
      <c r="C8" s="155">
        <v>4197398</v>
      </c>
      <c r="D8" s="155"/>
      <c r="E8" s="156"/>
      <c r="F8" s="60"/>
      <c r="G8" s="60">
        <v>2373338</v>
      </c>
      <c r="H8" s="60">
        <v>407067</v>
      </c>
      <c r="I8" s="60">
        <v>440760</v>
      </c>
      <c r="J8" s="60">
        <v>3221165</v>
      </c>
      <c r="K8" s="60">
        <v>410705</v>
      </c>
      <c r="L8" s="60">
        <v>439184</v>
      </c>
      <c r="M8" s="60">
        <v>4310456</v>
      </c>
      <c r="N8" s="60">
        <v>5160345</v>
      </c>
      <c r="O8" s="60"/>
      <c r="P8" s="60"/>
      <c r="Q8" s="60"/>
      <c r="R8" s="60"/>
      <c r="S8" s="60"/>
      <c r="T8" s="60"/>
      <c r="U8" s="60"/>
      <c r="V8" s="60"/>
      <c r="W8" s="60">
        <v>8381510</v>
      </c>
      <c r="X8" s="60">
        <v>7269498</v>
      </c>
      <c r="Y8" s="60">
        <v>1112012</v>
      </c>
      <c r="Z8" s="140">
        <v>15.3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6145289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613039</v>
      </c>
      <c r="H9" s="100">
        <f t="shared" si="1"/>
        <v>884397</v>
      </c>
      <c r="I9" s="100">
        <f t="shared" si="1"/>
        <v>766524</v>
      </c>
      <c r="J9" s="100">
        <f t="shared" si="1"/>
        <v>2263960</v>
      </c>
      <c r="K9" s="100">
        <f t="shared" si="1"/>
        <v>767930</v>
      </c>
      <c r="L9" s="100">
        <f t="shared" si="1"/>
        <v>915261</v>
      </c>
      <c r="M9" s="100">
        <f t="shared" si="1"/>
        <v>1154024</v>
      </c>
      <c r="N9" s="100">
        <f t="shared" si="1"/>
        <v>2837215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5101175</v>
      </c>
      <c r="X9" s="100">
        <f t="shared" si="1"/>
        <v>3603504</v>
      </c>
      <c r="Y9" s="100">
        <f t="shared" si="1"/>
        <v>1497671</v>
      </c>
      <c r="Z9" s="137">
        <f>+IF(X9&lt;&gt;0,+(Y9/X9)*100,0)</f>
        <v>41.561519010385446</v>
      </c>
      <c r="AA9" s="153">
        <f>SUM(AA10:AA14)</f>
        <v>0</v>
      </c>
    </row>
    <row r="10" spans="1:27" ht="12.75">
      <c r="A10" s="138" t="s">
        <v>79</v>
      </c>
      <c r="B10" s="136"/>
      <c r="C10" s="155">
        <v>5908182</v>
      </c>
      <c r="D10" s="155"/>
      <c r="E10" s="156"/>
      <c r="F10" s="60"/>
      <c r="G10" s="60">
        <v>613039</v>
      </c>
      <c r="H10" s="60">
        <v>884397</v>
      </c>
      <c r="I10" s="60">
        <v>766524</v>
      </c>
      <c r="J10" s="60">
        <v>2263960</v>
      </c>
      <c r="K10" s="60">
        <v>767930</v>
      </c>
      <c r="L10" s="60">
        <v>915261</v>
      </c>
      <c r="M10" s="60">
        <v>1154024</v>
      </c>
      <c r="N10" s="60">
        <v>2837215</v>
      </c>
      <c r="O10" s="60"/>
      <c r="P10" s="60"/>
      <c r="Q10" s="60"/>
      <c r="R10" s="60"/>
      <c r="S10" s="60"/>
      <c r="T10" s="60"/>
      <c r="U10" s="60"/>
      <c r="V10" s="60"/>
      <c r="W10" s="60">
        <v>5101175</v>
      </c>
      <c r="X10" s="60">
        <v>2735502</v>
      </c>
      <c r="Y10" s="60">
        <v>2365673</v>
      </c>
      <c r="Z10" s="140">
        <v>86.48</v>
      </c>
      <c r="AA10" s="155"/>
    </row>
    <row r="11" spans="1:27" ht="12.75">
      <c r="A11" s="138" t="s">
        <v>80</v>
      </c>
      <c r="B11" s="136"/>
      <c r="C11" s="155">
        <v>237107</v>
      </c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403002</v>
      </c>
      <c r="Y11" s="60">
        <v>-403002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90000</v>
      </c>
      <c r="Y12" s="60">
        <v>-90000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375000</v>
      </c>
      <c r="Y13" s="60">
        <v>-375000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10510781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8242731</v>
      </c>
      <c r="H15" s="100">
        <f t="shared" si="2"/>
        <v>131645</v>
      </c>
      <c r="I15" s="100">
        <f t="shared" si="2"/>
        <v>50435</v>
      </c>
      <c r="J15" s="100">
        <f t="shared" si="2"/>
        <v>8424811</v>
      </c>
      <c r="K15" s="100">
        <f t="shared" si="2"/>
        <v>117872</v>
      </c>
      <c r="L15" s="100">
        <f t="shared" si="2"/>
        <v>164802</v>
      </c>
      <c r="M15" s="100">
        <f t="shared" si="2"/>
        <v>209755</v>
      </c>
      <c r="N15" s="100">
        <f t="shared" si="2"/>
        <v>492429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8917240</v>
      </c>
      <c r="X15" s="100">
        <f t="shared" si="2"/>
        <v>21208644</v>
      </c>
      <c r="Y15" s="100">
        <f t="shared" si="2"/>
        <v>-12291404</v>
      </c>
      <c r="Z15" s="137">
        <f>+IF(X15&lt;&gt;0,+(Y15/X15)*100,0)</f>
        <v>-57.95469054975886</v>
      </c>
      <c r="AA15" s="153">
        <f>SUM(AA16:AA18)</f>
        <v>0</v>
      </c>
    </row>
    <row r="16" spans="1:27" ht="12.75">
      <c r="A16" s="138" t="s">
        <v>85</v>
      </c>
      <c r="B16" s="136"/>
      <c r="C16" s="155">
        <v>1624801</v>
      </c>
      <c r="D16" s="155"/>
      <c r="E16" s="156"/>
      <c r="F16" s="60"/>
      <c r="G16" s="60">
        <v>70540</v>
      </c>
      <c r="H16" s="60">
        <v>71090</v>
      </c>
      <c r="I16" s="60">
        <v>43502</v>
      </c>
      <c r="J16" s="60">
        <v>185132</v>
      </c>
      <c r="K16" s="60">
        <v>69238</v>
      </c>
      <c r="L16" s="60">
        <v>96692</v>
      </c>
      <c r="M16" s="60">
        <v>126764</v>
      </c>
      <c r="N16" s="60">
        <v>292694</v>
      </c>
      <c r="O16" s="60"/>
      <c r="P16" s="60"/>
      <c r="Q16" s="60"/>
      <c r="R16" s="60"/>
      <c r="S16" s="60"/>
      <c r="T16" s="60"/>
      <c r="U16" s="60"/>
      <c r="V16" s="60"/>
      <c r="W16" s="60">
        <v>477826</v>
      </c>
      <c r="X16" s="60">
        <v>822522</v>
      </c>
      <c r="Y16" s="60">
        <v>-344696</v>
      </c>
      <c r="Z16" s="140">
        <v>-41.91</v>
      </c>
      <c r="AA16" s="155"/>
    </row>
    <row r="17" spans="1:27" ht="12.75">
      <c r="A17" s="138" t="s">
        <v>86</v>
      </c>
      <c r="B17" s="136"/>
      <c r="C17" s="155">
        <v>7816980</v>
      </c>
      <c r="D17" s="155"/>
      <c r="E17" s="156"/>
      <c r="F17" s="60"/>
      <c r="G17" s="60">
        <v>8172191</v>
      </c>
      <c r="H17" s="60">
        <v>60555</v>
      </c>
      <c r="I17" s="60">
        <v>6933</v>
      </c>
      <c r="J17" s="60">
        <v>8239679</v>
      </c>
      <c r="K17" s="60">
        <v>48634</v>
      </c>
      <c r="L17" s="60">
        <v>68110</v>
      </c>
      <c r="M17" s="60">
        <v>82991</v>
      </c>
      <c r="N17" s="60">
        <v>199735</v>
      </c>
      <c r="O17" s="60"/>
      <c r="P17" s="60"/>
      <c r="Q17" s="60"/>
      <c r="R17" s="60"/>
      <c r="S17" s="60"/>
      <c r="T17" s="60"/>
      <c r="U17" s="60"/>
      <c r="V17" s="60"/>
      <c r="W17" s="60">
        <v>8439414</v>
      </c>
      <c r="X17" s="60">
        <v>19859628</v>
      </c>
      <c r="Y17" s="60">
        <v>-11420214</v>
      </c>
      <c r="Z17" s="140">
        <v>-57.5</v>
      </c>
      <c r="AA17" s="155"/>
    </row>
    <row r="18" spans="1:27" ht="12.75">
      <c r="A18" s="138" t="s">
        <v>87</v>
      </c>
      <c r="B18" s="136"/>
      <c r="C18" s="155">
        <v>1069000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526494</v>
      </c>
      <c r="Y18" s="60">
        <v>-526494</v>
      </c>
      <c r="Z18" s="140">
        <v>-100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51546979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4426248</v>
      </c>
      <c r="Y19" s="100">
        <f t="shared" si="3"/>
        <v>-4426248</v>
      </c>
      <c r="Z19" s="137">
        <f>+IF(X19&lt;&gt;0,+(Y19/X19)*100,0)</f>
        <v>-100</v>
      </c>
      <c r="AA19" s="153">
        <f>SUM(AA20:AA23)</f>
        <v>0</v>
      </c>
    </row>
    <row r="20" spans="1:27" ht="12.75">
      <c r="A20" s="138" t="s">
        <v>89</v>
      </c>
      <c r="B20" s="136"/>
      <c r="C20" s="155">
        <v>714828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>
        <v>42350204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8481947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4426248</v>
      </c>
      <c r="Y23" s="60">
        <v>-4426248</v>
      </c>
      <c r="Z23" s="140">
        <v>-100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216865697</v>
      </c>
      <c r="D25" s="168">
        <f>+D5+D9+D15+D19+D24</f>
        <v>0</v>
      </c>
      <c r="E25" s="169">
        <f t="shared" si="4"/>
        <v>332146262</v>
      </c>
      <c r="F25" s="73">
        <f t="shared" si="4"/>
        <v>332146262</v>
      </c>
      <c r="G25" s="73">
        <f t="shared" si="4"/>
        <v>94493408</v>
      </c>
      <c r="H25" s="73">
        <f t="shared" si="4"/>
        <v>31838044</v>
      </c>
      <c r="I25" s="73">
        <f t="shared" si="4"/>
        <v>1255000</v>
      </c>
      <c r="J25" s="73">
        <f t="shared" si="4"/>
        <v>127586452</v>
      </c>
      <c r="K25" s="73">
        <f t="shared" si="4"/>
        <v>1508096</v>
      </c>
      <c r="L25" s="73">
        <f t="shared" si="4"/>
        <v>1851478</v>
      </c>
      <c r="M25" s="73">
        <f t="shared" si="4"/>
        <v>42751481</v>
      </c>
      <c r="N25" s="73">
        <f t="shared" si="4"/>
        <v>46111055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173697507</v>
      </c>
      <c r="X25" s="73">
        <f t="shared" si="4"/>
        <v>108285732</v>
      </c>
      <c r="Y25" s="73">
        <f t="shared" si="4"/>
        <v>65411775</v>
      </c>
      <c r="Z25" s="170">
        <f>+IF(X25&lt;&gt;0,+(Y25/X25)*100,0)</f>
        <v>60.40664249284477</v>
      </c>
      <c r="AA25" s="168">
        <f>+AA5+AA9+AA15+AA19+AA24</f>
        <v>332146262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55239297</v>
      </c>
      <c r="D28" s="153">
        <f>SUM(D29:D31)</f>
        <v>0</v>
      </c>
      <c r="E28" s="154">
        <f t="shared" si="5"/>
        <v>285776058</v>
      </c>
      <c r="F28" s="100">
        <f t="shared" si="5"/>
        <v>285776058</v>
      </c>
      <c r="G28" s="100">
        <f t="shared" si="5"/>
        <v>2726716</v>
      </c>
      <c r="H28" s="100">
        <f t="shared" si="5"/>
        <v>4287808</v>
      </c>
      <c r="I28" s="100">
        <f t="shared" si="5"/>
        <v>5953683</v>
      </c>
      <c r="J28" s="100">
        <f t="shared" si="5"/>
        <v>12968207</v>
      </c>
      <c r="K28" s="100">
        <f t="shared" si="5"/>
        <v>8780157</v>
      </c>
      <c r="L28" s="100">
        <f t="shared" si="5"/>
        <v>6160860</v>
      </c>
      <c r="M28" s="100">
        <f t="shared" si="5"/>
        <v>8260091</v>
      </c>
      <c r="N28" s="100">
        <f t="shared" si="5"/>
        <v>23201108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36169315</v>
      </c>
      <c r="X28" s="100">
        <f t="shared" si="5"/>
        <v>36365814</v>
      </c>
      <c r="Y28" s="100">
        <f t="shared" si="5"/>
        <v>-196499</v>
      </c>
      <c r="Z28" s="137">
        <f>+IF(X28&lt;&gt;0,+(Y28/X28)*100,0)</f>
        <v>-0.5403398917455828</v>
      </c>
      <c r="AA28" s="153">
        <f>SUM(AA29:AA31)</f>
        <v>285776058</v>
      </c>
    </row>
    <row r="29" spans="1:27" ht="12.75">
      <c r="A29" s="138" t="s">
        <v>75</v>
      </c>
      <c r="B29" s="136"/>
      <c r="C29" s="155">
        <v>11635402</v>
      </c>
      <c r="D29" s="155"/>
      <c r="E29" s="156">
        <v>285776058</v>
      </c>
      <c r="F29" s="60">
        <v>285776058</v>
      </c>
      <c r="G29" s="60">
        <v>1064326</v>
      </c>
      <c r="H29" s="60">
        <v>1651744</v>
      </c>
      <c r="I29" s="60">
        <v>2671015</v>
      </c>
      <c r="J29" s="60">
        <v>5387085</v>
      </c>
      <c r="K29" s="60">
        <v>1691672</v>
      </c>
      <c r="L29" s="60">
        <v>1614090</v>
      </c>
      <c r="M29" s="60">
        <v>1828824</v>
      </c>
      <c r="N29" s="60">
        <v>5134586</v>
      </c>
      <c r="O29" s="60"/>
      <c r="P29" s="60"/>
      <c r="Q29" s="60"/>
      <c r="R29" s="60"/>
      <c r="S29" s="60"/>
      <c r="T29" s="60"/>
      <c r="U29" s="60"/>
      <c r="V29" s="60"/>
      <c r="W29" s="60">
        <v>10521671</v>
      </c>
      <c r="X29" s="60">
        <v>9674124</v>
      </c>
      <c r="Y29" s="60">
        <v>847547</v>
      </c>
      <c r="Z29" s="140">
        <v>8.76</v>
      </c>
      <c r="AA29" s="155">
        <v>285776058</v>
      </c>
    </row>
    <row r="30" spans="1:27" ht="12.75">
      <c r="A30" s="138" t="s">
        <v>76</v>
      </c>
      <c r="B30" s="136"/>
      <c r="C30" s="157">
        <v>29357167</v>
      </c>
      <c r="D30" s="157"/>
      <c r="E30" s="158"/>
      <c r="F30" s="159"/>
      <c r="G30" s="159">
        <v>533465</v>
      </c>
      <c r="H30" s="159">
        <v>1424459</v>
      </c>
      <c r="I30" s="159">
        <v>1266782</v>
      </c>
      <c r="J30" s="159">
        <v>3224706</v>
      </c>
      <c r="K30" s="159">
        <v>2714260</v>
      </c>
      <c r="L30" s="159">
        <v>1521498</v>
      </c>
      <c r="M30" s="159">
        <v>2541112</v>
      </c>
      <c r="N30" s="159">
        <v>6776870</v>
      </c>
      <c r="O30" s="159"/>
      <c r="P30" s="159"/>
      <c r="Q30" s="159"/>
      <c r="R30" s="159"/>
      <c r="S30" s="159"/>
      <c r="T30" s="159"/>
      <c r="U30" s="159"/>
      <c r="V30" s="159"/>
      <c r="W30" s="159">
        <v>10001576</v>
      </c>
      <c r="X30" s="159">
        <v>10689402</v>
      </c>
      <c r="Y30" s="159">
        <v>-687826</v>
      </c>
      <c r="Z30" s="141">
        <v>-6.43</v>
      </c>
      <c r="AA30" s="157"/>
    </row>
    <row r="31" spans="1:27" ht="12.75">
      <c r="A31" s="138" t="s">
        <v>77</v>
      </c>
      <c r="B31" s="136"/>
      <c r="C31" s="155">
        <v>14246728</v>
      </c>
      <c r="D31" s="155"/>
      <c r="E31" s="156"/>
      <c r="F31" s="60"/>
      <c r="G31" s="60">
        <v>1128925</v>
      </c>
      <c r="H31" s="60">
        <v>1211605</v>
      </c>
      <c r="I31" s="60">
        <v>2015886</v>
      </c>
      <c r="J31" s="60">
        <v>4356416</v>
      </c>
      <c r="K31" s="60">
        <v>4374225</v>
      </c>
      <c r="L31" s="60">
        <v>3025272</v>
      </c>
      <c r="M31" s="60">
        <v>3890155</v>
      </c>
      <c r="N31" s="60">
        <v>11289652</v>
      </c>
      <c r="O31" s="60"/>
      <c r="P31" s="60"/>
      <c r="Q31" s="60"/>
      <c r="R31" s="60"/>
      <c r="S31" s="60"/>
      <c r="T31" s="60"/>
      <c r="U31" s="60"/>
      <c r="V31" s="60"/>
      <c r="W31" s="60">
        <v>15646068</v>
      </c>
      <c r="X31" s="60">
        <v>16002288</v>
      </c>
      <c r="Y31" s="60">
        <v>-356220</v>
      </c>
      <c r="Z31" s="140">
        <v>-2.23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21974092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2367848</v>
      </c>
      <c r="H32" s="100">
        <f t="shared" si="6"/>
        <v>2852639</v>
      </c>
      <c r="I32" s="100">
        <f t="shared" si="6"/>
        <v>2927432</v>
      </c>
      <c r="J32" s="100">
        <f t="shared" si="6"/>
        <v>8147919</v>
      </c>
      <c r="K32" s="100">
        <f t="shared" si="6"/>
        <v>3275508</v>
      </c>
      <c r="L32" s="100">
        <f t="shared" si="6"/>
        <v>4270818</v>
      </c>
      <c r="M32" s="100">
        <f t="shared" si="6"/>
        <v>3284689</v>
      </c>
      <c r="N32" s="100">
        <f t="shared" si="6"/>
        <v>10831015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18978934</v>
      </c>
      <c r="X32" s="100">
        <f t="shared" si="6"/>
        <v>22391310</v>
      </c>
      <c r="Y32" s="100">
        <f t="shared" si="6"/>
        <v>-3412376</v>
      </c>
      <c r="Z32" s="137">
        <f>+IF(X32&lt;&gt;0,+(Y32/X32)*100,0)</f>
        <v>-15.239733628805102</v>
      </c>
      <c r="AA32" s="153">
        <f>SUM(AA33:AA37)</f>
        <v>0</v>
      </c>
    </row>
    <row r="33" spans="1:27" ht="12.75">
      <c r="A33" s="138" t="s">
        <v>79</v>
      </c>
      <c r="B33" s="136"/>
      <c r="C33" s="155">
        <v>10548887</v>
      </c>
      <c r="D33" s="155"/>
      <c r="E33" s="156"/>
      <c r="F33" s="60"/>
      <c r="G33" s="60">
        <v>2367848</v>
      </c>
      <c r="H33" s="60">
        <v>2852639</v>
      </c>
      <c r="I33" s="60">
        <v>2927432</v>
      </c>
      <c r="J33" s="60">
        <v>8147919</v>
      </c>
      <c r="K33" s="60">
        <v>3275508</v>
      </c>
      <c r="L33" s="60">
        <v>4270818</v>
      </c>
      <c r="M33" s="60">
        <v>3284689</v>
      </c>
      <c r="N33" s="60">
        <v>10831015</v>
      </c>
      <c r="O33" s="60"/>
      <c r="P33" s="60"/>
      <c r="Q33" s="60"/>
      <c r="R33" s="60"/>
      <c r="S33" s="60"/>
      <c r="T33" s="60"/>
      <c r="U33" s="60"/>
      <c r="V33" s="60"/>
      <c r="W33" s="60">
        <v>18978934</v>
      </c>
      <c r="X33" s="60">
        <v>6588882</v>
      </c>
      <c r="Y33" s="60">
        <v>12390052</v>
      </c>
      <c r="Z33" s="140">
        <v>188.04</v>
      </c>
      <c r="AA33" s="155"/>
    </row>
    <row r="34" spans="1:27" ht="12.75">
      <c r="A34" s="138" t="s">
        <v>80</v>
      </c>
      <c r="B34" s="136"/>
      <c r="C34" s="155">
        <v>8957426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11973306</v>
      </c>
      <c r="Y34" s="60">
        <v>-11973306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1959936</v>
      </c>
      <c r="Y35" s="60">
        <v>-1959936</v>
      </c>
      <c r="Z35" s="140">
        <v>-100</v>
      </c>
      <c r="AA35" s="155"/>
    </row>
    <row r="36" spans="1:27" ht="12.75">
      <c r="A36" s="138" t="s">
        <v>82</v>
      </c>
      <c r="B36" s="136"/>
      <c r="C36" s="155">
        <v>2249098</v>
      </c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1824138</v>
      </c>
      <c r="Y36" s="60">
        <v>-1824138</v>
      </c>
      <c r="Z36" s="140">
        <v>-100</v>
      </c>
      <c r="AA36" s="155"/>
    </row>
    <row r="37" spans="1:27" ht="12.75">
      <c r="A37" s="138" t="s">
        <v>83</v>
      </c>
      <c r="B37" s="136"/>
      <c r="C37" s="157">
        <v>218681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45048</v>
      </c>
      <c r="Y37" s="159">
        <v>-45048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44681904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2711987</v>
      </c>
      <c r="H38" s="100">
        <f t="shared" si="7"/>
        <v>2985320</v>
      </c>
      <c r="I38" s="100">
        <f t="shared" si="7"/>
        <v>5330072</v>
      </c>
      <c r="J38" s="100">
        <f t="shared" si="7"/>
        <v>11027379</v>
      </c>
      <c r="K38" s="100">
        <f t="shared" si="7"/>
        <v>6769905</v>
      </c>
      <c r="L38" s="100">
        <f t="shared" si="7"/>
        <v>6436242</v>
      </c>
      <c r="M38" s="100">
        <f t="shared" si="7"/>
        <v>7997424</v>
      </c>
      <c r="N38" s="100">
        <f t="shared" si="7"/>
        <v>21203571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32230950</v>
      </c>
      <c r="X38" s="100">
        <f t="shared" si="7"/>
        <v>42147120</v>
      </c>
      <c r="Y38" s="100">
        <f t="shared" si="7"/>
        <v>-9916170</v>
      </c>
      <c r="Z38" s="137">
        <f>+IF(X38&lt;&gt;0,+(Y38/X38)*100,0)</f>
        <v>-23.527515047291487</v>
      </c>
      <c r="AA38" s="153">
        <f>SUM(AA39:AA41)</f>
        <v>0</v>
      </c>
    </row>
    <row r="39" spans="1:27" ht="12.75">
      <c r="A39" s="138" t="s">
        <v>85</v>
      </c>
      <c r="B39" s="136"/>
      <c r="C39" s="155">
        <v>7923621</v>
      </c>
      <c r="D39" s="155"/>
      <c r="E39" s="156"/>
      <c r="F39" s="60"/>
      <c r="G39" s="60">
        <v>426970</v>
      </c>
      <c r="H39" s="60">
        <v>471313</v>
      </c>
      <c r="I39" s="60">
        <v>682692</v>
      </c>
      <c r="J39" s="60">
        <v>1580975</v>
      </c>
      <c r="K39" s="60">
        <v>644547</v>
      </c>
      <c r="L39" s="60">
        <v>764978</v>
      </c>
      <c r="M39" s="60">
        <v>907660</v>
      </c>
      <c r="N39" s="60">
        <v>2317185</v>
      </c>
      <c r="O39" s="60"/>
      <c r="P39" s="60"/>
      <c r="Q39" s="60"/>
      <c r="R39" s="60"/>
      <c r="S39" s="60"/>
      <c r="T39" s="60"/>
      <c r="U39" s="60"/>
      <c r="V39" s="60"/>
      <c r="W39" s="60">
        <v>3898160</v>
      </c>
      <c r="X39" s="60">
        <v>5883438</v>
      </c>
      <c r="Y39" s="60">
        <v>-1985278</v>
      </c>
      <c r="Z39" s="140">
        <v>-33.74</v>
      </c>
      <c r="AA39" s="155"/>
    </row>
    <row r="40" spans="1:27" ht="12.75">
      <c r="A40" s="138" t="s">
        <v>86</v>
      </c>
      <c r="B40" s="136"/>
      <c r="C40" s="155">
        <v>34060848</v>
      </c>
      <c r="D40" s="155"/>
      <c r="E40" s="156"/>
      <c r="F40" s="60"/>
      <c r="G40" s="60">
        <v>2285017</v>
      </c>
      <c r="H40" s="60">
        <v>2514007</v>
      </c>
      <c r="I40" s="60">
        <v>4647380</v>
      </c>
      <c r="J40" s="60">
        <v>9446404</v>
      </c>
      <c r="K40" s="60">
        <v>6125358</v>
      </c>
      <c r="L40" s="60">
        <v>5671264</v>
      </c>
      <c r="M40" s="60">
        <v>7089764</v>
      </c>
      <c r="N40" s="60">
        <v>18886386</v>
      </c>
      <c r="O40" s="60"/>
      <c r="P40" s="60"/>
      <c r="Q40" s="60"/>
      <c r="R40" s="60"/>
      <c r="S40" s="60"/>
      <c r="T40" s="60"/>
      <c r="U40" s="60"/>
      <c r="V40" s="60"/>
      <c r="W40" s="60">
        <v>28332790</v>
      </c>
      <c r="X40" s="60">
        <v>35195802</v>
      </c>
      <c r="Y40" s="60">
        <v>-6863012</v>
      </c>
      <c r="Z40" s="140">
        <v>-19.5</v>
      </c>
      <c r="AA40" s="155"/>
    </row>
    <row r="41" spans="1:27" ht="12.75">
      <c r="A41" s="138" t="s">
        <v>87</v>
      </c>
      <c r="B41" s="136"/>
      <c r="C41" s="155">
        <v>2697435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1067880</v>
      </c>
      <c r="Y41" s="60">
        <v>-1067880</v>
      </c>
      <c r="Z41" s="140">
        <v>-100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57146692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7380972</v>
      </c>
      <c r="Y42" s="100">
        <f t="shared" si="8"/>
        <v>-7380972</v>
      </c>
      <c r="Z42" s="137">
        <f>+IF(X42&lt;&gt;0,+(Y42/X42)*100,0)</f>
        <v>-100</v>
      </c>
      <c r="AA42" s="153">
        <f>SUM(AA43:AA46)</f>
        <v>0</v>
      </c>
    </row>
    <row r="43" spans="1:27" ht="12.75">
      <c r="A43" s="138" t="s">
        <v>89</v>
      </c>
      <c r="B43" s="136"/>
      <c r="C43" s="155">
        <v>1334716</v>
      </c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43170893</v>
      </c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12641083</v>
      </c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7380972</v>
      </c>
      <c r="Y46" s="60">
        <v>-7380972</v>
      </c>
      <c r="Z46" s="140">
        <v>-100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179041985</v>
      </c>
      <c r="D48" s="168">
        <f>+D28+D32+D38+D42+D47</f>
        <v>0</v>
      </c>
      <c r="E48" s="169">
        <f t="shared" si="9"/>
        <v>285776058</v>
      </c>
      <c r="F48" s="73">
        <f t="shared" si="9"/>
        <v>285776058</v>
      </c>
      <c r="G48" s="73">
        <f t="shared" si="9"/>
        <v>7806551</v>
      </c>
      <c r="H48" s="73">
        <f t="shared" si="9"/>
        <v>10125767</v>
      </c>
      <c r="I48" s="73">
        <f t="shared" si="9"/>
        <v>14211187</v>
      </c>
      <c r="J48" s="73">
        <f t="shared" si="9"/>
        <v>32143505</v>
      </c>
      <c r="K48" s="73">
        <f t="shared" si="9"/>
        <v>18825570</v>
      </c>
      <c r="L48" s="73">
        <f t="shared" si="9"/>
        <v>16867920</v>
      </c>
      <c r="M48" s="73">
        <f t="shared" si="9"/>
        <v>19542204</v>
      </c>
      <c r="N48" s="73">
        <f t="shared" si="9"/>
        <v>55235694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87379199</v>
      </c>
      <c r="X48" s="73">
        <f t="shared" si="9"/>
        <v>108285216</v>
      </c>
      <c r="Y48" s="73">
        <f t="shared" si="9"/>
        <v>-20906017</v>
      </c>
      <c r="Z48" s="170">
        <f>+IF(X48&lt;&gt;0,+(Y48/X48)*100,0)</f>
        <v>-19.30643699320875</v>
      </c>
      <c r="AA48" s="168">
        <f>+AA28+AA32+AA38+AA42+AA47</f>
        <v>285776058</v>
      </c>
    </row>
    <row r="49" spans="1:27" ht="12.75">
      <c r="A49" s="148" t="s">
        <v>49</v>
      </c>
      <c r="B49" s="149"/>
      <c r="C49" s="171">
        <f aca="true" t="shared" si="10" ref="C49:Y49">+C25-C48</f>
        <v>37823712</v>
      </c>
      <c r="D49" s="171">
        <f>+D25-D48</f>
        <v>0</v>
      </c>
      <c r="E49" s="172">
        <f t="shared" si="10"/>
        <v>46370204</v>
      </c>
      <c r="F49" s="173">
        <f t="shared" si="10"/>
        <v>46370204</v>
      </c>
      <c r="G49" s="173">
        <f t="shared" si="10"/>
        <v>86686857</v>
      </c>
      <c r="H49" s="173">
        <f t="shared" si="10"/>
        <v>21712277</v>
      </c>
      <c r="I49" s="173">
        <f t="shared" si="10"/>
        <v>-12956187</v>
      </c>
      <c r="J49" s="173">
        <f t="shared" si="10"/>
        <v>95442947</v>
      </c>
      <c r="K49" s="173">
        <f t="shared" si="10"/>
        <v>-17317474</v>
      </c>
      <c r="L49" s="173">
        <f t="shared" si="10"/>
        <v>-15016442</v>
      </c>
      <c r="M49" s="173">
        <f t="shared" si="10"/>
        <v>23209277</v>
      </c>
      <c r="N49" s="173">
        <f t="shared" si="10"/>
        <v>-9124639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86318308</v>
      </c>
      <c r="X49" s="173">
        <f>IF(F25=F48,0,X25-X48)</f>
        <v>516</v>
      </c>
      <c r="Y49" s="173">
        <f t="shared" si="10"/>
        <v>86317792</v>
      </c>
      <c r="Z49" s="174">
        <f>+IF(X49&lt;&gt;0,+(Y49/X49)*100,0)</f>
        <v>16728254.26356589</v>
      </c>
      <c r="AA49" s="171">
        <f>+AA25-AA48</f>
        <v>46370204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69360002</v>
      </c>
      <c r="D5" s="155">
        <v>0</v>
      </c>
      <c r="E5" s="156">
        <v>72916451</v>
      </c>
      <c r="F5" s="60">
        <v>72916451</v>
      </c>
      <c r="G5" s="60">
        <v>73098780</v>
      </c>
      <c r="H5" s="60">
        <v>-175936</v>
      </c>
      <c r="I5" s="60">
        <v>-344539</v>
      </c>
      <c r="J5" s="60">
        <v>72578305</v>
      </c>
      <c r="K5" s="60">
        <v>-96375</v>
      </c>
      <c r="L5" s="60">
        <v>-85009</v>
      </c>
      <c r="M5" s="60">
        <v>-5428</v>
      </c>
      <c r="N5" s="60">
        <v>-186812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72391493</v>
      </c>
      <c r="X5" s="60">
        <v>35340990</v>
      </c>
      <c r="Y5" s="60">
        <v>37050503</v>
      </c>
      <c r="Z5" s="140">
        <v>104.84</v>
      </c>
      <c r="AA5" s="155">
        <v>72916451</v>
      </c>
    </row>
    <row r="6" spans="1:27" ht="12.75">
      <c r="A6" s="181" t="s">
        <v>102</v>
      </c>
      <c r="B6" s="182"/>
      <c r="C6" s="155">
        <v>2404536</v>
      </c>
      <c r="D6" s="155">
        <v>0</v>
      </c>
      <c r="E6" s="156">
        <v>2150000</v>
      </c>
      <c r="F6" s="60">
        <v>2150000</v>
      </c>
      <c r="G6" s="60">
        <v>198716</v>
      </c>
      <c r="H6" s="60">
        <v>204900</v>
      </c>
      <c r="I6" s="60">
        <v>285170</v>
      </c>
      <c r="J6" s="60">
        <v>688786</v>
      </c>
      <c r="K6" s="60">
        <v>256717</v>
      </c>
      <c r="L6" s="60">
        <v>259851</v>
      </c>
      <c r="M6" s="60">
        <v>264145</v>
      </c>
      <c r="N6" s="60">
        <v>780713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1469499</v>
      </c>
      <c r="X6" s="60">
        <v>700002</v>
      </c>
      <c r="Y6" s="60">
        <v>769497</v>
      </c>
      <c r="Z6" s="140">
        <v>109.93</v>
      </c>
      <c r="AA6" s="155">
        <v>2150000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8136385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4331250</v>
      </c>
      <c r="Y10" s="54">
        <v>-4331250</v>
      </c>
      <c r="Z10" s="184">
        <v>-100</v>
      </c>
      <c r="AA10" s="130">
        <v>0</v>
      </c>
    </row>
    <row r="11" spans="1:27" ht="12.75">
      <c r="A11" s="183" t="s">
        <v>107</v>
      </c>
      <c r="B11" s="185"/>
      <c r="C11" s="155">
        <v>96</v>
      </c>
      <c r="D11" s="155">
        <v>0</v>
      </c>
      <c r="E11" s="156">
        <v>8662500</v>
      </c>
      <c r="F11" s="60">
        <v>8662500</v>
      </c>
      <c r="G11" s="60">
        <v>8134264</v>
      </c>
      <c r="H11" s="60">
        <v>31916</v>
      </c>
      <c r="I11" s="60">
        <v>-8776</v>
      </c>
      <c r="J11" s="60">
        <v>8157404</v>
      </c>
      <c r="K11" s="60">
        <v>29062</v>
      </c>
      <c r="L11" s="60">
        <v>41260</v>
      </c>
      <c r="M11" s="60">
        <v>53627</v>
      </c>
      <c r="N11" s="60">
        <v>123949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8281353</v>
      </c>
      <c r="X11" s="60"/>
      <c r="Y11" s="60">
        <v>8281353</v>
      </c>
      <c r="Z11" s="140">
        <v>0</v>
      </c>
      <c r="AA11" s="155">
        <v>8662500</v>
      </c>
    </row>
    <row r="12" spans="1:27" ht="12.75">
      <c r="A12" s="183" t="s">
        <v>108</v>
      </c>
      <c r="B12" s="185"/>
      <c r="C12" s="155">
        <v>4665342</v>
      </c>
      <c r="D12" s="155">
        <v>0</v>
      </c>
      <c r="E12" s="156">
        <v>5240273</v>
      </c>
      <c r="F12" s="60">
        <v>5240273</v>
      </c>
      <c r="G12" s="60">
        <v>461767</v>
      </c>
      <c r="H12" s="60">
        <v>438587</v>
      </c>
      <c r="I12" s="60">
        <v>464264</v>
      </c>
      <c r="J12" s="60">
        <v>1364618</v>
      </c>
      <c r="K12" s="60">
        <v>427851</v>
      </c>
      <c r="L12" s="60">
        <v>452848</v>
      </c>
      <c r="M12" s="60">
        <v>449264</v>
      </c>
      <c r="N12" s="60">
        <v>1329963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2694581</v>
      </c>
      <c r="X12" s="60">
        <v>2472000</v>
      </c>
      <c r="Y12" s="60">
        <v>222581</v>
      </c>
      <c r="Z12" s="140">
        <v>9</v>
      </c>
      <c r="AA12" s="155">
        <v>5240273</v>
      </c>
    </row>
    <row r="13" spans="1:27" ht="12.75">
      <c r="A13" s="181" t="s">
        <v>109</v>
      </c>
      <c r="B13" s="185"/>
      <c r="C13" s="155">
        <v>7220470</v>
      </c>
      <c r="D13" s="155">
        <v>0</v>
      </c>
      <c r="E13" s="156">
        <v>9500000</v>
      </c>
      <c r="F13" s="60">
        <v>9500000</v>
      </c>
      <c r="G13" s="60">
        <v>0</v>
      </c>
      <c r="H13" s="60">
        <v>13228</v>
      </c>
      <c r="I13" s="60">
        <v>6401</v>
      </c>
      <c r="J13" s="60">
        <v>19629</v>
      </c>
      <c r="K13" s="60">
        <v>6614</v>
      </c>
      <c r="L13" s="60">
        <v>6401</v>
      </c>
      <c r="M13" s="60">
        <v>6614</v>
      </c>
      <c r="N13" s="60">
        <v>19629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39258</v>
      </c>
      <c r="X13" s="60">
        <v>3750000</v>
      </c>
      <c r="Y13" s="60">
        <v>-3710742</v>
      </c>
      <c r="Z13" s="140">
        <v>-98.95</v>
      </c>
      <c r="AA13" s="155">
        <v>9500000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12000</v>
      </c>
      <c r="F14" s="60">
        <v>12000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12000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366718</v>
      </c>
      <c r="D16" s="155">
        <v>0</v>
      </c>
      <c r="E16" s="156">
        <v>1520000</v>
      </c>
      <c r="F16" s="60">
        <v>1520000</v>
      </c>
      <c r="G16" s="60">
        <v>46466</v>
      </c>
      <c r="H16" s="60">
        <v>46338</v>
      </c>
      <c r="I16" s="60">
        <v>50934</v>
      </c>
      <c r="J16" s="60">
        <v>143738</v>
      </c>
      <c r="K16" s="60">
        <v>43689</v>
      </c>
      <c r="L16" s="60">
        <v>55762</v>
      </c>
      <c r="M16" s="60">
        <v>32172</v>
      </c>
      <c r="N16" s="60">
        <v>131623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275361</v>
      </c>
      <c r="X16" s="60">
        <v>760002</v>
      </c>
      <c r="Y16" s="60">
        <v>-484641</v>
      </c>
      <c r="Z16" s="140">
        <v>-63.77</v>
      </c>
      <c r="AA16" s="155">
        <v>1520000</v>
      </c>
    </row>
    <row r="17" spans="1:27" ht="12.75">
      <c r="A17" s="181" t="s">
        <v>113</v>
      </c>
      <c r="B17" s="185"/>
      <c r="C17" s="155">
        <v>7052326</v>
      </c>
      <c r="D17" s="155">
        <v>0</v>
      </c>
      <c r="E17" s="156">
        <v>6805000</v>
      </c>
      <c r="F17" s="60">
        <v>6805000</v>
      </c>
      <c r="G17" s="60">
        <v>532817</v>
      </c>
      <c r="H17" s="60">
        <v>666148</v>
      </c>
      <c r="I17" s="60">
        <v>608987</v>
      </c>
      <c r="J17" s="60">
        <v>1807952</v>
      </c>
      <c r="K17" s="60">
        <v>652753</v>
      </c>
      <c r="L17" s="60">
        <v>521137</v>
      </c>
      <c r="M17" s="60">
        <v>626136</v>
      </c>
      <c r="N17" s="60">
        <v>1800026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3607978</v>
      </c>
      <c r="X17" s="60">
        <v>3402498</v>
      </c>
      <c r="Y17" s="60">
        <v>205480</v>
      </c>
      <c r="Z17" s="140">
        <v>6.04</v>
      </c>
      <c r="AA17" s="155">
        <v>6805000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112391433</v>
      </c>
      <c r="D19" s="155">
        <v>0</v>
      </c>
      <c r="E19" s="156">
        <v>142611537</v>
      </c>
      <c r="F19" s="60">
        <v>142611537</v>
      </c>
      <c r="G19" s="60">
        <v>11859000</v>
      </c>
      <c r="H19" s="60">
        <v>30286000</v>
      </c>
      <c r="I19" s="60">
        <v>0</v>
      </c>
      <c r="J19" s="60">
        <v>42145000</v>
      </c>
      <c r="K19" s="60">
        <v>0</v>
      </c>
      <c r="L19" s="60">
        <v>0</v>
      </c>
      <c r="M19" s="60">
        <v>40623000</v>
      </c>
      <c r="N19" s="60">
        <v>40623000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82768000</v>
      </c>
      <c r="X19" s="60">
        <v>39357336</v>
      </c>
      <c r="Y19" s="60">
        <v>43410664</v>
      </c>
      <c r="Z19" s="140">
        <v>110.3</v>
      </c>
      <c r="AA19" s="155">
        <v>142611537</v>
      </c>
    </row>
    <row r="20" spans="1:27" ht="12.75">
      <c r="A20" s="181" t="s">
        <v>35</v>
      </c>
      <c r="B20" s="185"/>
      <c r="C20" s="155">
        <v>5268389</v>
      </c>
      <c r="D20" s="155">
        <v>0</v>
      </c>
      <c r="E20" s="156">
        <v>5720038</v>
      </c>
      <c r="F20" s="54">
        <v>5720038</v>
      </c>
      <c r="G20" s="54">
        <v>161598</v>
      </c>
      <c r="H20" s="54">
        <v>326863</v>
      </c>
      <c r="I20" s="54">
        <v>192559</v>
      </c>
      <c r="J20" s="54">
        <v>681020</v>
      </c>
      <c r="K20" s="54">
        <v>187785</v>
      </c>
      <c r="L20" s="54">
        <v>599228</v>
      </c>
      <c r="M20" s="54">
        <v>701951</v>
      </c>
      <c r="N20" s="54">
        <v>1488964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2169984</v>
      </c>
      <c r="X20" s="54">
        <v>2852022</v>
      </c>
      <c r="Y20" s="54">
        <v>-682038</v>
      </c>
      <c r="Z20" s="184">
        <v>-23.91</v>
      </c>
      <c r="AA20" s="130">
        <v>5720038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216865697</v>
      </c>
      <c r="D22" s="188">
        <f>SUM(D5:D21)</f>
        <v>0</v>
      </c>
      <c r="E22" s="189">
        <f t="shared" si="0"/>
        <v>255137799</v>
      </c>
      <c r="F22" s="190">
        <f t="shared" si="0"/>
        <v>255137799</v>
      </c>
      <c r="G22" s="190">
        <f t="shared" si="0"/>
        <v>94493408</v>
      </c>
      <c r="H22" s="190">
        <f t="shared" si="0"/>
        <v>31838044</v>
      </c>
      <c r="I22" s="190">
        <f t="shared" si="0"/>
        <v>1255000</v>
      </c>
      <c r="J22" s="190">
        <f t="shared" si="0"/>
        <v>127586452</v>
      </c>
      <c r="K22" s="190">
        <f t="shared" si="0"/>
        <v>1508096</v>
      </c>
      <c r="L22" s="190">
        <f t="shared" si="0"/>
        <v>1851478</v>
      </c>
      <c r="M22" s="190">
        <f t="shared" si="0"/>
        <v>42751481</v>
      </c>
      <c r="N22" s="190">
        <f t="shared" si="0"/>
        <v>46111055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173697507</v>
      </c>
      <c r="X22" s="190">
        <f t="shared" si="0"/>
        <v>92966100</v>
      </c>
      <c r="Y22" s="190">
        <f t="shared" si="0"/>
        <v>80731407</v>
      </c>
      <c r="Z22" s="191">
        <f>+IF(X22&lt;&gt;0,+(Y22/X22)*100,0)</f>
        <v>86.8396189578782</v>
      </c>
      <c r="AA22" s="188">
        <f>SUM(AA5:AA21)</f>
        <v>255137799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62914914</v>
      </c>
      <c r="D25" s="155">
        <v>0</v>
      </c>
      <c r="E25" s="156">
        <v>89275840</v>
      </c>
      <c r="F25" s="60">
        <v>89275840</v>
      </c>
      <c r="G25" s="60">
        <v>5739544</v>
      </c>
      <c r="H25" s="60">
        <v>6177577</v>
      </c>
      <c r="I25" s="60">
        <v>6039810</v>
      </c>
      <c r="J25" s="60">
        <v>17956931</v>
      </c>
      <c r="K25" s="60">
        <v>5095080</v>
      </c>
      <c r="L25" s="60">
        <v>8718846</v>
      </c>
      <c r="M25" s="60">
        <v>6413624</v>
      </c>
      <c r="N25" s="60">
        <v>20227550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38184481</v>
      </c>
      <c r="X25" s="60">
        <v>34876764</v>
      </c>
      <c r="Y25" s="60">
        <v>3307717</v>
      </c>
      <c r="Z25" s="140">
        <v>9.48</v>
      </c>
      <c r="AA25" s="155">
        <v>89275840</v>
      </c>
    </row>
    <row r="26" spans="1:27" ht="12.75">
      <c r="A26" s="183" t="s">
        <v>38</v>
      </c>
      <c r="B26" s="182"/>
      <c r="C26" s="155">
        <v>6474700</v>
      </c>
      <c r="D26" s="155">
        <v>0</v>
      </c>
      <c r="E26" s="156">
        <v>14231114</v>
      </c>
      <c r="F26" s="60">
        <v>14231114</v>
      </c>
      <c r="G26" s="60">
        <v>0</v>
      </c>
      <c r="H26" s="60">
        <v>0</v>
      </c>
      <c r="I26" s="60">
        <v>938044</v>
      </c>
      <c r="J26" s="60">
        <v>938044</v>
      </c>
      <c r="K26" s="60">
        <v>935721</v>
      </c>
      <c r="L26" s="60">
        <v>936723</v>
      </c>
      <c r="M26" s="60">
        <v>1042885</v>
      </c>
      <c r="N26" s="60">
        <v>2915329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3853373</v>
      </c>
      <c r="X26" s="60">
        <v>3665316</v>
      </c>
      <c r="Y26" s="60">
        <v>188057</v>
      </c>
      <c r="Z26" s="140">
        <v>5.13</v>
      </c>
      <c r="AA26" s="155">
        <v>14231114</v>
      </c>
    </row>
    <row r="27" spans="1:27" ht="12.75">
      <c r="A27" s="183" t="s">
        <v>118</v>
      </c>
      <c r="B27" s="182"/>
      <c r="C27" s="155">
        <v>3174119</v>
      </c>
      <c r="D27" s="155">
        <v>0</v>
      </c>
      <c r="E27" s="156">
        <v>3734000</v>
      </c>
      <c r="F27" s="60">
        <v>3734000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750000</v>
      </c>
      <c r="Y27" s="60">
        <v>-750000</v>
      </c>
      <c r="Z27" s="140">
        <v>-100</v>
      </c>
      <c r="AA27" s="155">
        <v>3734000</v>
      </c>
    </row>
    <row r="28" spans="1:27" ht="12.75">
      <c r="A28" s="183" t="s">
        <v>39</v>
      </c>
      <c r="B28" s="182"/>
      <c r="C28" s="155">
        <v>30451989</v>
      </c>
      <c r="D28" s="155">
        <v>0</v>
      </c>
      <c r="E28" s="156">
        <v>41127086</v>
      </c>
      <c r="F28" s="60">
        <v>41127086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2118926</v>
      </c>
      <c r="N28" s="60">
        <v>2118926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2118926</v>
      </c>
      <c r="X28" s="60">
        <v>14690640</v>
      </c>
      <c r="Y28" s="60">
        <v>-12571714</v>
      </c>
      <c r="Z28" s="140">
        <v>-85.58</v>
      </c>
      <c r="AA28" s="155">
        <v>41127086</v>
      </c>
    </row>
    <row r="29" spans="1:27" ht="12.75">
      <c r="A29" s="183" t="s">
        <v>40</v>
      </c>
      <c r="B29" s="182"/>
      <c r="C29" s="155">
        <v>505465</v>
      </c>
      <c r="D29" s="155">
        <v>0</v>
      </c>
      <c r="E29" s="156">
        <v>401323</v>
      </c>
      <c r="F29" s="60">
        <v>401323</v>
      </c>
      <c r="G29" s="60">
        <v>36358</v>
      </c>
      <c r="H29" s="60">
        <v>36800</v>
      </c>
      <c r="I29" s="60">
        <v>36034</v>
      </c>
      <c r="J29" s="60">
        <v>109192</v>
      </c>
      <c r="K29" s="60">
        <v>34124</v>
      </c>
      <c r="L29" s="60">
        <v>34475</v>
      </c>
      <c r="M29" s="60">
        <v>32604</v>
      </c>
      <c r="N29" s="60">
        <v>101203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210395</v>
      </c>
      <c r="X29" s="60">
        <v>196002</v>
      </c>
      <c r="Y29" s="60">
        <v>14393</v>
      </c>
      <c r="Z29" s="140">
        <v>7.34</v>
      </c>
      <c r="AA29" s="155">
        <v>401323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18088616</v>
      </c>
      <c r="D32" s="155">
        <v>0</v>
      </c>
      <c r="E32" s="156">
        <v>27522171</v>
      </c>
      <c r="F32" s="60">
        <v>27522171</v>
      </c>
      <c r="G32" s="60">
        <v>723275</v>
      </c>
      <c r="H32" s="60">
        <v>1258612</v>
      </c>
      <c r="I32" s="60">
        <v>1042346</v>
      </c>
      <c r="J32" s="60">
        <v>3024233</v>
      </c>
      <c r="K32" s="60">
        <v>3421785</v>
      </c>
      <c r="L32" s="60">
        <v>1531581</v>
      </c>
      <c r="M32" s="60">
        <v>1835147</v>
      </c>
      <c r="N32" s="60">
        <v>6788513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9812746</v>
      </c>
      <c r="X32" s="60">
        <v>11436078</v>
      </c>
      <c r="Y32" s="60">
        <v>-1623332</v>
      </c>
      <c r="Z32" s="140">
        <v>-14.19</v>
      </c>
      <c r="AA32" s="155">
        <v>27522171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5715000</v>
      </c>
      <c r="F33" s="60">
        <v>5715000</v>
      </c>
      <c r="G33" s="60">
        <v>275316</v>
      </c>
      <c r="H33" s="60">
        <v>316166</v>
      </c>
      <c r="I33" s="60">
        <v>329602</v>
      </c>
      <c r="J33" s="60">
        <v>921084</v>
      </c>
      <c r="K33" s="60">
        <v>194102</v>
      </c>
      <c r="L33" s="60">
        <v>298061</v>
      </c>
      <c r="M33" s="60">
        <v>528253</v>
      </c>
      <c r="N33" s="60">
        <v>1020416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1941500</v>
      </c>
      <c r="X33" s="60">
        <v>2807502</v>
      </c>
      <c r="Y33" s="60">
        <v>-866002</v>
      </c>
      <c r="Z33" s="140">
        <v>-30.85</v>
      </c>
      <c r="AA33" s="155">
        <v>5715000</v>
      </c>
    </row>
    <row r="34" spans="1:27" ht="12.75">
      <c r="A34" s="183" t="s">
        <v>43</v>
      </c>
      <c r="B34" s="182"/>
      <c r="C34" s="155">
        <v>57432182</v>
      </c>
      <c r="D34" s="155">
        <v>0</v>
      </c>
      <c r="E34" s="156">
        <v>103769524</v>
      </c>
      <c r="F34" s="60">
        <v>103769524</v>
      </c>
      <c r="G34" s="60">
        <v>1032058</v>
      </c>
      <c r="H34" s="60">
        <v>2336612</v>
      </c>
      <c r="I34" s="60">
        <v>5825351</v>
      </c>
      <c r="J34" s="60">
        <v>9194021</v>
      </c>
      <c r="K34" s="60">
        <v>9144758</v>
      </c>
      <c r="L34" s="60">
        <v>5348234</v>
      </c>
      <c r="M34" s="60">
        <v>7570765</v>
      </c>
      <c r="N34" s="60">
        <v>22063757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31257778</v>
      </c>
      <c r="X34" s="60">
        <v>39862926</v>
      </c>
      <c r="Y34" s="60">
        <v>-8605148</v>
      </c>
      <c r="Z34" s="140">
        <v>-21.59</v>
      </c>
      <c r="AA34" s="155">
        <v>103769524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179041985</v>
      </c>
      <c r="D36" s="188">
        <f>SUM(D25:D35)</f>
        <v>0</v>
      </c>
      <c r="E36" s="189">
        <f t="shared" si="1"/>
        <v>285776058</v>
      </c>
      <c r="F36" s="190">
        <f t="shared" si="1"/>
        <v>285776058</v>
      </c>
      <c r="G36" s="190">
        <f t="shared" si="1"/>
        <v>7806551</v>
      </c>
      <c r="H36" s="190">
        <f t="shared" si="1"/>
        <v>10125767</v>
      </c>
      <c r="I36" s="190">
        <f t="shared" si="1"/>
        <v>14211187</v>
      </c>
      <c r="J36" s="190">
        <f t="shared" si="1"/>
        <v>32143505</v>
      </c>
      <c r="K36" s="190">
        <f t="shared" si="1"/>
        <v>18825570</v>
      </c>
      <c r="L36" s="190">
        <f t="shared" si="1"/>
        <v>16867920</v>
      </c>
      <c r="M36" s="190">
        <f t="shared" si="1"/>
        <v>19542204</v>
      </c>
      <c r="N36" s="190">
        <f t="shared" si="1"/>
        <v>55235694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87379199</v>
      </c>
      <c r="X36" s="190">
        <f t="shared" si="1"/>
        <v>108285228</v>
      </c>
      <c r="Y36" s="190">
        <f t="shared" si="1"/>
        <v>-20906029</v>
      </c>
      <c r="Z36" s="191">
        <f>+IF(X36&lt;&gt;0,+(Y36/X36)*100,0)</f>
        <v>-19.30644593554349</v>
      </c>
      <c r="AA36" s="188">
        <f>SUM(AA25:AA35)</f>
        <v>285776058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37823712</v>
      </c>
      <c r="D38" s="199">
        <f>+D22-D36</f>
        <v>0</v>
      </c>
      <c r="E38" s="200">
        <f t="shared" si="2"/>
        <v>-30638259</v>
      </c>
      <c r="F38" s="106">
        <f t="shared" si="2"/>
        <v>-30638259</v>
      </c>
      <c r="G38" s="106">
        <f t="shared" si="2"/>
        <v>86686857</v>
      </c>
      <c r="H38" s="106">
        <f t="shared" si="2"/>
        <v>21712277</v>
      </c>
      <c r="I38" s="106">
        <f t="shared" si="2"/>
        <v>-12956187</v>
      </c>
      <c r="J38" s="106">
        <f t="shared" si="2"/>
        <v>95442947</v>
      </c>
      <c r="K38" s="106">
        <f t="shared" si="2"/>
        <v>-17317474</v>
      </c>
      <c r="L38" s="106">
        <f t="shared" si="2"/>
        <v>-15016442</v>
      </c>
      <c r="M38" s="106">
        <f t="shared" si="2"/>
        <v>23209277</v>
      </c>
      <c r="N38" s="106">
        <f t="shared" si="2"/>
        <v>-9124639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86318308</v>
      </c>
      <c r="X38" s="106">
        <f>IF(F22=F36,0,X22-X36)</f>
        <v>-15319128</v>
      </c>
      <c r="Y38" s="106">
        <f t="shared" si="2"/>
        <v>101637436</v>
      </c>
      <c r="Z38" s="201">
        <f>+IF(X38&lt;&gt;0,+(Y38/X38)*100,0)</f>
        <v>-663.4675028500317</v>
      </c>
      <c r="AA38" s="199">
        <f>+AA22-AA36</f>
        <v>-30638259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77008463</v>
      </c>
      <c r="F39" s="60">
        <v>77008463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15319632</v>
      </c>
      <c r="Y39" s="60">
        <v>-15319632</v>
      </c>
      <c r="Z39" s="140">
        <v>-100</v>
      </c>
      <c r="AA39" s="155">
        <v>77008463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37823712</v>
      </c>
      <c r="D42" s="206">
        <f>SUM(D38:D41)</f>
        <v>0</v>
      </c>
      <c r="E42" s="207">
        <f t="shared" si="3"/>
        <v>46370204</v>
      </c>
      <c r="F42" s="88">
        <f t="shared" si="3"/>
        <v>46370204</v>
      </c>
      <c r="G42" s="88">
        <f t="shared" si="3"/>
        <v>86686857</v>
      </c>
      <c r="H42" s="88">
        <f t="shared" si="3"/>
        <v>21712277</v>
      </c>
      <c r="I42" s="88">
        <f t="shared" si="3"/>
        <v>-12956187</v>
      </c>
      <c r="J42" s="88">
        <f t="shared" si="3"/>
        <v>95442947</v>
      </c>
      <c r="K42" s="88">
        <f t="shared" si="3"/>
        <v>-17317474</v>
      </c>
      <c r="L42" s="88">
        <f t="shared" si="3"/>
        <v>-15016442</v>
      </c>
      <c r="M42" s="88">
        <f t="shared" si="3"/>
        <v>23209277</v>
      </c>
      <c r="N42" s="88">
        <f t="shared" si="3"/>
        <v>-9124639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86318308</v>
      </c>
      <c r="X42" s="88">
        <f t="shared" si="3"/>
        <v>504</v>
      </c>
      <c r="Y42" s="88">
        <f t="shared" si="3"/>
        <v>86317804</v>
      </c>
      <c r="Z42" s="208">
        <f>+IF(X42&lt;&gt;0,+(Y42/X42)*100,0)</f>
        <v>17126548.41269841</v>
      </c>
      <c r="AA42" s="206">
        <f>SUM(AA38:AA41)</f>
        <v>46370204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37823712</v>
      </c>
      <c r="D44" s="210">
        <f>+D42-D43</f>
        <v>0</v>
      </c>
      <c r="E44" s="211">
        <f t="shared" si="4"/>
        <v>46370204</v>
      </c>
      <c r="F44" s="77">
        <f t="shared" si="4"/>
        <v>46370204</v>
      </c>
      <c r="G44" s="77">
        <f t="shared" si="4"/>
        <v>86686857</v>
      </c>
      <c r="H44" s="77">
        <f t="shared" si="4"/>
        <v>21712277</v>
      </c>
      <c r="I44" s="77">
        <f t="shared" si="4"/>
        <v>-12956187</v>
      </c>
      <c r="J44" s="77">
        <f t="shared" si="4"/>
        <v>95442947</v>
      </c>
      <c r="K44" s="77">
        <f t="shared" si="4"/>
        <v>-17317474</v>
      </c>
      <c r="L44" s="77">
        <f t="shared" si="4"/>
        <v>-15016442</v>
      </c>
      <c r="M44" s="77">
        <f t="shared" si="4"/>
        <v>23209277</v>
      </c>
      <c r="N44" s="77">
        <f t="shared" si="4"/>
        <v>-9124639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86318308</v>
      </c>
      <c r="X44" s="77">
        <f t="shared" si="4"/>
        <v>504</v>
      </c>
      <c r="Y44" s="77">
        <f t="shared" si="4"/>
        <v>86317804</v>
      </c>
      <c r="Z44" s="212">
        <f>+IF(X44&lt;&gt;0,+(Y44/X44)*100,0)</f>
        <v>17126548.41269841</v>
      </c>
      <c r="AA44" s="210">
        <f>+AA42-AA43</f>
        <v>46370204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37823712</v>
      </c>
      <c r="D46" s="206">
        <f>SUM(D44:D45)</f>
        <v>0</v>
      </c>
      <c r="E46" s="207">
        <f t="shared" si="5"/>
        <v>46370204</v>
      </c>
      <c r="F46" s="88">
        <f t="shared" si="5"/>
        <v>46370204</v>
      </c>
      <c r="G46" s="88">
        <f t="shared" si="5"/>
        <v>86686857</v>
      </c>
      <c r="H46" s="88">
        <f t="shared" si="5"/>
        <v>21712277</v>
      </c>
      <c r="I46" s="88">
        <f t="shared" si="5"/>
        <v>-12956187</v>
      </c>
      <c r="J46" s="88">
        <f t="shared" si="5"/>
        <v>95442947</v>
      </c>
      <c r="K46" s="88">
        <f t="shared" si="5"/>
        <v>-17317474</v>
      </c>
      <c r="L46" s="88">
        <f t="shared" si="5"/>
        <v>-15016442</v>
      </c>
      <c r="M46" s="88">
        <f t="shared" si="5"/>
        <v>23209277</v>
      </c>
      <c r="N46" s="88">
        <f t="shared" si="5"/>
        <v>-9124639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86318308</v>
      </c>
      <c r="X46" s="88">
        <f t="shared" si="5"/>
        <v>504</v>
      </c>
      <c r="Y46" s="88">
        <f t="shared" si="5"/>
        <v>86317804</v>
      </c>
      <c r="Z46" s="208">
        <f>+IF(X46&lt;&gt;0,+(Y46/X46)*100,0)</f>
        <v>17126548.41269841</v>
      </c>
      <c r="AA46" s="206">
        <f>SUM(AA44:AA45)</f>
        <v>46370204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37823712</v>
      </c>
      <c r="D48" s="217">
        <f>SUM(D46:D47)</f>
        <v>0</v>
      </c>
      <c r="E48" s="218">
        <f t="shared" si="6"/>
        <v>46370204</v>
      </c>
      <c r="F48" s="219">
        <f t="shared" si="6"/>
        <v>46370204</v>
      </c>
      <c r="G48" s="219">
        <f t="shared" si="6"/>
        <v>86686857</v>
      </c>
      <c r="H48" s="220">
        <f t="shared" si="6"/>
        <v>21712277</v>
      </c>
      <c r="I48" s="220">
        <f t="shared" si="6"/>
        <v>-12956187</v>
      </c>
      <c r="J48" s="220">
        <f t="shared" si="6"/>
        <v>95442947</v>
      </c>
      <c r="K48" s="220">
        <f t="shared" si="6"/>
        <v>-17317474</v>
      </c>
      <c r="L48" s="220">
        <f t="shared" si="6"/>
        <v>-15016442</v>
      </c>
      <c r="M48" s="219">
        <f t="shared" si="6"/>
        <v>23209277</v>
      </c>
      <c r="N48" s="219">
        <f t="shared" si="6"/>
        <v>-9124639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86318308</v>
      </c>
      <c r="X48" s="220">
        <f t="shared" si="6"/>
        <v>504</v>
      </c>
      <c r="Y48" s="220">
        <f t="shared" si="6"/>
        <v>86317804</v>
      </c>
      <c r="Z48" s="221">
        <f>+IF(X48&lt;&gt;0,+(Y48/X48)*100,0)</f>
        <v>17126548.41269841</v>
      </c>
      <c r="AA48" s="222">
        <f>SUM(AA46:AA47)</f>
        <v>46370204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3565444</v>
      </c>
      <c r="D5" s="153">
        <f>SUM(D6:D8)</f>
        <v>0</v>
      </c>
      <c r="E5" s="154">
        <f t="shared" si="0"/>
        <v>110194199</v>
      </c>
      <c r="F5" s="100">
        <f t="shared" si="0"/>
        <v>110194199</v>
      </c>
      <c r="G5" s="100">
        <f t="shared" si="0"/>
        <v>865366</v>
      </c>
      <c r="H5" s="100">
        <f t="shared" si="0"/>
        <v>0</v>
      </c>
      <c r="I5" s="100">
        <f t="shared" si="0"/>
        <v>30090</v>
      </c>
      <c r="J5" s="100">
        <f t="shared" si="0"/>
        <v>895456</v>
      </c>
      <c r="K5" s="100">
        <f t="shared" si="0"/>
        <v>1125075</v>
      </c>
      <c r="L5" s="100">
        <f t="shared" si="0"/>
        <v>8193060</v>
      </c>
      <c r="M5" s="100">
        <f t="shared" si="0"/>
        <v>332351</v>
      </c>
      <c r="N5" s="100">
        <f t="shared" si="0"/>
        <v>9650486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10545942</v>
      </c>
      <c r="X5" s="100">
        <f t="shared" si="0"/>
        <v>6520602</v>
      </c>
      <c r="Y5" s="100">
        <f t="shared" si="0"/>
        <v>4025340</v>
      </c>
      <c r="Z5" s="137">
        <f>+IF(X5&lt;&gt;0,+(Y5/X5)*100,0)</f>
        <v>61.73264370375618</v>
      </c>
      <c r="AA5" s="153">
        <f>SUM(AA6:AA8)</f>
        <v>110194199</v>
      </c>
    </row>
    <row r="6" spans="1:27" ht="12.75">
      <c r="A6" s="138" t="s">
        <v>75</v>
      </c>
      <c r="B6" s="136"/>
      <c r="C6" s="155">
        <v>3005099</v>
      </c>
      <c r="D6" s="155"/>
      <c r="E6" s="156">
        <v>110194199</v>
      </c>
      <c r="F6" s="60">
        <v>110194199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110194199</v>
      </c>
    </row>
    <row r="7" spans="1:27" ht="12.75">
      <c r="A7" s="138" t="s">
        <v>76</v>
      </c>
      <c r="B7" s="136"/>
      <c r="C7" s="157">
        <v>27060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118002</v>
      </c>
      <c r="Y7" s="159">
        <v>-118002</v>
      </c>
      <c r="Z7" s="141">
        <v>-100</v>
      </c>
      <c r="AA7" s="225"/>
    </row>
    <row r="8" spans="1:27" ht="12.75">
      <c r="A8" s="138" t="s">
        <v>77</v>
      </c>
      <c r="B8" s="136"/>
      <c r="C8" s="155">
        <v>533285</v>
      </c>
      <c r="D8" s="155"/>
      <c r="E8" s="156"/>
      <c r="F8" s="60"/>
      <c r="G8" s="60">
        <v>865366</v>
      </c>
      <c r="H8" s="60"/>
      <c r="I8" s="60">
        <v>30090</v>
      </c>
      <c r="J8" s="60">
        <v>895456</v>
      </c>
      <c r="K8" s="60">
        <v>1125075</v>
      </c>
      <c r="L8" s="60">
        <v>8193060</v>
      </c>
      <c r="M8" s="60">
        <v>332351</v>
      </c>
      <c r="N8" s="60">
        <v>9650486</v>
      </c>
      <c r="O8" s="60"/>
      <c r="P8" s="60"/>
      <c r="Q8" s="60"/>
      <c r="R8" s="60"/>
      <c r="S8" s="60"/>
      <c r="T8" s="60"/>
      <c r="U8" s="60"/>
      <c r="V8" s="60"/>
      <c r="W8" s="60">
        <v>10545942</v>
      </c>
      <c r="X8" s="60">
        <v>6402600</v>
      </c>
      <c r="Y8" s="60">
        <v>4143342</v>
      </c>
      <c r="Z8" s="140">
        <v>64.71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1721030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397228</v>
      </c>
      <c r="J9" s="100">
        <f t="shared" si="1"/>
        <v>397228</v>
      </c>
      <c r="K9" s="100">
        <f t="shared" si="1"/>
        <v>483698</v>
      </c>
      <c r="L9" s="100">
        <f t="shared" si="1"/>
        <v>257408</v>
      </c>
      <c r="M9" s="100">
        <f t="shared" si="1"/>
        <v>72150</v>
      </c>
      <c r="N9" s="100">
        <f t="shared" si="1"/>
        <v>813256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1210484</v>
      </c>
      <c r="X9" s="100">
        <f t="shared" si="1"/>
        <v>2721750</v>
      </c>
      <c r="Y9" s="100">
        <f t="shared" si="1"/>
        <v>-1511266</v>
      </c>
      <c r="Z9" s="137">
        <f>+IF(X9&lt;&gt;0,+(Y9/X9)*100,0)</f>
        <v>-55.52552585652614</v>
      </c>
      <c r="AA9" s="102">
        <f>SUM(AA10:AA14)</f>
        <v>0</v>
      </c>
    </row>
    <row r="10" spans="1:27" ht="12.75">
      <c r="A10" s="138" t="s">
        <v>79</v>
      </c>
      <c r="B10" s="136"/>
      <c r="C10" s="155">
        <v>1420759</v>
      </c>
      <c r="D10" s="155"/>
      <c r="E10" s="156"/>
      <c r="F10" s="60"/>
      <c r="G10" s="60"/>
      <c r="H10" s="60"/>
      <c r="I10" s="60">
        <v>397228</v>
      </c>
      <c r="J10" s="60">
        <v>397228</v>
      </c>
      <c r="K10" s="60">
        <v>483698</v>
      </c>
      <c r="L10" s="60">
        <v>257408</v>
      </c>
      <c r="M10" s="60">
        <v>72150</v>
      </c>
      <c r="N10" s="60">
        <v>813256</v>
      </c>
      <c r="O10" s="60"/>
      <c r="P10" s="60"/>
      <c r="Q10" s="60"/>
      <c r="R10" s="60"/>
      <c r="S10" s="60"/>
      <c r="T10" s="60"/>
      <c r="U10" s="60"/>
      <c r="V10" s="60"/>
      <c r="W10" s="60">
        <v>1210484</v>
      </c>
      <c r="X10" s="60">
        <v>951252</v>
      </c>
      <c r="Y10" s="60">
        <v>259232</v>
      </c>
      <c r="Z10" s="140">
        <v>27.25</v>
      </c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745002</v>
      </c>
      <c r="Y11" s="60">
        <v>-745002</v>
      </c>
      <c r="Z11" s="140">
        <v>-100</v>
      </c>
      <c r="AA11" s="62"/>
    </row>
    <row r="12" spans="1:27" ht="12.75">
      <c r="A12" s="138" t="s">
        <v>81</v>
      </c>
      <c r="B12" s="136"/>
      <c r="C12" s="155">
        <v>300271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843498</v>
      </c>
      <c r="Y12" s="60">
        <v>-843498</v>
      </c>
      <c r="Z12" s="140">
        <v>-100</v>
      </c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181998</v>
      </c>
      <c r="Y13" s="60">
        <v>-181998</v>
      </c>
      <c r="Z13" s="140">
        <v>-100</v>
      </c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52700835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2786175</v>
      </c>
      <c r="H15" s="100">
        <f t="shared" si="2"/>
        <v>810438</v>
      </c>
      <c r="I15" s="100">
        <f t="shared" si="2"/>
        <v>295366</v>
      </c>
      <c r="J15" s="100">
        <f t="shared" si="2"/>
        <v>3891979</v>
      </c>
      <c r="K15" s="100">
        <f t="shared" si="2"/>
        <v>3665868</v>
      </c>
      <c r="L15" s="100">
        <f t="shared" si="2"/>
        <v>3485053</v>
      </c>
      <c r="M15" s="100">
        <f t="shared" si="2"/>
        <v>985136</v>
      </c>
      <c r="N15" s="100">
        <f t="shared" si="2"/>
        <v>8136057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12028036</v>
      </c>
      <c r="X15" s="100">
        <f t="shared" si="2"/>
        <v>18268644</v>
      </c>
      <c r="Y15" s="100">
        <f t="shared" si="2"/>
        <v>-6240608</v>
      </c>
      <c r="Z15" s="137">
        <f>+IF(X15&lt;&gt;0,+(Y15/X15)*100,0)</f>
        <v>-34.16021462786182</v>
      </c>
      <c r="AA15" s="102">
        <f>SUM(AA16:AA18)</f>
        <v>0</v>
      </c>
    </row>
    <row r="16" spans="1:27" ht="12.75">
      <c r="A16" s="138" t="s">
        <v>85</v>
      </c>
      <c r="B16" s="136"/>
      <c r="C16" s="155">
        <v>601843</v>
      </c>
      <c r="D16" s="155"/>
      <c r="E16" s="156"/>
      <c r="F16" s="60"/>
      <c r="G16" s="60"/>
      <c r="H16" s="60"/>
      <c r="I16" s="60"/>
      <c r="J16" s="60"/>
      <c r="K16" s="60">
        <v>30570</v>
      </c>
      <c r="L16" s="60">
        <v>20533</v>
      </c>
      <c r="M16" s="60"/>
      <c r="N16" s="60">
        <v>51103</v>
      </c>
      <c r="O16" s="60"/>
      <c r="P16" s="60"/>
      <c r="Q16" s="60"/>
      <c r="R16" s="60"/>
      <c r="S16" s="60"/>
      <c r="T16" s="60"/>
      <c r="U16" s="60"/>
      <c r="V16" s="60"/>
      <c r="W16" s="60">
        <v>51103</v>
      </c>
      <c r="X16" s="60">
        <v>540048</v>
      </c>
      <c r="Y16" s="60">
        <v>-488945</v>
      </c>
      <c r="Z16" s="140">
        <v>-90.54</v>
      </c>
      <c r="AA16" s="62"/>
    </row>
    <row r="17" spans="1:27" ht="12.75">
      <c r="A17" s="138" t="s">
        <v>86</v>
      </c>
      <c r="B17" s="136"/>
      <c r="C17" s="155">
        <v>52098992</v>
      </c>
      <c r="D17" s="155"/>
      <c r="E17" s="156"/>
      <c r="F17" s="60"/>
      <c r="G17" s="60">
        <v>2786175</v>
      </c>
      <c r="H17" s="60">
        <v>810438</v>
      </c>
      <c r="I17" s="60">
        <v>295366</v>
      </c>
      <c r="J17" s="60">
        <v>3891979</v>
      </c>
      <c r="K17" s="60">
        <v>3635298</v>
      </c>
      <c r="L17" s="60">
        <v>3464520</v>
      </c>
      <c r="M17" s="60">
        <v>985136</v>
      </c>
      <c r="N17" s="60">
        <v>8084954</v>
      </c>
      <c r="O17" s="60"/>
      <c r="P17" s="60"/>
      <c r="Q17" s="60"/>
      <c r="R17" s="60"/>
      <c r="S17" s="60"/>
      <c r="T17" s="60"/>
      <c r="U17" s="60"/>
      <c r="V17" s="60"/>
      <c r="W17" s="60">
        <v>11976933</v>
      </c>
      <c r="X17" s="60">
        <v>17728596</v>
      </c>
      <c r="Y17" s="60">
        <v>-5751663</v>
      </c>
      <c r="Z17" s="140">
        <v>-32.44</v>
      </c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65231</v>
      </c>
      <c r="I19" s="100">
        <f t="shared" si="3"/>
        <v>0</v>
      </c>
      <c r="J19" s="100">
        <f t="shared" si="3"/>
        <v>65231</v>
      </c>
      <c r="K19" s="100">
        <f t="shared" si="3"/>
        <v>18031</v>
      </c>
      <c r="L19" s="100">
        <f t="shared" si="3"/>
        <v>0</v>
      </c>
      <c r="M19" s="100">
        <f t="shared" si="3"/>
        <v>0</v>
      </c>
      <c r="N19" s="100">
        <f t="shared" si="3"/>
        <v>18031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83262</v>
      </c>
      <c r="X19" s="100">
        <f t="shared" si="3"/>
        <v>1285002</v>
      </c>
      <c r="Y19" s="100">
        <f t="shared" si="3"/>
        <v>-1201740</v>
      </c>
      <c r="Z19" s="137">
        <f>+IF(X19&lt;&gt;0,+(Y19/X19)*100,0)</f>
        <v>-93.52047701093072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>
        <v>65231</v>
      </c>
      <c r="I23" s="60"/>
      <c r="J23" s="60">
        <v>65231</v>
      </c>
      <c r="K23" s="60">
        <v>18031</v>
      </c>
      <c r="L23" s="60"/>
      <c r="M23" s="60"/>
      <c r="N23" s="60">
        <v>18031</v>
      </c>
      <c r="O23" s="60"/>
      <c r="P23" s="60"/>
      <c r="Q23" s="60"/>
      <c r="R23" s="60"/>
      <c r="S23" s="60"/>
      <c r="T23" s="60"/>
      <c r="U23" s="60"/>
      <c r="V23" s="60"/>
      <c r="W23" s="60">
        <v>83262</v>
      </c>
      <c r="X23" s="60">
        <v>1285002</v>
      </c>
      <c r="Y23" s="60">
        <v>-1201740</v>
      </c>
      <c r="Z23" s="140">
        <v>-93.52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115500</v>
      </c>
      <c r="Y24" s="100">
        <v>-115500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57987309</v>
      </c>
      <c r="D25" s="217">
        <f>+D5+D9+D15+D19+D24</f>
        <v>0</v>
      </c>
      <c r="E25" s="230">
        <f t="shared" si="4"/>
        <v>110194199</v>
      </c>
      <c r="F25" s="219">
        <f t="shared" si="4"/>
        <v>110194199</v>
      </c>
      <c r="G25" s="219">
        <f t="shared" si="4"/>
        <v>3651541</v>
      </c>
      <c r="H25" s="219">
        <f t="shared" si="4"/>
        <v>875669</v>
      </c>
      <c r="I25" s="219">
        <f t="shared" si="4"/>
        <v>722684</v>
      </c>
      <c r="J25" s="219">
        <f t="shared" si="4"/>
        <v>5249894</v>
      </c>
      <c r="K25" s="219">
        <f t="shared" si="4"/>
        <v>5292672</v>
      </c>
      <c r="L25" s="219">
        <f t="shared" si="4"/>
        <v>11935521</v>
      </c>
      <c r="M25" s="219">
        <f t="shared" si="4"/>
        <v>1389637</v>
      </c>
      <c r="N25" s="219">
        <f t="shared" si="4"/>
        <v>18617830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23867724</v>
      </c>
      <c r="X25" s="219">
        <f t="shared" si="4"/>
        <v>28911498</v>
      </c>
      <c r="Y25" s="219">
        <f t="shared" si="4"/>
        <v>-5043774</v>
      </c>
      <c r="Z25" s="231">
        <f>+IF(X25&lt;&gt;0,+(Y25/X25)*100,0)</f>
        <v>-17.44556439102533</v>
      </c>
      <c r="AA25" s="232">
        <f>+AA5+AA9+AA15+AA19+AA24</f>
        <v>110194199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25153836</v>
      </c>
      <c r="D28" s="155"/>
      <c r="E28" s="156">
        <v>64076499</v>
      </c>
      <c r="F28" s="60">
        <v>64076499</v>
      </c>
      <c r="G28" s="60">
        <v>2786175</v>
      </c>
      <c r="H28" s="60">
        <v>810438</v>
      </c>
      <c r="I28" s="60"/>
      <c r="J28" s="60">
        <v>3596613</v>
      </c>
      <c r="K28" s="60">
        <v>3592319</v>
      </c>
      <c r="L28" s="60">
        <v>1198899</v>
      </c>
      <c r="M28" s="60"/>
      <c r="N28" s="60">
        <v>4791218</v>
      </c>
      <c r="O28" s="60"/>
      <c r="P28" s="60"/>
      <c r="Q28" s="60"/>
      <c r="R28" s="60"/>
      <c r="S28" s="60"/>
      <c r="T28" s="60"/>
      <c r="U28" s="60"/>
      <c r="V28" s="60"/>
      <c r="W28" s="60">
        <v>8387831</v>
      </c>
      <c r="X28" s="60">
        <v>8853648</v>
      </c>
      <c r="Y28" s="60">
        <v>-465817</v>
      </c>
      <c r="Z28" s="140">
        <v>-5.26</v>
      </c>
      <c r="AA28" s="155">
        <v>64076499</v>
      </c>
    </row>
    <row r="29" spans="1:27" ht="12.75">
      <c r="A29" s="234" t="s">
        <v>134</v>
      </c>
      <c r="B29" s="136"/>
      <c r="C29" s="155">
        <v>881474</v>
      </c>
      <c r="D29" s="155"/>
      <c r="E29" s="156">
        <v>7400800</v>
      </c>
      <c r="F29" s="60">
        <v>7400800</v>
      </c>
      <c r="G29" s="60"/>
      <c r="H29" s="60"/>
      <c r="I29" s="60">
        <v>52399</v>
      </c>
      <c r="J29" s="60">
        <v>52399</v>
      </c>
      <c r="K29" s="60"/>
      <c r="L29" s="60">
        <v>98060</v>
      </c>
      <c r="M29" s="60"/>
      <c r="N29" s="60">
        <v>98060</v>
      </c>
      <c r="O29" s="60"/>
      <c r="P29" s="60"/>
      <c r="Q29" s="60"/>
      <c r="R29" s="60"/>
      <c r="S29" s="60"/>
      <c r="T29" s="60"/>
      <c r="U29" s="60"/>
      <c r="V29" s="60"/>
      <c r="W29" s="60">
        <v>150459</v>
      </c>
      <c r="X29" s="60">
        <v>6700398</v>
      </c>
      <c r="Y29" s="60">
        <v>-6549939</v>
      </c>
      <c r="Z29" s="140">
        <v>-97.75</v>
      </c>
      <c r="AA29" s="62">
        <v>7400800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26035310</v>
      </c>
      <c r="D32" s="210">
        <f>SUM(D28:D31)</f>
        <v>0</v>
      </c>
      <c r="E32" s="211">
        <f t="shared" si="5"/>
        <v>71477299</v>
      </c>
      <c r="F32" s="77">
        <f t="shared" si="5"/>
        <v>71477299</v>
      </c>
      <c r="G32" s="77">
        <f t="shared" si="5"/>
        <v>2786175</v>
      </c>
      <c r="H32" s="77">
        <f t="shared" si="5"/>
        <v>810438</v>
      </c>
      <c r="I32" s="77">
        <f t="shared" si="5"/>
        <v>52399</v>
      </c>
      <c r="J32" s="77">
        <f t="shared" si="5"/>
        <v>3649012</v>
      </c>
      <c r="K32" s="77">
        <f t="shared" si="5"/>
        <v>3592319</v>
      </c>
      <c r="L32" s="77">
        <f t="shared" si="5"/>
        <v>1296959</v>
      </c>
      <c r="M32" s="77">
        <f t="shared" si="5"/>
        <v>0</v>
      </c>
      <c r="N32" s="77">
        <f t="shared" si="5"/>
        <v>4889278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8538290</v>
      </c>
      <c r="X32" s="77">
        <f t="shared" si="5"/>
        <v>15554046</v>
      </c>
      <c r="Y32" s="77">
        <f t="shared" si="5"/>
        <v>-7015756</v>
      </c>
      <c r="Z32" s="212">
        <f>+IF(X32&lt;&gt;0,+(Y32/X32)*100,0)</f>
        <v>-45.10566575410668</v>
      </c>
      <c r="AA32" s="79">
        <f>SUM(AA28:AA31)</f>
        <v>71477299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31951999</v>
      </c>
      <c r="D35" s="155"/>
      <c r="E35" s="156">
        <v>38716900</v>
      </c>
      <c r="F35" s="60">
        <v>38716900</v>
      </c>
      <c r="G35" s="60">
        <v>865366</v>
      </c>
      <c r="H35" s="60">
        <v>65231</v>
      </c>
      <c r="I35" s="60">
        <v>670285</v>
      </c>
      <c r="J35" s="60">
        <v>1600882</v>
      </c>
      <c r="K35" s="60">
        <v>1700353</v>
      </c>
      <c r="L35" s="60">
        <v>10638562</v>
      </c>
      <c r="M35" s="60">
        <v>1389637</v>
      </c>
      <c r="N35" s="60">
        <v>13728552</v>
      </c>
      <c r="O35" s="60"/>
      <c r="P35" s="60"/>
      <c r="Q35" s="60"/>
      <c r="R35" s="60"/>
      <c r="S35" s="60"/>
      <c r="T35" s="60"/>
      <c r="U35" s="60"/>
      <c r="V35" s="60"/>
      <c r="W35" s="60">
        <v>15329434</v>
      </c>
      <c r="X35" s="60">
        <v>16358448</v>
      </c>
      <c r="Y35" s="60">
        <v>-1029014</v>
      </c>
      <c r="Z35" s="140">
        <v>-6.29</v>
      </c>
      <c r="AA35" s="62">
        <v>38716900</v>
      </c>
    </row>
    <row r="36" spans="1:27" ht="12.75">
      <c r="A36" s="238" t="s">
        <v>139</v>
      </c>
      <c r="B36" s="149"/>
      <c r="C36" s="222">
        <f aca="true" t="shared" si="6" ref="C36:Y36">SUM(C32:C35)</f>
        <v>57987309</v>
      </c>
      <c r="D36" s="222">
        <f>SUM(D32:D35)</f>
        <v>0</v>
      </c>
      <c r="E36" s="218">
        <f t="shared" si="6"/>
        <v>110194199</v>
      </c>
      <c r="F36" s="220">
        <f t="shared" si="6"/>
        <v>110194199</v>
      </c>
      <c r="G36" s="220">
        <f t="shared" si="6"/>
        <v>3651541</v>
      </c>
      <c r="H36" s="220">
        <f t="shared" si="6"/>
        <v>875669</v>
      </c>
      <c r="I36" s="220">
        <f t="shared" si="6"/>
        <v>722684</v>
      </c>
      <c r="J36" s="220">
        <f t="shared" si="6"/>
        <v>5249894</v>
      </c>
      <c r="K36" s="220">
        <f t="shared" si="6"/>
        <v>5292672</v>
      </c>
      <c r="L36" s="220">
        <f t="shared" si="6"/>
        <v>11935521</v>
      </c>
      <c r="M36" s="220">
        <f t="shared" si="6"/>
        <v>1389637</v>
      </c>
      <c r="N36" s="220">
        <f t="shared" si="6"/>
        <v>18617830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23867724</v>
      </c>
      <c r="X36" s="220">
        <f t="shared" si="6"/>
        <v>31912494</v>
      </c>
      <c r="Y36" s="220">
        <f t="shared" si="6"/>
        <v>-8044770</v>
      </c>
      <c r="Z36" s="221">
        <f>+IF(X36&lt;&gt;0,+(Y36/X36)*100,0)</f>
        <v>-25.20884140236736</v>
      </c>
      <c r="AA36" s="239">
        <f>SUM(AA32:AA35)</f>
        <v>110194199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6409781</v>
      </c>
      <c r="D6" s="155"/>
      <c r="E6" s="59">
        <v>101943738</v>
      </c>
      <c r="F6" s="60">
        <v>101943738</v>
      </c>
      <c r="G6" s="60">
        <v>84587297</v>
      </c>
      <c r="H6" s="60"/>
      <c r="I6" s="60"/>
      <c r="J6" s="60"/>
      <c r="K6" s="60">
        <v>15927328</v>
      </c>
      <c r="L6" s="60">
        <v>6635073</v>
      </c>
      <c r="M6" s="60">
        <v>65979802</v>
      </c>
      <c r="N6" s="60">
        <v>65979802</v>
      </c>
      <c r="O6" s="60"/>
      <c r="P6" s="60"/>
      <c r="Q6" s="60"/>
      <c r="R6" s="60"/>
      <c r="S6" s="60"/>
      <c r="T6" s="60"/>
      <c r="U6" s="60"/>
      <c r="V6" s="60"/>
      <c r="W6" s="60">
        <v>65979802</v>
      </c>
      <c r="X6" s="60">
        <v>50971869</v>
      </c>
      <c r="Y6" s="60">
        <v>15007933</v>
      </c>
      <c r="Z6" s="140">
        <v>29.44</v>
      </c>
      <c r="AA6" s="62">
        <v>101943738</v>
      </c>
    </row>
    <row r="7" spans="1:27" ht="12.75">
      <c r="A7" s="249" t="s">
        <v>144</v>
      </c>
      <c r="B7" s="182"/>
      <c r="C7" s="155">
        <v>117266325</v>
      </c>
      <c r="D7" s="155"/>
      <c r="E7" s="59">
        <v>121267733</v>
      </c>
      <c r="F7" s="60">
        <v>121267733</v>
      </c>
      <c r="G7" s="60">
        <v>19810500</v>
      </c>
      <c r="H7" s="60">
        <v>110665116</v>
      </c>
      <c r="I7" s="60">
        <v>117421703</v>
      </c>
      <c r="J7" s="60">
        <v>117421703</v>
      </c>
      <c r="K7" s="60">
        <v>188069838</v>
      </c>
      <c r="L7" s="60">
        <v>188069838</v>
      </c>
      <c r="M7" s="60">
        <v>177885969</v>
      </c>
      <c r="N7" s="60">
        <v>177885969</v>
      </c>
      <c r="O7" s="60"/>
      <c r="P7" s="60"/>
      <c r="Q7" s="60"/>
      <c r="R7" s="60"/>
      <c r="S7" s="60"/>
      <c r="T7" s="60"/>
      <c r="U7" s="60"/>
      <c r="V7" s="60"/>
      <c r="W7" s="60">
        <v>177885969</v>
      </c>
      <c r="X7" s="60">
        <v>60633867</v>
      </c>
      <c r="Y7" s="60">
        <v>117252102</v>
      </c>
      <c r="Z7" s="140">
        <v>193.38</v>
      </c>
      <c r="AA7" s="62">
        <v>121267733</v>
      </c>
    </row>
    <row r="8" spans="1:27" ht="12.75">
      <c r="A8" s="249" t="s">
        <v>145</v>
      </c>
      <c r="B8" s="182"/>
      <c r="C8" s="155">
        <v>29385853</v>
      </c>
      <c r="D8" s="155"/>
      <c r="E8" s="59">
        <v>29174160</v>
      </c>
      <c r="F8" s="60">
        <v>29174160</v>
      </c>
      <c r="G8" s="60">
        <v>45385223</v>
      </c>
      <c r="H8" s="60">
        <v>44518362</v>
      </c>
      <c r="I8" s="60">
        <v>34251734</v>
      </c>
      <c r="J8" s="60">
        <v>34251734</v>
      </c>
      <c r="K8" s="60">
        <v>32868316</v>
      </c>
      <c r="L8" s="60">
        <v>38653408</v>
      </c>
      <c r="M8" s="60">
        <v>39123878</v>
      </c>
      <c r="N8" s="60">
        <v>39123878</v>
      </c>
      <c r="O8" s="60"/>
      <c r="P8" s="60"/>
      <c r="Q8" s="60"/>
      <c r="R8" s="60"/>
      <c r="S8" s="60"/>
      <c r="T8" s="60"/>
      <c r="U8" s="60"/>
      <c r="V8" s="60"/>
      <c r="W8" s="60">
        <v>39123878</v>
      </c>
      <c r="X8" s="60">
        <v>14587080</v>
      </c>
      <c r="Y8" s="60">
        <v>24536798</v>
      </c>
      <c r="Z8" s="140">
        <v>168.21</v>
      </c>
      <c r="AA8" s="62">
        <v>29174160</v>
      </c>
    </row>
    <row r="9" spans="1:27" ht="12.75">
      <c r="A9" s="249" t="s">
        <v>146</v>
      </c>
      <c r="B9" s="182"/>
      <c r="C9" s="155">
        <v>9897543</v>
      </c>
      <c r="D9" s="155"/>
      <c r="E9" s="59"/>
      <c r="F9" s="60"/>
      <c r="G9" s="60">
        <v>6520020</v>
      </c>
      <c r="H9" s="60">
        <v>7512862</v>
      </c>
      <c r="I9" s="60">
        <v>7102896</v>
      </c>
      <c r="J9" s="60">
        <v>7102896</v>
      </c>
      <c r="K9" s="60">
        <v>6895776</v>
      </c>
      <c r="L9" s="60">
        <v>8583545</v>
      </c>
      <c r="M9" s="60">
        <v>8942975</v>
      </c>
      <c r="N9" s="60">
        <v>8942975</v>
      </c>
      <c r="O9" s="60"/>
      <c r="P9" s="60"/>
      <c r="Q9" s="60"/>
      <c r="R9" s="60"/>
      <c r="S9" s="60"/>
      <c r="T9" s="60"/>
      <c r="U9" s="60"/>
      <c r="V9" s="60"/>
      <c r="W9" s="60">
        <v>8942975</v>
      </c>
      <c r="X9" s="60"/>
      <c r="Y9" s="60">
        <v>8942975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162959502</v>
      </c>
      <c r="D12" s="168">
        <f>SUM(D6:D11)</f>
        <v>0</v>
      </c>
      <c r="E12" s="72">
        <f t="shared" si="0"/>
        <v>252385631</v>
      </c>
      <c r="F12" s="73">
        <f t="shared" si="0"/>
        <v>252385631</v>
      </c>
      <c r="G12" s="73">
        <f t="shared" si="0"/>
        <v>156303040</v>
      </c>
      <c r="H12" s="73">
        <f t="shared" si="0"/>
        <v>162696340</v>
      </c>
      <c r="I12" s="73">
        <f t="shared" si="0"/>
        <v>158776333</v>
      </c>
      <c r="J12" s="73">
        <f t="shared" si="0"/>
        <v>158776333</v>
      </c>
      <c r="K12" s="73">
        <f t="shared" si="0"/>
        <v>243761258</v>
      </c>
      <c r="L12" s="73">
        <f t="shared" si="0"/>
        <v>241941864</v>
      </c>
      <c r="M12" s="73">
        <f t="shared" si="0"/>
        <v>291932624</v>
      </c>
      <c r="N12" s="73">
        <f t="shared" si="0"/>
        <v>291932624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291932624</v>
      </c>
      <c r="X12" s="73">
        <f t="shared" si="0"/>
        <v>126192816</v>
      </c>
      <c r="Y12" s="73">
        <f t="shared" si="0"/>
        <v>165739808</v>
      </c>
      <c r="Z12" s="170">
        <f>+IF(X12&lt;&gt;0,+(Y12/X12)*100,0)</f>
        <v>131.33854466010172</v>
      </c>
      <c r="AA12" s="74">
        <f>SUM(AA6:AA11)</f>
        <v>252385631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25662731</v>
      </c>
      <c r="D17" s="155"/>
      <c r="E17" s="59">
        <v>28717500</v>
      </c>
      <c r="F17" s="60">
        <v>28717500</v>
      </c>
      <c r="G17" s="60">
        <v>26207045</v>
      </c>
      <c r="H17" s="60">
        <v>25662731</v>
      </c>
      <c r="I17" s="60">
        <v>25662731</v>
      </c>
      <c r="J17" s="60">
        <v>25662731</v>
      </c>
      <c r="K17" s="60">
        <v>25662731</v>
      </c>
      <c r="L17" s="60">
        <v>25662731</v>
      </c>
      <c r="M17" s="60">
        <v>25662731</v>
      </c>
      <c r="N17" s="60">
        <v>25662731</v>
      </c>
      <c r="O17" s="60"/>
      <c r="P17" s="60"/>
      <c r="Q17" s="60"/>
      <c r="R17" s="60"/>
      <c r="S17" s="60"/>
      <c r="T17" s="60"/>
      <c r="U17" s="60"/>
      <c r="V17" s="60"/>
      <c r="W17" s="60">
        <v>25662731</v>
      </c>
      <c r="X17" s="60">
        <v>14358750</v>
      </c>
      <c r="Y17" s="60">
        <v>11303981</v>
      </c>
      <c r="Z17" s="140">
        <v>78.73</v>
      </c>
      <c r="AA17" s="62">
        <v>28717500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518705368</v>
      </c>
      <c r="D19" s="155"/>
      <c r="E19" s="59">
        <v>962777626</v>
      </c>
      <c r="F19" s="60">
        <v>962777626</v>
      </c>
      <c r="G19" s="60">
        <v>510757655</v>
      </c>
      <c r="H19" s="60">
        <v>518335699</v>
      </c>
      <c r="I19" s="60">
        <v>516609943</v>
      </c>
      <c r="J19" s="60">
        <v>516609943</v>
      </c>
      <c r="K19" s="60">
        <v>519454175</v>
      </c>
      <c r="L19" s="60">
        <v>528941257</v>
      </c>
      <c r="M19" s="60">
        <v>527882454</v>
      </c>
      <c r="N19" s="60">
        <v>527882454</v>
      </c>
      <c r="O19" s="60"/>
      <c r="P19" s="60"/>
      <c r="Q19" s="60"/>
      <c r="R19" s="60"/>
      <c r="S19" s="60"/>
      <c r="T19" s="60"/>
      <c r="U19" s="60"/>
      <c r="V19" s="60"/>
      <c r="W19" s="60">
        <v>527882454</v>
      </c>
      <c r="X19" s="60">
        <v>481388813</v>
      </c>
      <c r="Y19" s="60">
        <v>46493641</v>
      </c>
      <c r="Z19" s="140">
        <v>9.66</v>
      </c>
      <c r="AA19" s="62">
        <v>962777626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53170</v>
      </c>
      <c r="D22" s="155"/>
      <c r="E22" s="59">
        <v>231850</v>
      </c>
      <c r="F22" s="60">
        <v>231850</v>
      </c>
      <c r="G22" s="60">
        <v>101002</v>
      </c>
      <c r="H22" s="60">
        <v>53170</v>
      </c>
      <c r="I22" s="60">
        <v>53170</v>
      </c>
      <c r="J22" s="60">
        <v>53170</v>
      </c>
      <c r="K22" s="60">
        <v>53170</v>
      </c>
      <c r="L22" s="60">
        <v>53170</v>
      </c>
      <c r="M22" s="60">
        <v>53170</v>
      </c>
      <c r="N22" s="60">
        <v>53170</v>
      </c>
      <c r="O22" s="60"/>
      <c r="P22" s="60"/>
      <c r="Q22" s="60"/>
      <c r="R22" s="60"/>
      <c r="S22" s="60"/>
      <c r="T22" s="60"/>
      <c r="U22" s="60"/>
      <c r="V22" s="60"/>
      <c r="W22" s="60">
        <v>53170</v>
      </c>
      <c r="X22" s="60">
        <v>115925</v>
      </c>
      <c r="Y22" s="60">
        <v>-62755</v>
      </c>
      <c r="Z22" s="140">
        <v>-54.13</v>
      </c>
      <c r="AA22" s="62">
        <v>231850</v>
      </c>
    </row>
    <row r="23" spans="1:27" ht="12.75">
      <c r="A23" s="249" t="s">
        <v>158</v>
      </c>
      <c r="B23" s="182"/>
      <c r="C23" s="155">
        <v>261011</v>
      </c>
      <c r="D23" s="155"/>
      <c r="E23" s="59">
        <v>274064</v>
      </c>
      <c r="F23" s="60">
        <v>274064</v>
      </c>
      <c r="G23" s="159">
        <v>170000</v>
      </c>
      <c r="H23" s="159">
        <v>261011</v>
      </c>
      <c r="I23" s="159">
        <v>261011</v>
      </c>
      <c r="J23" s="60">
        <v>261011</v>
      </c>
      <c r="K23" s="159">
        <v>261011</v>
      </c>
      <c r="L23" s="159">
        <v>261011</v>
      </c>
      <c r="M23" s="60">
        <v>261011</v>
      </c>
      <c r="N23" s="159">
        <v>261011</v>
      </c>
      <c r="O23" s="159"/>
      <c r="P23" s="159"/>
      <c r="Q23" s="60"/>
      <c r="R23" s="159"/>
      <c r="S23" s="159"/>
      <c r="T23" s="60"/>
      <c r="U23" s="159"/>
      <c r="V23" s="159"/>
      <c r="W23" s="159">
        <v>261011</v>
      </c>
      <c r="X23" s="60">
        <v>137032</v>
      </c>
      <c r="Y23" s="159">
        <v>123979</v>
      </c>
      <c r="Z23" s="141">
        <v>90.47</v>
      </c>
      <c r="AA23" s="225">
        <v>274064</v>
      </c>
    </row>
    <row r="24" spans="1:27" ht="12.75">
      <c r="A24" s="250" t="s">
        <v>57</v>
      </c>
      <c r="B24" s="253"/>
      <c r="C24" s="168">
        <f aca="true" t="shared" si="1" ref="C24:Y24">SUM(C15:C23)</f>
        <v>544682280</v>
      </c>
      <c r="D24" s="168">
        <f>SUM(D15:D23)</f>
        <v>0</v>
      </c>
      <c r="E24" s="76">
        <f t="shared" si="1"/>
        <v>992001040</v>
      </c>
      <c r="F24" s="77">
        <f t="shared" si="1"/>
        <v>992001040</v>
      </c>
      <c r="G24" s="77">
        <f t="shared" si="1"/>
        <v>537235702</v>
      </c>
      <c r="H24" s="77">
        <f t="shared" si="1"/>
        <v>544312611</v>
      </c>
      <c r="I24" s="77">
        <f t="shared" si="1"/>
        <v>542586855</v>
      </c>
      <c r="J24" s="77">
        <f t="shared" si="1"/>
        <v>542586855</v>
      </c>
      <c r="K24" s="77">
        <f t="shared" si="1"/>
        <v>545431087</v>
      </c>
      <c r="L24" s="77">
        <f t="shared" si="1"/>
        <v>554918169</v>
      </c>
      <c r="M24" s="77">
        <f t="shared" si="1"/>
        <v>553859366</v>
      </c>
      <c r="N24" s="77">
        <f t="shared" si="1"/>
        <v>553859366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553859366</v>
      </c>
      <c r="X24" s="77">
        <f t="shared" si="1"/>
        <v>496000520</v>
      </c>
      <c r="Y24" s="77">
        <f t="shared" si="1"/>
        <v>57858846</v>
      </c>
      <c r="Z24" s="212">
        <f>+IF(X24&lt;&gt;0,+(Y24/X24)*100,0)</f>
        <v>11.665077689837906</v>
      </c>
      <c r="AA24" s="79">
        <f>SUM(AA15:AA23)</f>
        <v>992001040</v>
      </c>
    </row>
    <row r="25" spans="1:27" ht="12.75">
      <c r="A25" s="250" t="s">
        <v>159</v>
      </c>
      <c r="B25" s="251"/>
      <c r="C25" s="168">
        <f aca="true" t="shared" si="2" ref="C25:Y25">+C12+C24</f>
        <v>707641782</v>
      </c>
      <c r="D25" s="168">
        <f>+D12+D24</f>
        <v>0</v>
      </c>
      <c r="E25" s="72">
        <f t="shared" si="2"/>
        <v>1244386671</v>
      </c>
      <c r="F25" s="73">
        <f t="shared" si="2"/>
        <v>1244386671</v>
      </c>
      <c r="G25" s="73">
        <f t="shared" si="2"/>
        <v>693538742</v>
      </c>
      <c r="H25" s="73">
        <f t="shared" si="2"/>
        <v>707008951</v>
      </c>
      <c r="I25" s="73">
        <f t="shared" si="2"/>
        <v>701363188</v>
      </c>
      <c r="J25" s="73">
        <f t="shared" si="2"/>
        <v>701363188</v>
      </c>
      <c r="K25" s="73">
        <f t="shared" si="2"/>
        <v>789192345</v>
      </c>
      <c r="L25" s="73">
        <f t="shared" si="2"/>
        <v>796860033</v>
      </c>
      <c r="M25" s="73">
        <f t="shared" si="2"/>
        <v>845791990</v>
      </c>
      <c r="N25" s="73">
        <f t="shared" si="2"/>
        <v>845791990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845791990</v>
      </c>
      <c r="X25" s="73">
        <f t="shared" si="2"/>
        <v>622193336</v>
      </c>
      <c r="Y25" s="73">
        <f t="shared" si="2"/>
        <v>223598654</v>
      </c>
      <c r="Z25" s="170">
        <f>+IF(X25&lt;&gt;0,+(Y25/X25)*100,0)</f>
        <v>35.937166321562785</v>
      </c>
      <c r="AA25" s="74">
        <f>+AA12+AA24</f>
        <v>1244386671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1266407</v>
      </c>
      <c r="F30" s="60">
        <v>1266407</v>
      </c>
      <c r="G30" s="60">
        <v>1266407</v>
      </c>
      <c r="H30" s="60">
        <v>1265868</v>
      </c>
      <c r="I30" s="60">
        <v>1295029</v>
      </c>
      <c r="J30" s="60">
        <v>1295029</v>
      </c>
      <c r="K30" s="60">
        <v>1304502</v>
      </c>
      <c r="L30" s="60">
        <v>1314363</v>
      </c>
      <c r="M30" s="60">
        <v>1323977</v>
      </c>
      <c r="N30" s="60">
        <v>1323977</v>
      </c>
      <c r="O30" s="60"/>
      <c r="P30" s="60"/>
      <c r="Q30" s="60"/>
      <c r="R30" s="60"/>
      <c r="S30" s="60"/>
      <c r="T30" s="60"/>
      <c r="U30" s="60"/>
      <c r="V30" s="60"/>
      <c r="W30" s="60">
        <v>1323977</v>
      </c>
      <c r="X30" s="60">
        <v>633204</v>
      </c>
      <c r="Y30" s="60">
        <v>690773</v>
      </c>
      <c r="Z30" s="140">
        <v>109.09</v>
      </c>
      <c r="AA30" s="62">
        <v>1266407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54237284</v>
      </c>
      <c r="D32" s="155"/>
      <c r="E32" s="59">
        <v>48851103</v>
      </c>
      <c r="F32" s="60">
        <v>48851103</v>
      </c>
      <c r="G32" s="60">
        <v>57077571</v>
      </c>
      <c r="H32" s="60">
        <v>13309760</v>
      </c>
      <c r="I32" s="60">
        <v>23265082</v>
      </c>
      <c r="J32" s="60">
        <v>23265082</v>
      </c>
      <c r="K32" s="60">
        <v>87223039</v>
      </c>
      <c r="L32" s="60">
        <v>97923547</v>
      </c>
      <c r="M32" s="60">
        <v>99498086</v>
      </c>
      <c r="N32" s="60">
        <v>99498086</v>
      </c>
      <c r="O32" s="60"/>
      <c r="P32" s="60"/>
      <c r="Q32" s="60"/>
      <c r="R32" s="60"/>
      <c r="S32" s="60"/>
      <c r="T32" s="60"/>
      <c r="U32" s="60"/>
      <c r="V32" s="60"/>
      <c r="W32" s="60">
        <v>99498086</v>
      </c>
      <c r="X32" s="60">
        <v>24425552</v>
      </c>
      <c r="Y32" s="60">
        <v>75072534</v>
      </c>
      <c r="Z32" s="140">
        <v>307.35</v>
      </c>
      <c r="AA32" s="62">
        <v>48851103</v>
      </c>
    </row>
    <row r="33" spans="1:27" ht="12.75">
      <c r="A33" s="249" t="s">
        <v>165</v>
      </c>
      <c r="B33" s="182"/>
      <c r="C33" s="155">
        <v>883957</v>
      </c>
      <c r="D33" s="155"/>
      <c r="E33" s="59"/>
      <c r="F33" s="60"/>
      <c r="G33" s="60">
        <v>945000</v>
      </c>
      <c r="H33" s="60">
        <v>945000</v>
      </c>
      <c r="I33" s="60">
        <v>945000</v>
      </c>
      <c r="J33" s="60">
        <v>945000</v>
      </c>
      <c r="K33" s="60">
        <v>945000</v>
      </c>
      <c r="L33" s="60">
        <v>945000</v>
      </c>
      <c r="M33" s="60">
        <v>945000</v>
      </c>
      <c r="N33" s="60">
        <v>945000</v>
      </c>
      <c r="O33" s="60"/>
      <c r="P33" s="60"/>
      <c r="Q33" s="60"/>
      <c r="R33" s="60"/>
      <c r="S33" s="60"/>
      <c r="T33" s="60"/>
      <c r="U33" s="60"/>
      <c r="V33" s="60"/>
      <c r="W33" s="60">
        <v>945000</v>
      </c>
      <c r="X33" s="60"/>
      <c r="Y33" s="60">
        <v>945000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55121241</v>
      </c>
      <c r="D34" s="168">
        <f>SUM(D29:D33)</f>
        <v>0</v>
      </c>
      <c r="E34" s="72">
        <f t="shared" si="3"/>
        <v>50117510</v>
      </c>
      <c r="F34" s="73">
        <f t="shared" si="3"/>
        <v>50117510</v>
      </c>
      <c r="G34" s="73">
        <f t="shared" si="3"/>
        <v>59288978</v>
      </c>
      <c r="H34" s="73">
        <f t="shared" si="3"/>
        <v>15520628</v>
      </c>
      <c r="I34" s="73">
        <f t="shared" si="3"/>
        <v>25505111</v>
      </c>
      <c r="J34" s="73">
        <f t="shared" si="3"/>
        <v>25505111</v>
      </c>
      <c r="K34" s="73">
        <f t="shared" si="3"/>
        <v>89472541</v>
      </c>
      <c r="L34" s="73">
        <f t="shared" si="3"/>
        <v>100182910</v>
      </c>
      <c r="M34" s="73">
        <f t="shared" si="3"/>
        <v>101767063</v>
      </c>
      <c r="N34" s="73">
        <f t="shared" si="3"/>
        <v>101767063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101767063</v>
      </c>
      <c r="X34" s="73">
        <f t="shared" si="3"/>
        <v>25058756</v>
      </c>
      <c r="Y34" s="73">
        <f t="shared" si="3"/>
        <v>76708307</v>
      </c>
      <c r="Z34" s="170">
        <f>+IF(X34&lt;&gt;0,+(Y34/X34)*100,0)</f>
        <v>306.1137871329287</v>
      </c>
      <c r="AA34" s="74">
        <f>SUM(AA29:AA33)</f>
        <v>50117510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3703817</v>
      </c>
      <c r="D37" s="155"/>
      <c r="E37" s="59">
        <v>2437411</v>
      </c>
      <c r="F37" s="60">
        <v>2437411</v>
      </c>
      <c r="G37" s="60">
        <v>3703817</v>
      </c>
      <c r="H37" s="60">
        <v>3703817</v>
      </c>
      <c r="I37" s="60">
        <v>3536846</v>
      </c>
      <c r="J37" s="60">
        <v>3536846</v>
      </c>
      <c r="K37" s="60">
        <v>3256356</v>
      </c>
      <c r="L37" s="60">
        <v>3142801</v>
      </c>
      <c r="M37" s="60">
        <v>3027620</v>
      </c>
      <c r="N37" s="60">
        <v>3027620</v>
      </c>
      <c r="O37" s="60"/>
      <c r="P37" s="60"/>
      <c r="Q37" s="60"/>
      <c r="R37" s="60"/>
      <c r="S37" s="60"/>
      <c r="T37" s="60"/>
      <c r="U37" s="60"/>
      <c r="V37" s="60"/>
      <c r="W37" s="60">
        <v>3027620</v>
      </c>
      <c r="X37" s="60">
        <v>1218706</v>
      </c>
      <c r="Y37" s="60">
        <v>1808914</v>
      </c>
      <c r="Z37" s="140">
        <v>148.43</v>
      </c>
      <c r="AA37" s="62">
        <v>2437411</v>
      </c>
    </row>
    <row r="38" spans="1:27" ht="12.75">
      <c r="A38" s="249" t="s">
        <v>165</v>
      </c>
      <c r="B38" s="182"/>
      <c r="C38" s="155">
        <v>33602483</v>
      </c>
      <c r="D38" s="155"/>
      <c r="E38" s="59">
        <v>46866834</v>
      </c>
      <c r="F38" s="60">
        <v>46866834</v>
      </c>
      <c r="G38" s="60">
        <v>28240888</v>
      </c>
      <c r="H38" s="60">
        <v>28240888</v>
      </c>
      <c r="I38" s="60">
        <v>28240888</v>
      </c>
      <c r="J38" s="60">
        <v>28240888</v>
      </c>
      <c r="K38" s="60">
        <v>28240888</v>
      </c>
      <c r="L38" s="60">
        <v>28240888</v>
      </c>
      <c r="M38" s="60">
        <v>28240888</v>
      </c>
      <c r="N38" s="60">
        <v>28240888</v>
      </c>
      <c r="O38" s="60"/>
      <c r="P38" s="60"/>
      <c r="Q38" s="60"/>
      <c r="R38" s="60"/>
      <c r="S38" s="60"/>
      <c r="T38" s="60"/>
      <c r="U38" s="60"/>
      <c r="V38" s="60"/>
      <c r="W38" s="60">
        <v>28240888</v>
      </c>
      <c r="X38" s="60">
        <v>23433417</v>
      </c>
      <c r="Y38" s="60">
        <v>4807471</v>
      </c>
      <c r="Z38" s="140">
        <v>20.52</v>
      </c>
      <c r="AA38" s="62">
        <v>46866834</v>
      </c>
    </row>
    <row r="39" spans="1:27" ht="12.75">
      <c r="A39" s="250" t="s">
        <v>59</v>
      </c>
      <c r="B39" s="253"/>
      <c r="C39" s="168">
        <f aca="true" t="shared" si="4" ref="C39:Y39">SUM(C37:C38)</f>
        <v>37306300</v>
      </c>
      <c r="D39" s="168">
        <f>SUM(D37:D38)</f>
        <v>0</v>
      </c>
      <c r="E39" s="76">
        <f t="shared" si="4"/>
        <v>49304245</v>
      </c>
      <c r="F39" s="77">
        <f t="shared" si="4"/>
        <v>49304245</v>
      </c>
      <c r="G39" s="77">
        <f t="shared" si="4"/>
        <v>31944705</v>
      </c>
      <c r="H39" s="77">
        <f t="shared" si="4"/>
        <v>31944705</v>
      </c>
      <c r="I39" s="77">
        <f t="shared" si="4"/>
        <v>31777734</v>
      </c>
      <c r="J39" s="77">
        <f t="shared" si="4"/>
        <v>31777734</v>
      </c>
      <c r="K39" s="77">
        <f t="shared" si="4"/>
        <v>31497244</v>
      </c>
      <c r="L39" s="77">
        <f t="shared" si="4"/>
        <v>31383689</v>
      </c>
      <c r="M39" s="77">
        <f t="shared" si="4"/>
        <v>31268508</v>
      </c>
      <c r="N39" s="77">
        <f t="shared" si="4"/>
        <v>31268508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31268508</v>
      </c>
      <c r="X39" s="77">
        <f t="shared" si="4"/>
        <v>24652123</v>
      </c>
      <c r="Y39" s="77">
        <f t="shared" si="4"/>
        <v>6616385</v>
      </c>
      <c r="Z39" s="212">
        <f>+IF(X39&lt;&gt;0,+(Y39/X39)*100,0)</f>
        <v>26.839006928531063</v>
      </c>
      <c r="AA39" s="79">
        <f>SUM(AA37:AA38)</f>
        <v>49304245</v>
      </c>
    </row>
    <row r="40" spans="1:27" ht="12.75">
      <c r="A40" s="250" t="s">
        <v>167</v>
      </c>
      <c r="B40" s="251"/>
      <c r="C40" s="168">
        <f aca="true" t="shared" si="5" ref="C40:Y40">+C34+C39</f>
        <v>92427541</v>
      </c>
      <c r="D40" s="168">
        <f>+D34+D39</f>
        <v>0</v>
      </c>
      <c r="E40" s="72">
        <f t="shared" si="5"/>
        <v>99421755</v>
      </c>
      <c r="F40" s="73">
        <f t="shared" si="5"/>
        <v>99421755</v>
      </c>
      <c r="G40" s="73">
        <f t="shared" si="5"/>
        <v>91233683</v>
      </c>
      <c r="H40" s="73">
        <f t="shared" si="5"/>
        <v>47465333</v>
      </c>
      <c r="I40" s="73">
        <f t="shared" si="5"/>
        <v>57282845</v>
      </c>
      <c r="J40" s="73">
        <f t="shared" si="5"/>
        <v>57282845</v>
      </c>
      <c r="K40" s="73">
        <f t="shared" si="5"/>
        <v>120969785</v>
      </c>
      <c r="L40" s="73">
        <f t="shared" si="5"/>
        <v>131566599</v>
      </c>
      <c r="M40" s="73">
        <f t="shared" si="5"/>
        <v>133035571</v>
      </c>
      <c r="N40" s="73">
        <f t="shared" si="5"/>
        <v>133035571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133035571</v>
      </c>
      <c r="X40" s="73">
        <f t="shared" si="5"/>
        <v>49710879</v>
      </c>
      <c r="Y40" s="73">
        <f t="shared" si="5"/>
        <v>83324692</v>
      </c>
      <c r="Z40" s="170">
        <f>+IF(X40&lt;&gt;0,+(Y40/X40)*100,0)</f>
        <v>167.61862529125665</v>
      </c>
      <c r="AA40" s="74">
        <f>+AA34+AA39</f>
        <v>99421755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615214241</v>
      </c>
      <c r="D42" s="257">
        <f>+D25-D40</f>
        <v>0</v>
      </c>
      <c r="E42" s="258">
        <f t="shared" si="6"/>
        <v>1144964916</v>
      </c>
      <c r="F42" s="259">
        <f t="shared" si="6"/>
        <v>1144964916</v>
      </c>
      <c r="G42" s="259">
        <f t="shared" si="6"/>
        <v>602305059</v>
      </c>
      <c r="H42" s="259">
        <f t="shared" si="6"/>
        <v>659543618</v>
      </c>
      <c r="I42" s="259">
        <f t="shared" si="6"/>
        <v>644080343</v>
      </c>
      <c r="J42" s="259">
        <f t="shared" si="6"/>
        <v>644080343</v>
      </c>
      <c r="K42" s="259">
        <f t="shared" si="6"/>
        <v>668222560</v>
      </c>
      <c r="L42" s="259">
        <f t="shared" si="6"/>
        <v>665293434</v>
      </c>
      <c r="M42" s="259">
        <f t="shared" si="6"/>
        <v>712756419</v>
      </c>
      <c r="N42" s="259">
        <f t="shared" si="6"/>
        <v>712756419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712756419</v>
      </c>
      <c r="X42" s="259">
        <f t="shared" si="6"/>
        <v>572482457</v>
      </c>
      <c r="Y42" s="259">
        <f t="shared" si="6"/>
        <v>140273962</v>
      </c>
      <c r="Z42" s="260">
        <f>+IF(X42&lt;&gt;0,+(Y42/X42)*100,0)</f>
        <v>24.502752928898918</v>
      </c>
      <c r="AA42" s="261">
        <f>+AA25-AA40</f>
        <v>1144964916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601775644</v>
      </c>
      <c r="D45" s="155"/>
      <c r="E45" s="59">
        <v>1123964916</v>
      </c>
      <c r="F45" s="60">
        <v>1123964916</v>
      </c>
      <c r="G45" s="60">
        <v>602305060</v>
      </c>
      <c r="H45" s="60">
        <v>659543617</v>
      </c>
      <c r="I45" s="60">
        <v>644080343</v>
      </c>
      <c r="J45" s="60">
        <v>644080343</v>
      </c>
      <c r="K45" s="60">
        <v>668222560</v>
      </c>
      <c r="L45" s="60">
        <v>665293435</v>
      </c>
      <c r="M45" s="60">
        <v>712756418</v>
      </c>
      <c r="N45" s="60">
        <v>712756418</v>
      </c>
      <c r="O45" s="60"/>
      <c r="P45" s="60"/>
      <c r="Q45" s="60"/>
      <c r="R45" s="60"/>
      <c r="S45" s="60"/>
      <c r="T45" s="60"/>
      <c r="U45" s="60"/>
      <c r="V45" s="60"/>
      <c r="W45" s="60">
        <v>712756418</v>
      </c>
      <c r="X45" s="60">
        <v>561982458</v>
      </c>
      <c r="Y45" s="60">
        <v>150773960</v>
      </c>
      <c r="Z45" s="139">
        <v>26.83</v>
      </c>
      <c r="AA45" s="62">
        <v>1123964916</v>
      </c>
    </row>
    <row r="46" spans="1:27" ht="12.75">
      <c r="A46" s="249" t="s">
        <v>171</v>
      </c>
      <c r="B46" s="182"/>
      <c r="C46" s="155">
        <v>13438597</v>
      </c>
      <c r="D46" s="155"/>
      <c r="E46" s="59">
        <v>21000000</v>
      </c>
      <c r="F46" s="60">
        <v>21000000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10500000</v>
      </c>
      <c r="Y46" s="60">
        <v>-10500000</v>
      </c>
      <c r="Z46" s="139">
        <v>-100</v>
      </c>
      <c r="AA46" s="62">
        <v>21000000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615214241</v>
      </c>
      <c r="D48" s="217">
        <f>SUM(D45:D47)</f>
        <v>0</v>
      </c>
      <c r="E48" s="264">
        <f t="shared" si="7"/>
        <v>1144964916</v>
      </c>
      <c r="F48" s="219">
        <f t="shared" si="7"/>
        <v>1144964916</v>
      </c>
      <c r="G48" s="219">
        <f t="shared" si="7"/>
        <v>602305060</v>
      </c>
      <c r="H48" s="219">
        <f t="shared" si="7"/>
        <v>659543617</v>
      </c>
      <c r="I48" s="219">
        <f t="shared" si="7"/>
        <v>644080343</v>
      </c>
      <c r="J48" s="219">
        <f t="shared" si="7"/>
        <v>644080343</v>
      </c>
      <c r="K48" s="219">
        <f t="shared" si="7"/>
        <v>668222560</v>
      </c>
      <c r="L48" s="219">
        <f t="shared" si="7"/>
        <v>665293435</v>
      </c>
      <c r="M48" s="219">
        <f t="shared" si="7"/>
        <v>712756418</v>
      </c>
      <c r="N48" s="219">
        <f t="shared" si="7"/>
        <v>712756418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712756418</v>
      </c>
      <c r="X48" s="219">
        <f t="shared" si="7"/>
        <v>572482458</v>
      </c>
      <c r="Y48" s="219">
        <f t="shared" si="7"/>
        <v>140273960</v>
      </c>
      <c r="Z48" s="265">
        <f>+IF(X48&lt;&gt;0,+(Y48/X48)*100,0)</f>
        <v>24.502752536742356</v>
      </c>
      <c r="AA48" s="232">
        <f>SUM(AA45:AA47)</f>
        <v>1144964916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79183582</v>
      </c>
      <c r="D6" s="155"/>
      <c r="E6" s="59">
        <v>74138712</v>
      </c>
      <c r="F6" s="60">
        <v>74138712</v>
      </c>
      <c r="G6" s="60">
        <v>1268691</v>
      </c>
      <c r="H6" s="60">
        <v>4234198</v>
      </c>
      <c r="I6" s="60">
        <v>12122194</v>
      </c>
      <c r="J6" s="60">
        <v>17625083</v>
      </c>
      <c r="K6" s="60">
        <v>5947523</v>
      </c>
      <c r="L6" s="60">
        <v>3718107</v>
      </c>
      <c r="M6" s="60">
        <v>3260765</v>
      </c>
      <c r="N6" s="60">
        <v>12926395</v>
      </c>
      <c r="O6" s="60"/>
      <c r="P6" s="60"/>
      <c r="Q6" s="60"/>
      <c r="R6" s="60"/>
      <c r="S6" s="60"/>
      <c r="T6" s="60"/>
      <c r="U6" s="60"/>
      <c r="V6" s="60"/>
      <c r="W6" s="60">
        <v>30551478</v>
      </c>
      <c r="X6" s="60">
        <v>37069356</v>
      </c>
      <c r="Y6" s="60">
        <v>-6517878</v>
      </c>
      <c r="Z6" s="140">
        <v>-17.58</v>
      </c>
      <c r="AA6" s="62">
        <v>74138712</v>
      </c>
    </row>
    <row r="7" spans="1:27" ht="12.75">
      <c r="A7" s="249" t="s">
        <v>32</v>
      </c>
      <c r="B7" s="182"/>
      <c r="C7" s="155">
        <v>8136481</v>
      </c>
      <c r="D7" s="155"/>
      <c r="E7" s="59">
        <v>8662500</v>
      </c>
      <c r="F7" s="60">
        <v>8662500</v>
      </c>
      <c r="G7" s="60">
        <v>181938</v>
      </c>
      <c r="H7" s="60">
        <v>489269</v>
      </c>
      <c r="I7" s="60">
        <v>1891991</v>
      </c>
      <c r="J7" s="60">
        <v>2563198</v>
      </c>
      <c r="K7" s="60">
        <v>532297</v>
      </c>
      <c r="L7" s="60">
        <v>442247</v>
      </c>
      <c r="M7" s="60">
        <v>394206</v>
      </c>
      <c r="N7" s="60">
        <v>1368750</v>
      </c>
      <c r="O7" s="60"/>
      <c r="P7" s="60"/>
      <c r="Q7" s="60"/>
      <c r="R7" s="60"/>
      <c r="S7" s="60"/>
      <c r="T7" s="60"/>
      <c r="U7" s="60"/>
      <c r="V7" s="60"/>
      <c r="W7" s="60">
        <v>3931948</v>
      </c>
      <c r="X7" s="60">
        <v>4331250</v>
      </c>
      <c r="Y7" s="60">
        <v>-399302</v>
      </c>
      <c r="Z7" s="140">
        <v>-9.22</v>
      </c>
      <c r="AA7" s="62">
        <v>8662500</v>
      </c>
    </row>
    <row r="8" spans="1:27" ht="12.75">
      <c r="A8" s="249" t="s">
        <v>178</v>
      </c>
      <c r="B8" s="182"/>
      <c r="C8" s="155">
        <v>9933731</v>
      </c>
      <c r="D8" s="155"/>
      <c r="E8" s="59">
        <v>19285308</v>
      </c>
      <c r="F8" s="60">
        <v>19285308</v>
      </c>
      <c r="G8" s="60">
        <v>2849141</v>
      </c>
      <c r="H8" s="60">
        <v>5226655</v>
      </c>
      <c r="I8" s="60">
        <v>7184566</v>
      </c>
      <c r="J8" s="60">
        <v>15260362</v>
      </c>
      <c r="K8" s="60">
        <v>7641559</v>
      </c>
      <c r="L8" s="60">
        <v>2895267</v>
      </c>
      <c r="M8" s="60">
        <v>5035823</v>
      </c>
      <c r="N8" s="60">
        <v>15572649</v>
      </c>
      <c r="O8" s="60"/>
      <c r="P8" s="60"/>
      <c r="Q8" s="60"/>
      <c r="R8" s="60"/>
      <c r="S8" s="60"/>
      <c r="T8" s="60"/>
      <c r="U8" s="60"/>
      <c r="V8" s="60"/>
      <c r="W8" s="60">
        <v>30833011</v>
      </c>
      <c r="X8" s="60">
        <v>9642654</v>
      </c>
      <c r="Y8" s="60">
        <v>21190357</v>
      </c>
      <c r="Z8" s="140">
        <v>219.76</v>
      </c>
      <c r="AA8" s="62">
        <v>19285308</v>
      </c>
    </row>
    <row r="9" spans="1:27" ht="12.75">
      <c r="A9" s="249" t="s">
        <v>179</v>
      </c>
      <c r="B9" s="182"/>
      <c r="C9" s="155">
        <v>80331433</v>
      </c>
      <c r="D9" s="155"/>
      <c r="E9" s="59">
        <v>141750000</v>
      </c>
      <c r="F9" s="60">
        <v>141750000</v>
      </c>
      <c r="G9" s="60">
        <v>11859000</v>
      </c>
      <c r="H9" s="60">
        <v>34121000</v>
      </c>
      <c r="I9" s="60">
        <v>510000</v>
      </c>
      <c r="J9" s="60">
        <v>46490000</v>
      </c>
      <c r="K9" s="60"/>
      <c r="L9" s="60"/>
      <c r="M9" s="60">
        <v>41540000</v>
      </c>
      <c r="N9" s="60">
        <v>41540000</v>
      </c>
      <c r="O9" s="60"/>
      <c r="P9" s="60"/>
      <c r="Q9" s="60"/>
      <c r="R9" s="60"/>
      <c r="S9" s="60"/>
      <c r="T9" s="60"/>
      <c r="U9" s="60"/>
      <c r="V9" s="60"/>
      <c r="W9" s="60">
        <v>88030000</v>
      </c>
      <c r="X9" s="60">
        <v>70875000</v>
      </c>
      <c r="Y9" s="60">
        <v>17155000</v>
      </c>
      <c r="Z9" s="140">
        <v>24.2</v>
      </c>
      <c r="AA9" s="62">
        <v>141750000</v>
      </c>
    </row>
    <row r="10" spans="1:27" ht="12.75">
      <c r="A10" s="249" t="s">
        <v>180</v>
      </c>
      <c r="B10" s="182"/>
      <c r="C10" s="155">
        <v>32060000</v>
      </c>
      <c r="D10" s="155"/>
      <c r="E10" s="59">
        <v>77008464</v>
      </c>
      <c r="F10" s="60">
        <v>77008464</v>
      </c>
      <c r="G10" s="60"/>
      <c r="H10" s="60"/>
      <c r="I10" s="60">
        <v>10388000</v>
      </c>
      <c r="J10" s="60">
        <v>10388000</v>
      </c>
      <c r="K10" s="60">
        <v>34000000</v>
      </c>
      <c r="L10" s="60">
        <v>6000000</v>
      </c>
      <c r="M10" s="60">
        <v>33102000</v>
      </c>
      <c r="N10" s="60">
        <v>73102000</v>
      </c>
      <c r="O10" s="60"/>
      <c r="P10" s="60"/>
      <c r="Q10" s="60"/>
      <c r="R10" s="60"/>
      <c r="S10" s="60"/>
      <c r="T10" s="60"/>
      <c r="U10" s="60"/>
      <c r="V10" s="60"/>
      <c r="W10" s="60">
        <v>83490000</v>
      </c>
      <c r="X10" s="60">
        <v>38504232</v>
      </c>
      <c r="Y10" s="60">
        <v>44985768</v>
      </c>
      <c r="Z10" s="140">
        <v>116.83</v>
      </c>
      <c r="AA10" s="62">
        <v>77008464</v>
      </c>
    </row>
    <row r="11" spans="1:27" ht="12.75">
      <c r="A11" s="249" t="s">
        <v>181</v>
      </c>
      <c r="B11" s="182"/>
      <c r="C11" s="155">
        <v>7220470</v>
      </c>
      <c r="D11" s="155"/>
      <c r="E11" s="59">
        <v>9500004</v>
      </c>
      <c r="F11" s="60">
        <v>9500004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4750002</v>
      </c>
      <c r="Y11" s="60">
        <v>-4750002</v>
      </c>
      <c r="Z11" s="140">
        <v>-100</v>
      </c>
      <c r="AA11" s="62">
        <v>9500004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-144891534</v>
      </c>
      <c r="D14" s="155"/>
      <c r="E14" s="59">
        <v>-227011068</v>
      </c>
      <c r="F14" s="60">
        <v>-227011068</v>
      </c>
      <c r="G14" s="60">
        <v>-30377226</v>
      </c>
      <c r="H14" s="60">
        <v>-15278242</v>
      </c>
      <c r="I14" s="60">
        <v>-16029036</v>
      </c>
      <c r="J14" s="60">
        <v>-61684504</v>
      </c>
      <c r="K14" s="60">
        <v>-81303840</v>
      </c>
      <c r="L14" s="60">
        <v>-26317785</v>
      </c>
      <c r="M14" s="60">
        <v>-21546131</v>
      </c>
      <c r="N14" s="60">
        <v>-129167756</v>
      </c>
      <c r="O14" s="60"/>
      <c r="P14" s="60"/>
      <c r="Q14" s="60"/>
      <c r="R14" s="60"/>
      <c r="S14" s="60"/>
      <c r="T14" s="60"/>
      <c r="U14" s="60"/>
      <c r="V14" s="60"/>
      <c r="W14" s="60">
        <v>-190852260</v>
      </c>
      <c r="X14" s="60">
        <v>-113505534</v>
      </c>
      <c r="Y14" s="60">
        <v>-77346726</v>
      </c>
      <c r="Z14" s="140">
        <v>68.14</v>
      </c>
      <c r="AA14" s="62">
        <v>-227011068</v>
      </c>
    </row>
    <row r="15" spans="1:27" ht="12.75">
      <c r="A15" s="249" t="s">
        <v>40</v>
      </c>
      <c r="B15" s="182"/>
      <c r="C15" s="155">
        <v>-505465</v>
      </c>
      <c r="D15" s="155"/>
      <c r="E15" s="59">
        <v>-401328</v>
      </c>
      <c r="F15" s="60">
        <v>-401328</v>
      </c>
      <c r="G15" s="60">
        <v>-36358</v>
      </c>
      <c r="H15" s="60">
        <v>-36800</v>
      </c>
      <c r="I15" s="60">
        <v>-36034</v>
      </c>
      <c r="J15" s="60">
        <v>-109192</v>
      </c>
      <c r="K15" s="60">
        <v>-34124</v>
      </c>
      <c r="L15" s="60">
        <v>-34475</v>
      </c>
      <c r="M15" s="60">
        <v>-32604</v>
      </c>
      <c r="N15" s="60">
        <v>-101203</v>
      </c>
      <c r="O15" s="60"/>
      <c r="P15" s="60"/>
      <c r="Q15" s="60"/>
      <c r="R15" s="60"/>
      <c r="S15" s="60"/>
      <c r="T15" s="60"/>
      <c r="U15" s="60"/>
      <c r="V15" s="60"/>
      <c r="W15" s="60">
        <v>-210395</v>
      </c>
      <c r="X15" s="60">
        <v>-200664</v>
      </c>
      <c r="Y15" s="60">
        <v>-9731</v>
      </c>
      <c r="Z15" s="140">
        <v>4.85</v>
      </c>
      <c r="AA15" s="62">
        <v>-401328</v>
      </c>
    </row>
    <row r="16" spans="1:27" ht="12.75">
      <c r="A16" s="249" t="s">
        <v>42</v>
      </c>
      <c r="B16" s="182"/>
      <c r="C16" s="155"/>
      <c r="D16" s="155"/>
      <c r="E16" s="59">
        <v>-4773996</v>
      </c>
      <c r="F16" s="60">
        <v>-4773996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-2386998</v>
      </c>
      <c r="Y16" s="60">
        <v>2386998</v>
      </c>
      <c r="Z16" s="140">
        <v>-100</v>
      </c>
      <c r="AA16" s="62">
        <v>-4773996</v>
      </c>
    </row>
    <row r="17" spans="1:27" ht="12.75">
      <c r="A17" s="250" t="s">
        <v>185</v>
      </c>
      <c r="B17" s="251"/>
      <c r="C17" s="168">
        <f aca="true" t="shared" si="0" ref="C17:Y17">SUM(C6:C16)</f>
        <v>71468698</v>
      </c>
      <c r="D17" s="168">
        <f t="shared" si="0"/>
        <v>0</v>
      </c>
      <c r="E17" s="72">
        <f t="shared" si="0"/>
        <v>98158596</v>
      </c>
      <c r="F17" s="73">
        <f t="shared" si="0"/>
        <v>98158596</v>
      </c>
      <c r="G17" s="73">
        <f t="shared" si="0"/>
        <v>-14254814</v>
      </c>
      <c r="H17" s="73">
        <f t="shared" si="0"/>
        <v>28756080</v>
      </c>
      <c r="I17" s="73">
        <f t="shared" si="0"/>
        <v>16031681</v>
      </c>
      <c r="J17" s="73">
        <f t="shared" si="0"/>
        <v>30532947</v>
      </c>
      <c r="K17" s="73">
        <f t="shared" si="0"/>
        <v>-33216585</v>
      </c>
      <c r="L17" s="73">
        <f t="shared" si="0"/>
        <v>-13296639</v>
      </c>
      <c r="M17" s="73">
        <f t="shared" si="0"/>
        <v>61754059</v>
      </c>
      <c r="N17" s="73">
        <f t="shared" si="0"/>
        <v>15240835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45773782</v>
      </c>
      <c r="X17" s="73">
        <f t="shared" si="0"/>
        <v>49079298</v>
      </c>
      <c r="Y17" s="73">
        <f t="shared" si="0"/>
        <v>-3305516</v>
      </c>
      <c r="Z17" s="170">
        <f>+IF(X17&lt;&gt;0,+(Y17/X17)*100,0)</f>
        <v>-6.735051507867941</v>
      </c>
      <c r="AA17" s="74">
        <f>SUM(AA6:AA16)</f>
        <v>98158596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807468</v>
      </c>
      <c r="D21" s="155"/>
      <c r="E21" s="59"/>
      <c r="F21" s="60"/>
      <c r="G21" s="159"/>
      <c r="H21" s="159">
        <v>2892488</v>
      </c>
      <c r="I21" s="159"/>
      <c r="J21" s="60">
        <v>2892488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2892488</v>
      </c>
      <c r="X21" s="60"/>
      <c r="Y21" s="159">
        <v>2892488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26000004</v>
      </c>
      <c r="F24" s="60">
        <v>26000004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13000002</v>
      </c>
      <c r="Y24" s="60">
        <v>-13000002</v>
      </c>
      <c r="Z24" s="140">
        <v>-100</v>
      </c>
      <c r="AA24" s="62">
        <v>26000004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-57664630</v>
      </c>
      <c r="D26" s="155"/>
      <c r="E26" s="59">
        <v>-110194200</v>
      </c>
      <c r="F26" s="60">
        <v>-110194200</v>
      </c>
      <c r="G26" s="60">
        <v>-3651541</v>
      </c>
      <c r="H26" s="60">
        <v>-195795</v>
      </c>
      <c r="I26" s="60">
        <v>-2988132</v>
      </c>
      <c r="J26" s="60">
        <v>-6835468</v>
      </c>
      <c r="K26" s="60">
        <v>-1931670</v>
      </c>
      <c r="L26" s="60">
        <v>-6995661</v>
      </c>
      <c r="M26" s="60">
        <v>-2409330</v>
      </c>
      <c r="N26" s="60">
        <v>-11336661</v>
      </c>
      <c r="O26" s="60"/>
      <c r="P26" s="60"/>
      <c r="Q26" s="60"/>
      <c r="R26" s="60"/>
      <c r="S26" s="60"/>
      <c r="T26" s="60"/>
      <c r="U26" s="60"/>
      <c r="V26" s="60"/>
      <c r="W26" s="60">
        <v>-18172129</v>
      </c>
      <c r="X26" s="60">
        <v>-55097100</v>
      </c>
      <c r="Y26" s="60">
        <v>36924971</v>
      </c>
      <c r="Z26" s="140">
        <v>-67.02</v>
      </c>
      <c r="AA26" s="62">
        <v>-110194200</v>
      </c>
    </row>
    <row r="27" spans="1:27" ht="12.75">
      <c r="A27" s="250" t="s">
        <v>192</v>
      </c>
      <c r="B27" s="251"/>
      <c r="C27" s="168">
        <f aca="true" t="shared" si="1" ref="C27:Y27">SUM(C21:C26)</f>
        <v>-56857162</v>
      </c>
      <c r="D27" s="168">
        <f>SUM(D21:D26)</f>
        <v>0</v>
      </c>
      <c r="E27" s="72">
        <f t="shared" si="1"/>
        <v>-84194196</v>
      </c>
      <c r="F27" s="73">
        <f t="shared" si="1"/>
        <v>-84194196</v>
      </c>
      <c r="G27" s="73">
        <f t="shared" si="1"/>
        <v>-3651541</v>
      </c>
      <c r="H27" s="73">
        <f t="shared" si="1"/>
        <v>2696693</v>
      </c>
      <c r="I27" s="73">
        <f t="shared" si="1"/>
        <v>-2988132</v>
      </c>
      <c r="J27" s="73">
        <f t="shared" si="1"/>
        <v>-3942980</v>
      </c>
      <c r="K27" s="73">
        <f t="shared" si="1"/>
        <v>-1931670</v>
      </c>
      <c r="L27" s="73">
        <f t="shared" si="1"/>
        <v>-6995661</v>
      </c>
      <c r="M27" s="73">
        <f t="shared" si="1"/>
        <v>-2409330</v>
      </c>
      <c r="N27" s="73">
        <f t="shared" si="1"/>
        <v>-11336661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-15279641</v>
      </c>
      <c r="X27" s="73">
        <f t="shared" si="1"/>
        <v>-42097098</v>
      </c>
      <c r="Y27" s="73">
        <f t="shared" si="1"/>
        <v>26817457</v>
      </c>
      <c r="Z27" s="170">
        <f>+IF(X27&lt;&gt;0,+(Y27/X27)*100,0)</f>
        <v>-63.70381397786612</v>
      </c>
      <c r="AA27" s="74">
        <f>SUM(AA21:AA26)</f>
        <v>-84194196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13000000</v>
      </c>
      <c r="H33" s="159">
        <v>5000000</v>
      </c>
      <c r="I33" s="159"/>
      <c r="J33" s="159">
        <v>18000000</v>
      </c>
      <c r="K33" s="60"/>
      <c r="L33" s="60">
        <v>11000000</v>
      </c>
      <c r="M33" s="60"/>
      <c r="N33" s="60">
        <v>11000000</v>
      </c>
      <c r="O33" s="159"/>
      <c r="P33" s="159"/>
      <c r="Q33" s="159"/>
      <c r="R33" s="60"/>
      <c r="S33" s="60"/>
      <c r="T33" s="60"/>
      <c r="U33" s="60"/>
      <c r="V33" s="159"/>
      <c r="W33" s="159">
        <v>29000000</v>
      </c>
      <c r="X33" s="159"/>
      <c r="Y33" s="60">
        <v>29000000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-1286399</v>
      </c>
      <c r="D35" s="155"/>
      <c r="E35" s="59">
        <v>-1266408</v>
      </c>
      <c r="F35" s="60">
        <v>-1266408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-633204</v>
      </c>
      <c r="Y35" s="60">
        <v>633204</v>
      </c>
      <c r="Z35" s="140">
        <v>-100</v>
      </c>
      <c r="AA35" s="62">
        <v>-1266408</v>
      </c>
    </row>
    <row r="36" spans="1:27" ht="12.75">
      <c r="A36" s="250" t="s">
        <v>198</v>
      </c>
      <c r="B36" s="251"/>
      <c r="C36" s="168">
        <f aca="true" t="shared" si="2" ref="C36:Y36">SUM(C31:C35)</f>
        <v>-1286399</v>
      </c>
      <c r="D36" s="168">
        <f>SUM(D31:D35)</f>
        <v>0</v>
      </c>
      <c r="E36" s="72">
        <f t="shared" si="2"/>
        <v>-1266408</v>
      </c>
      <c r="F36" s="73">
        <f t="shared" si="2"/>
        <v>-1266408</v>
      </c>
      <c r="G36" s="73">
        <f t="shared" si="2"/>
        <v>13000000</v>
      </c>
      <c r="H36" s="73">
        <f t="shared" si="2"/>
        <v>5000000</v>
      </c>
      <c r="I36" s="73">
        <f t="shared" si="2"/>
        <v>0</v>
      </c>
      <c r="J36" s="73">
        <f t="shared" si="2"/>
        <v>18000000</v>
      </c>
      <c r="K36" s="73">
        <f t="shared" si="2"/>
        <v>0</v>
      </c>
      <c r="L36" s="73">
        <f t="shared" si="2"/>
        <v>11000000</v>
      </c>
      <c r="M36" s="73">
        <f t="shared" si="2"/>
        <v>0</v>
      </c>
      <c r="N36" s="73">
        <f t="shared" si="2"/>
        <v>11000000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29000000</v>
      </c>
      <c r="X36" s="73">
        <f t="shared" si="2"/>
        <v>-633204</v>
      </c>
      <c r="Y36" s="73">
        <f t="shared" si="2"/>
        <v>29633204</v>
      </c>
      <c r="Z36" s="170">
        <f>+IF(X36&lt;&gt;0,+(Y36/X36)*100,0)</f>
        <v>-4679.8826286631165</v>
      </c>
      <c r="AA36" s="74">
        <f>SUM(AA31:AA35)</f>
        <v>-1266408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13325137</v>
      </c>
      <c r="D38" s="153">
        <f>+D17+D27+D36</f>
        <v>0</v>
      </c>
      <c r="E38" s="99">
        <f t="shared" si="3"/>
        <v>12697992</v>
      </c>
      <c r="F38" s="100">
        <f t="shared" si="3"/>
        <v>12697992</v>
      </c>
      <c r="G38" s="100">
        <f t="shared" si="3"/>
        <v>-4906355</v>
      </c>
      <c r="H38" s="100">
        <f t="shared" si="3"/>
        <v>36452773</v>
      </c>
      <c r="I38" s="100">
        <f t="shared" si="3"/>
        <v>13043549</v>
      </c>
      <c r="J38" s="100">
        <f t="shared" si="3"/>
        <v>44589967</v>
      </c>
      <c r="K38" s="100">
        <f t="shared" si="3"/>
        <v>-35148255</v>
      </c>
      <c r="L38" s="100">
        <f t="shared" si="3"/>
        <v>-9292300</v>
      </c>
      <c r="M38" s="100">
        <f t="shared" si="3"/>
        <v>59344729</v>
      </c>
      <c r="N38" s="100">
        <f t="shared" si="3"/>
        <v>14904174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59494141</v>
      </c>
      <c r="X38" s="100">
        <f t="shared" si="3"/>
        <v>6348996</v>
      </c>
      <c r="Y38" s="100">
        <f t="shared" si="3"/>
        <v>53145145</v>
      </c>
      <c r="Z38" s="137">
        <f>+IF(X38&lt;&gt;0,+(Y38/X38)*100,0)</f>
        <v>837.0637656725567</v>
      </c>
      <c r="AA38" s="102">
        <f>+AA17+AA27+AA36</f>
        <v>12697992</v>
      </c>
    </row>
    <row r="39" spans="1:27" ht="12.75">
      <c r="A39" s="249" t="s">
        <v>200</v>
      </c>
      <c r="B39" s="182"/>
      <c r="C39" s="153">
        <v>110350936</v>
      </c>
      <c r="D39" s="153"/>
      <c r="E39" s="99">
        <v>122977629</v>
      </c>
      <c r="F39" s="100">
        <v>122977629</v>
      </c>
      <c r="G39" s="100">
        <v>6485662</v>
      </c>
      <c r="H39" s="100">
        <v>1579307</v>
      </c>
      <c r="I39" s="100">
        <v>38032080</v>
      </c>
      <c r="J39" s="100">
        <v>6485662</v>
      </c>
      <c r="K39" s="100">
        <v>51075629</v>
      </c>
      <c r="L39" s="100">
        <v>15927374</v>
      </c>
      <c r="M39" s="100">
        <v>6635074</v>
      </c>
      <c r="N39" s="100">
        <v>51075629</v>
      </c>
      <c r="O39" s="100"/>
      <c r="P39" s="100"/>
      <c r="Q39" s="100"/>
      <c r="R39" s="100"/>
      <c r="S39" s="100"/>
      <c r="T39" s="100"/>
      <c r="U39" s="100"/>
      <c r="V39" s="100"/>
      <c r="W39" s="100">
        <v>6485662</v>
      </c>
      <c r="X39" s="100">
        <v>122977629</v>
      </c>
      <c r="Y39" s="100">
        <v>-116491967</v>
      </c>
      <c r="Z39" s="137">
        <v>-94.73</v>
      </c>
      <c r="AA39" s="102">
        <v>122977629</v>
      </c>
    </row>
    <row r="40" spans="1:27" ht="12.75">
      <c r="A40" s="269" t="s">
        <v>201</v>
      </c>
      <c r="B40" s="256"/>
      <c r="C40" s="257">
        <v>123676073</v>
      </c>
      <c r="D40" s="257"/>
      <c r="E40" s="258">
        <v>135675620</v>
      </c>
      <c r="F40" s="259">
        <v>135675620</v>
      </c>
      <c r="G40" s="259">
        <v>1579307</v>
      </c>
      <c r="H40" s="259">
        <v>38032080</v>
      </c>
      <c r="I40" s="259">
        <v>51075629</v>
      </c>
      <c r="J40" s="259">
        <v>51075629</v>
      </c>
      <c r="K40" s="259">
        <v>15927374</v>
      </c>
      <c r="L40" s="259">
        <v>6635074</v>
      </c>
      <c r="M40" s="259">
        <v>65979803</v>
      </c>
      <c r="N40" s="259">
        <v>65979803</v>
      </c>
      <c r="O40" s="259"/>
      <c r="P40" s="259"/>
      <c r="Q40" s="259"/>
      <c r="R40" s="259"/>
      <c r="S40" s="259"/>
      <c r="T40" s="259"/>
      <c r="U40" s="259"/>
      <c r="V40" s="259"/>
      <c r="W40" s="259">
        <v>65979803</v>
      </c>
      <c r="X40" s="259">
        <v>129326624</v>
      </c>
      <c r="Y40" s="259">
        <v>-63346821</v>
      </c>
      <c r="Z40" s="260">
        <v>-48.98</v>
      </c>
      <c r="AA40" s="261">
        <v>135675620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57987309</v>
      </c>
      <c r="D5" s="200">
        <f t="shared" si="0"/>
        <v>0</v>
      </c>
      <c r="E5" s="106">
        <f t="shared" si="0"/>
        <v>22367800</v>
      </c>
      <c r="F5" s="106">
        <f t="shared" si="0"/>
        <v>22367800</v>
      </c>
      <c r="G5" s="106">
        <f t="shared" si="0"/>
        <v>865366</v>
      </c>
      <c r="H5" s="106">
        <f t="shared" si="0"/>
        <v>875669</v>
      </c>
      <c r="I5" s="106">
        <f t="shared" si="0"/>
        <v>722684</v>
      </c>
      <c r="J5" s="106">
        <f t="shared" si="0"/>
        <v>2463719</v>
      </c>
      <c r="K5" s="106">
        <f t="shared" si="0"/>
        <v>5292672</v>
      </c>
      <c r="L5" s="106">
        <f t="shared" si="0"/>
        <v>10072434</v>
      </c>
      <c r="M5" s="106">
        <f t="shared" si="0"/>
        <v>404501</v>
      </c>
      <c r="N5" s="106">
        <f t="shared" si="0"/>
        <v>15769607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18233326</v>
      </c>
      <c r="X5" s="106">
        <f t="shared" si="0"/>
        <v>11183900</v>
      </c>
      <c r="Y5" s="106">
        <f t="shared" si="0"/>
        <v>7049426</v>
      </c>
      <c r="Z5" s="201">
        <f>+IF(X5&lt;&gt;0,+(Y5/X5)*100,0)</f>
        <v>63.0319119448493</v>
      </c>
      <c r="AA5" s="199">
        <f>SUM(AA11:AA18)</f>
        <v>22367800</v>
      </c>
    </row>
    <row r="6" spans="1:27" ht="12.75">
      <c r="A6" s="291" t="s">
        <v>205</v>
      </c>
      <c r="B6" s="142"/>
      <c r="C6" s="62">
        <v>44733707</v>
      </c>
      <c r="D6" s="156"/>
      <c r="E6" s="60"/>
      <c r="F6" s="60"/>
      <c r="G6" s="60"/>
      <c r="H6" s="60">
        <v>810438</v>
      </c>
      <c r="I6" s="60"/>
      <c r="J6" s="60">
        <v>810438</v>
      </c>
      <c r="K6" s="60">
        <v>3592319</v>
      </c>
      <c r="L6" s="60">
        <v>1198899</v>
      </c>
      <c r="M6" s="60"/>
      <c r="N6" s="60">
        <v>4791218</v>
      </c>
      <c r="O6" s="60"/>
      <c r="P6" s="60"/>
      <c r="Q6" s="60"/>
      <c r="R6" s="60"/>
      <c r="S6" s="60"/>
      <c r="T6" s="60"/>
      <c r="U6" s="60"/>
      <c r="V6" s="60"/>
      <c r="W6" s="60">
        <v>5601656</v>
      </c>
      <c r="X6" s="60"/>
      <c r="Y6" s="60">
        <v>5601656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7425262</v>
      </c>
      <c r="D10" s="156"/>
      <c r="E10" s="60">
        <v>2570000</v>
      </c>
      <c r="F10" s="60">
        <v>2570000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1285000</v>
      </c>
      <c r="Y10" s="60">
        <v>-1285000</v>
      </c>
      <c r="Z10" s="140">
        <v>-100</v>
      </c>
      <c r="AA10" s="155">
        <v>2570000</v>
      </c>
    </row>
    <row r="11" spans="1:27" ht="12.75">
      <c r="A11" s="292" t="s">
        <v>210</v>
      </c>
      <c r="B11" s="142"/>
      <c r="C11" s="293">
        <f aca="true" t="shared" si="1" ref="C11:Y11">SUM(C6:C10)</f>
        <v>52158969</v>
      </c>
      <c r="D11" s="294">
        <f t="shared" si="1"/>
        <v>0</v>
      </c>
      <c r="E11" s="295">
        <f t="shared" si="1"/>
        <v>2570000</v>
      </c>
      <c r="F11" s="295">
        <f t="shared" si="1"/>
        <v>2570000</v>
      </c>
      <c r="G11" s="295">
        <f t="shared" si="1"/>
        <v>0</v>
      </c>
      <c r="H11" s="295">
        <f t="shared" si="1"/>
        <v>810438</v>
      </c>
      <c r="I11" s="295">
        <f t="shared" si="1"/>
        <v>0</v>
      </c>
      <c r="J11" s="295">
        <f t="shared" si="1"/>
        <v>810438</v>
      </c>
      <c r="K11" s="295">
        <f t="shared" si="1"/>
        <v>3592319</v>
      </c>
      <c r="L11" s="295">
        <f t="shared" si="1"/>
        <v>1198899</v>
      </c>
      <c r="M11" s="295">
        <f t="shared" si="1"/>
        <v>0</v>
      </c>
      <c r="N11" s="295">
        <f t="shared" si="1"/>
        <v>4791218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5601656</v>
      </c>
      <c r="X11" s="295">
        <f t="shared" si="1"/>
        <v>1285000</v>
      </c>
      <c r="Y11" s="295">
        <f t="shared" si="1"/>
        <v>4316656</v>
      </c>
      <c r="Z11" s="296">
        <f>+IF(X11&lt;&gt;0,+(Y11/X11)*100,0)</f>
        <v>335.9265369649806</v>
      </c>
      <c r="AA11" s="297">
        <f>SUM(AA6:AA10)</f>
        <v>2570000</v>
      </c>
    </row>
    <row r="12" spans="1:27" ht="12.75">
      <c r="A12" s="298" t="s">
        <v>211</v>
      </c>
      <c r="B12" s="136"/>
      <c r="C12" s="62">
        <v>351495</v>
      </c>
      <c r="D12" s="156"/>
      <c r="E12" s="60">
        <v>5443500</v>
      </c>
      <c r="F12" s="60">
        <v>5443500</v>
      </c>
      <c r="G12" s="60"/>
      <c r="H12" s="60"/>
      <c r="I12" s="60">
        <v>397228</v>
      </c>
      <c r="J12" s="60">
        <v>397228</v>
      </c>
      <c r="K12" s="60">
        <v>524302</v>
      </c>
      <c r="L12" s="60">
        <v>99000</v>
      </c>
      <c r="M12" s="60">
        <v>45836</v>
      </c>
      <c r="N12" s="60">
        <v>669138</v>
      </c>
      <c r="O12" s="60"/>
      <c r="P12" s="60"/>
      <c r="Q12" s="60"/>
      <c r="R12" s="60"/>
      <c r="S12" s="60"/>
      <c r="T12" s="60"/>
      <c r="U12" s="60"/>
      <c r="V12" s="60"/>
      <c r="W12" s="60">
        <v>1066366</v>
      </c>
      <c r="X12" s="60">
        <v>2721750</v>
      </c>
      <c r="Y12" s="60">
        <v>-1655384</v>
      </c>
      <c r="Z12" s="140">
        <v>-60.82</v>
      </c>
      <c r="AA12" s="155">
        <v>5443500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5476845</v>
      </c>
      <c r="D15" s="156"/>
      <c r="E15" s="60">
        <v>14354300</v>
      </c>
      <c r="F15" s="60">
        <v>14354300</v>
      </c>
      <c r="G15" s="60">
        <v>865366</v>
      </c>
      <c r="H15" s="60">
        <v>65231</v>
      </c>
      <c r="I15" s="60">
        <v>325456</v>
      </c>
      <c r="J15" s="60">
        <v>1256053</v>
      </c>
      <c r="K15" s="60">
        <v>1176051</v>
      </c>
      <c r="L15" s="60">
        <v>8774535</v>
      </c>
      <c r="M15" s="60">
        <v>358665</v>
      </c>
      <c r="N15" s="60">
        <v>10309251</v>
      </c>
      <c r="O15" s="60"/>
      <c r="P15" s="60"/>
      <c r="Q15" s="60"/>
      <c r="R15" s="60"/>
      <c r="S15" s="60"/>
      <c r="T15" s="60"/>
      <c r="U15" s="60"/>
      <c r="V15" s="60"/>
      <c r="W15" s="60">
        <v>11565304</v>
      </c>
      <c r="X15" s="60">
        <v>7177150</v>
      </c>
      <c r="Y15" s="60">
        <v>4388154</v>
      </c>
      <c r="Z15" s="140">
        <v>61.14</v>
      </c>
      <c r="AA15" s="155">
        <v>14354300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87826399</v>
      </c>
      <c r="F20" s="100">
        <f t="shared" si="2"/>
        <v>87826399</v>
      </c>
      <c r="G20" s="100">
        <f t="shared" si="2"/>
        <v>2786175</v>
      </c>
      <c r="H20" s="100">
        <f t="shared" si="2"/>
        <v>0</v>
      </c>
      <c r="I20" s="100">
        <f t="shared" si="2"/>
        <v>0</v>
      </c>
      <c r="J20" s="100">
        <f t="shared" si="2"/>
        <v>2786175</v>
      </c>
      <c r="K20" s="100">
        <f t="shared" si="2"/>
        <v>0</v>
      </c>
      <c r="L20" s="100">
        <f t="shared" si="2"/>
        <v>1863087</v>
      </c>
      <c r="M20" s="100">
        <f t="shared" si="2"/>
        <v>985136</v>
      </c>
      <c r="N20" s="100">
        <f t="shared" si="2"/>
        <v>2848223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5634398</v>
      </c>
      <c r="X20" s="100">
        <f t="shared" si="2"/>
        <v>43913200</v>
      </c>
      <c r="Y20" s="100">
        <f t="shared" si="2"/>
        <v>-38278802</v>
      </c>
      <c r="Z20" s="137">
        <f>+IF(X20&lt;&gt;0,+(Y20/X20)*100,0)</f>
        <v>-87.16923840667499</v>
      </c>
      <c r="AA20" s="153">
        <f>SUM(AA26:AA33)</f>
        <v>87826399</v>
      </c>
    </row>
    <row r="21" spans="1:27" ht="12.75">
      <c r="A21" s="291" t="s">
        <v>205</v>
      </c>
      <c r="B21" s="142"/>
      <c r="C21" s="62"/>
      <c r="D21" s="156"/>
      <c r="E21" s="60">
        <v>87826399</v>
      </c>
      <c r="F21" s="60">
        <v>87826399</v>
      </c>
      <c r="G21" s="60">
        <v>2427123</v>
      </c>
      <c r="H21" s="60"/>
      <c r="I21" s="60"/>
      <c r="J21" s="60">
        <v>2427123</v>
      </c>
      <c r="K21" s="60"/>
      <c r="L21" s="60">
        <v>1863087</v>
      </c>
      <c r="M21" s="60">
        <v>985136</v>
      </c>
      <c r="N21" s="60">
        <v>2848223</v>
      </c>
      <c r="O21" s="60"/>
      <c r="P21" s="60"/>
      <c r="Q21" s="60"/>
      <c r="R21" s="60"/>
      <c r="S21" s="60"/>
      <c r="T21" s="60"/>
      <c r="U21" s="60"/>
      <c r="V21" s="60"/>
      <c r="W21" s="60">
        <v>5275346</v>
      </c>
      <c r="X21" s="60">
        <v>43913200</v>
      </c>
      <c r="Y21" s="60">
        <v>-38637854</v>
      </c>
      <c r="Z21" s="140">
        <v>-87.99</v>
      </c>
      <c r="AA21" s="155">
        <v>87826399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87826399</v>
      </c>
      <c r="F26" s="295">
        <f t="shared" si="3"/>
        <v>87826399</v>
      </c>
      <c r="G26" s="295">
        <f t="shared" si="3"/>
        <v>2427123</v>
      </c>
      <c r="H26" s="295">
        <f t="shared" si="3"/>
        <v>0</v>
      </c>
      <c r="I26" s="295">
        <f t="shared" si="3"/>
        <v>0</v>
      </c>
      <c r="J26" s="295">
        <f t="shared" si="3"/>
        <v>2427123</v>
      </c>
      <c r="K26" s="295">
        <f t="shared" si="3"/>
        <v>0</v>
      </c>
      <c r="L26" s="295">
        <f t="shared" si="3"/>
        <v>1863087</v>
      </c>
      <c r="M26" s="295">
        <f t="shared" si="3"/>
        <v>985136</v>
      </c>
      <c r="N26" s="295">
        <f t="shared" si="3"/>
        <v>2848223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5275346</v>
      </c>
      <c r="X26" s="295">
        <f t="shared" si="3"/>
        <v>43913200</v>
      </c>
      <c r="Y26" s="295">
        <f t="shared" si="3"/>
        <v>-38637854</v>
      </c>
      <c r="Z26" s="296">
        <f>+IF(X26&lt;&gt;0,+(Y26/X26)*100,0)</f>
        <v>-87.98687866063052</v>
      </c>
      <c r="AA26" s="297">
        <f>SUM(AA21:AA25)</f>
        <v>87826399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>
        <v>359052</v>
      </c>
      <c r="H27" s="60"/>
      <c r="I27" s="60"/>
      <c r="J27" s="60">
        <v>359052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359052</v>
      </c>
      <c r="X27" s="60"/>
      <c r="Y27" s="60">
        <v>359052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44733707</v>
      </c>
      <c r="D36" s="156">
        <f t="shared" si="4"/>
        <v>0</v>
      </c>
      <c r="E36" s="60">
        <f t="shared" si="4"/>
        <v>87826399</v>
      </c>
      <c r="F36" s="60">
        <f t="shared" si="4"/>
        <v>87826399</v>
      </c>
      <c r="G36" s="60">
        <f t="shared" si="4"/>
        <v>2427123</v>
      </c>
      <c r="H36" s="60">
        <f t="shared" si="4"/>
        <v>810438</v>
      </c>
      <c r="I36" s="60">
        <f t="shared" si="4"/>
        <v>0</v>
      </c>
      <c r="J36" s="60">
        <f t="shared" si="4"/>
        <v>3237561</v>
      </c>
      <c r="K36" s="60">
        <f t="shared" si="4"/>
        <v>3592319</v>
      </c>
      <c r="L36" s="60">
        <f t="shared" si="4"/>
        <v>3061986</v>
      </c>
      <c r="M36" s="60">
        <f t="shared" si="4"/>
        <v>985136</v>
      </c>
      <c r="N36" s="60">
        <f t="shared" si="4"/>
        <v>7639441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10877002</v>
      </c>
      <c r="X36" s="60">
        <f t="shared" si="4"/>
        <v>43913200</v>
      </c>
      <c r="Y36" s="60">
        <f t="shared" si="4"/>
        <v>-33036198</v>
      </c>
      <c r="Z36" s="140">
        <f aca="true" t="shared" si="5" ref="Z36:Z49">+IF(X36&lt;&gt;0,+(Y36/X36)*100,0)</f>
        <v>-75.23067779164352</v>
      </c>
      <c r="AA36" s="155">
        <f>AA6+AA21</f>
        <v>87826399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7425262</v>
      </c>
      <c r="D40" s="156">
        <f t="shared" si="4"/>
        <v>0</v>
      </c>
      <c r="E40" s="60">
        <f t="shared" si="4"/>
        <v>2570000</v>
      </c>
      <c r="F40" s="60">
        <f t="shared" si="4"/>
        <v>2570000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1285000</v>
      </c>
      <c r="Y40" s="60">
        <f t="shared" si="4"/>
        <v>-1285000</v>
      </c>
      <c r="Z40" s="140">
        <f t="shared" si="5"/>
        <v>-100</v>
      </c>
      <c r="AA40" s="155">
        <f>AA10+AA25</f>
        <v>2570000</v>
      </c>
    </row>
    <row r="41" spans="1:27" ht="12.75">
      <c r="A41" s="292" t="s">
        <v>210</v>
      </c>
      <c r="B41" s="142"/>
      <c r="C41" s="293">
        <f aca="true" t="shared" si="6" ref="C41:Y41">SUM(C36:C40)</f>
        <v>52158969</v>
      </c>
      <c r="D41" s="294">
        <f t="shared" si="6"/>
        <v>0</v>
      </c>
      <c r="E41" s="295">
        <f t="shared" si="6"/>
        <v>90396399</v>
      </c>
      <c r="F41" s="295">
        <f t="shared" si="6"/>
        <v>90396399</v>
      </c>
      <c r="G41" s="295">
        <f t="shared" si="6"/>
        <v>2427123</v>
      </c>
      <c r="H41" s="295">
        <f t="shared" si="6"/>
        <v>810438</v>
      </c>
      <c r="I41" s="295">
        <f t="shared" si="6"/>
        <v>0</v>
      </c>
      <c r="J41" s="295">
        <f t="shared" si="6"/>
        <v>3237561</v>
      </c>
      <c r="K41" s="295">
        <f t="shared" si="6"/>
        <v>3592319</v>
      </c>
      <c r="L41" s="295">
        <f t="shared" si="6"/>
        <v>3061986</v>
      </c>
      <c r="M41" s="295">
        <f t="shared" si="6"/>
        <v>985136</v>
      </c>
      <c r="N41" s="295">
        <f t="shared" si="6"/>
        <v>7639441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10877002</v>
      </c>
      <c r="X41" s="295">
        <f t="shared" si="6"/>
        <v>45198200</v>
      </c>
      <c r="Y41" s="295">
        <f t="shared" si="6"/>
        <v>-34321198</v>
      </c>
      <c r="Z41" s="296">
        <f t="shared" si="5"/>
        <v>-75.93487793761699</v>
      </c>
      <c r="AA41" s="297">
        <f>SUM(AA36:AA40)</f>
        <v>90396399</v>
      </c>
    </row>
    <row r="42" spans="1:27" ht="12.75">
      <c r="A42" s="298" t="s">
        <v>211</v>
      </c>
      <c r="B42" s="136"/>
      <c r="C42" s="95">
        <f aca="true" t="shared" si="7" ref="C42:Y48">C12+C27</f>
        <v>351495</v>
      </c>
      <c r="D42" s="129">
        <f t="shared" si="7"/>
        <v>0</v>
      </c>
      <c r="E42" s="54">
        <f t="shared" si="7"/>
        <v>5443500</v>
      </c>
      <c r="F42" s="54">
        <f t="shared" si="7"/>
        <v>5443500</v>
      </c>
      <c r="G42" s="54">
        <f t="shared" si="7"/>
        <v>359052</v>
      </c>
      <c r="H42" s="54">
        <f t="shared" si="7"/>
        <v>0</v>
      </c>
      <c r="I42" s="54">
        <f t="shared" si="7"/>
        <v>397228</v>
      </c>
      <c r="J42" s="54">
        <f t="shared" si="7"/>
        <v>756280</v>
      </c>
      <c r="K42" s="54">
        <f t="shared" si="7"/>
        <v>524302</v>
      </c>
      <c r="L42" s="54">
        <f t="shared" si="7"/>
        <v>99000</v>
      </c>
      <c r="M42" s="54">
        <f t="shared" si="7"/>
        <v>45836</v>
      </c>
      <c r="N42" s="54">
        <f t="shared" si="7"/>
        <v>669138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1425418</v>
      </c>
      <c r="X42" s="54">
        <f t="shared" si="7"/>
        <v>2721750</v>
      </c>
      <c r="Y42" s="54">
        <f t="shared" si="7"/>
        <v>-1296332</v>
      </c>
      <c r="Z42" s="184">
        <f t="shared" si="5"/>
        <v>-47.62862129144851</v>
      </c>
      <c r="AA42" s="130">
        <f aca="true" t="shared" si="8" ref="AA42:AA48">AA12+AA27</f>
        <v>5443500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5476845</v>
      </c>
      <c r="D45" s="129">
        <f t="shared" si="7"/>
        <v>0</v>
      </c>
      <c r="E45" s="54">
        <f t="shared" si="7"/>
        <v>14354300</v>
      </c>
      <c r="F45" s="54">
        <f t="shared" si="7"/>
        <v>14354300</v>
      </c>
      <c r="G45" s="54">
        <f t="shared" si="7"/>
        <v>865366</v>
      </c>
      <c r="H45" s="54">
        <f t="shared" si="7"/>
        <v>65231</v>
      </c>
      <c r="I45" s="54">
        <f t="shared" si="7"/>
        <v>325456</v>
      </c>
      <c r="J45" s="54">
        <f t="shared" si="7"/>
        <v>1256053</v>
      </c>
      <c r="K45" s="54">
        <f t="shared" si="7"/>
        <v>1176051</v>
      </c>
      <c r="L45" s="54">
        <f t="shared" si="7"/>
        <v>8774535</v>
      </c>
      <c r="M45" s="54">
        <f t="shared" si="7"/>
        <v>358665</v>
      </c>
      <c r="N45" s="54">
        <f t="shared" si="7"/>
        <v>10309251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11565304</v>
      </c>
      <c r="X45" s="54">
        <f t="shared" si="7"/>
        <v>7177150</v>
      </c>
      <c r="Y45" s="54">
        <f t="shared" si="7"/>
        <v>4388154</v>
      </c>
      <c r="Z45" s="184">
        <f t="shared" si="5"/>
        <v>61.14061988393722</v>
      </c>
      <c r="AA45" s="130">
        <f t="shared" si="8"/>
        <v>14354300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57987309</v>
      </c>
      <c r="D49" s="218">
        <f t="shared" si="9"/>
        <v>0</v>
      </c>
      <c r="E49" s="220">
        <f t="shared" si="9"/>
        <v>110194199</v>
      </c>
      <c r="F49" s="220">
        <f t="shared" si="9"/>
        <v>110194199</v>
      </c>
      <c r="G49" s="220">
        <f t="shared" si="9"/>
        <v>3651541</v>
      </c>
      <c r="H49" s="220">
        <f t="shared" si="9"/>
        <v>875669</v>
      </c>
      <c r="I49" s="220">
        <f t="shared" si="9"/>
        <v>722684</v>
      </c>
      <c r="J49" s="220">
        <f t="shared" si="9"/>
        <v>5249894</v>
      </c>
      <c r="K49" s="220">
        <f t="shared" si="9"/>
        <v>5292672</v>
      </c>
      <c r="L49" s="220">
        <f t="shared" si="9"/>
        <v>11935521</v>
      </c>
      <c r="M49" s="220">
        <f t="shared" si="9"/>
        <v>1389637</v>
      </c>
      <c r="N49" s="220">
        <f t="shared" si="9"/>
        <v>18617830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23867724</v>
      </c>
      <c r="X49" s="220">
        <f t="shared" si="9"/>
        <v>55097100</v>
      </c>
      <c r="Y49" s="220">
        <f t="shared" si="9"/>
        <v>-31229376</v>
      </c>
      <c r="Z49" s="221">
        <f t="shared" si="5"/>
        <v>-56.68061658417594</v>
      </c>
      <c r="AA49" s="222">
        <f>SUM(AA41:AA48)</f>
        <v>110194199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1146336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1099600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7379500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3312000</v>
      </c>
      <c r="F68" s="60"/>
      <c r="G68" s="60">
        <v>88204</v>
      </c>
      <c r="H68" s="60">
        <v>332571</v>
      </c>
      <c r="I68" s="60">
        <v>1242905</v>
      </c>
      <c r="J68" s="60">
        <v>1663680</v>
      </c>
      <c r="K68" s="60">
        <v>1540619</v>
      </c>
      <c r="L68" s="60">
        <v>1873903</v>
      </c>
      <c r="M68" s="60">
        <v>2220618</v>
      </c>
      <c r="N68" s="60">
        <v>5635140</v>
      </c>
      <c r="O68" s="60"/>
      <c r="P68" s="60"/>
      <c r="Q68" s="60"/>
      <c r="R68" s="60"/>
      <c r="S68" s="60"/>
      <c r="T68" s="60"/>
      <c r="U68" s="60"/>
      <c r="V68" s="60"/>
      <c r="W68" s="60">
        <v>7298820</v>
      </c>
      <c r="X68" s="60"/>
      <c r="Y68" s="60">
        <v>7298820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12937436</v>
      </c>
      <c r="F69" s="220">
        <f t="shared" si="12"/>
        <v>0</v>
      </c>
      <c r="G69" s="220">
        <f t="shared" si="12"/>
        <v>88204</v>
      </c>
      <c r="H69" s="220">
        <f t="shared" si="12"/>
        <v>332571</v>
      </c>
      <c r="I69" s="220">
        <f t="shared" si="12"/>
        <v>1242905</v>
      </c>
      <c r="J69" s="220">
        <f t="shared" si="12"/>
        <v>1663680</v>
      </c>
      <c r="K69" s="220">
        <f t="shared" si="12"/>
        <v>1540619</v>
      </c>
      <c r="L69" s="220">
        <f t="shared" si="12"/>
        <v>1873903</v>
      </c>
      <c r="M69" s="220">
        <f t="shared" si="12"/>
        <v>2220618</v>
      </c>
      <c r="N69" s="220">
        <f t="shared" si="12"/>
        <v>5635140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7298820</v>
      </c>
      <c r="X69" s="220">
        <f t="shared" si="12"/>
        <v>0</v>
      </c>
      <c r="Y69" s="220">
        <f t="shared" si="12"/>
        <v>7298820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52158969</v>
      </c>
      <c r="D5" s="357">
        <f t="shared" si="0"/>
        <v>0</v>
      </c>
      <c r="E5" s="356">
        <f t="shared" si="0"/>
        <v>2570000</v>
      </c>
      <c r="F5" s="358">
        <f t="shared" si="0"/>
        <v>2570000</v>
      </c>
      <c r="G5" s="358">
        <f t="shared" si="0"/>
        <v>0</v>
      </c>
      <c r="H5" s="356">
        <f t="shared" si="0"/>
        <v>810438</v>
      </c>
      <c r="I5" s="356">
        <f t="shared" si="0"/>
        <v>0</v>
      </c>
      <c r="J5" s="358">
        <f t="shared" si="0"/>
        <v>810438</v>
      </c>
      <c r="K5" s="358">
        <f t="shared" si="0"/>
        <v>3592319</v>
      </c>
      <c r="L5" s="356">
        <f t="shared" si="0"/>
        <v>1198899</v>
      </c>
      <c r="M5" s="356">
        <f t="shared" si="0"/>
        <v>0</v>
      </c>
      <c r="N5" s="358">
        <f t="shared" si="0"/>
        <v>4791218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5601656</v>
      </c>
      <c r="X5" s="356">
        <f t="shared" si="0"/>
        <v>1285000</v>
      </c>
      <c r="Y5" s="358">
        <f t="shared" si="0"/>
        <v>4316656</v>
      </c>
      <c r="Z5" s="359">
        <f>+IF(X5&lt;&gt;0,+(Y5/X5)*100,0)</f>
        <v>335.9265369649806</v>
      </c>
      <c r="AA5" s="360">
        <f>+AA6+AA8+AA11+AA13+AA15</f>
        <v>2570000</v>
      </c>
    </row>
    <row r="6" spans="1:27" ht="12.75">
      <c r="A6" s="361" t="s">
        <v>205</v>
      </c>
      <c r="B6" s="142"/>
      <c r="C6" s="60">
        <f>+C7</f>
        <v>44733707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810438</v>
      </c>
      <c r="I6" s="60">
        <f t="shared" si="1"/>
        <v>0</v>
      </c>
      <c r="J6" s="59">
        <f t="shared" si="1"/>
        <v>810438</v>
      </c>
      <c r="K6" s="59">
        <f t="shared" si="1"/>
        <v>3592319</v>
      </c>
      <c r="L6" s="60">
        <f t="shared" si="1"/>
        <v>1198899</v>
      </c>
      <c r="M6" s="60">
        <f t="shared" si="1"/>
        <v>0</v>
      </c>
      <c r="N6" s="59">
        <f t="shared" si="1"/>
        <v>4791218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5601656</v>
      </c>
      <c r="X6" s="60">
        <f t="shared" si="1"/>
        <v>0</v>
      </c>
      <c r="Y6" s="59">
        <f t="shared" si="1"/>
        <v>5601656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44733707</v>
      </c>
      <c r="D7" s="340"/>
      <c r="E7" s="60"/>
      <c r="F7" s="59"/>
      <c r="G7" s="59"/>
      <c r="H7" s="60">
        <v>810438</v>
      </c>
      <c r="I7" s="60"/>
      <c r="J7" s="59">
        <v>810438</v>
      </c>
      <c r="K7" s="59">
        <v>3592319</v>
      </c>
      <c r="L7" s="60">
        <v>1198899</v>
      </c>
      <c r="M7" s="60"/>
      <c r="N7" s="59">
        <v>4791218</v>
      </c>
      <c r="O7" s="59"/>
      <c r="P7" s="60"/>
      <c r="Q7" s="60"/>
      <c r="R7" s="59"/>
      <c r="S7" s="59"/>
      <c r="T7" s="60"/>
      <c r="U7" s="60"/>
      <c r="V7" s="59"/>
      <c r="W7" s="59">
        <v>5601656</v>
      </c>
      <c r="X7" s="60"/>
      <c r="Y7" s="59">
        <v>5601656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7425262</v>
      </c>
      <c r="D15" s="340">
        <f t="shared" si="5"/>
        <v>0</v>
      </c>
      <c r="E15" s="60">
        <f t="shared" si="5"/>
        <v>2570000</v>
      </c>
      <c r="F15" s="59">
        <f t="shared" si="5"/>
        <v>2570000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1285000</v>
      </c>
      <c r="Y15" s="59">
        <f t="shared" si="5"/>
        <v>-1285000</v>
      </c>
      <c r="Z15" s="61">
        <f>+IF(X15&lt;&gt;0,+(Y15/X15)*100,0)</f>
        <v>-100</v>
      </c>
      <c r="AA15" s="62">
        <f>SUM(AA16:AA20)</f>
        <v>2570000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7425262</v>
      </c>
      <c r="D20" s="340"/>
      <c r="E20" s="60">
        <v>2570000</v>
      </c>
      <c r="F20" s="59">
        <v>2570000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1285000</v>
      </c>
      <c r="Y20" s="59">
        <v>-1285000</v>
      </c>
      <c r="Z20" s="61">
        <v>-100</v>
      </c>
      <c r="AA20" s="62">
        <v>2570000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351495</v>
      </c>
      <c r="D22" s="344">
        <f t="shared" si="6"/>
        <v>0</v>
      </c>
      <c r="E22" s="343">
        <f t="shared" si="6"/>
        <v>5443500</v>
      </c>
      <c r="F22" s="345">
        <f t="shared" si="6"/>
        <v>5443500</v>
      </c>
      <c r="G22" s="345">
        <f t="shared" si="6"/>
        <v>0</v>
      </c>
      <c r="H22" s="343">
        <f t="shared" si="6"/>
        <v>0</v>
      </c>
      <c r="I22" s="343">
        <f t="shared" si="6"/>
        <v>397228</v>
      </c>
      <c r="J22" s="345">
        <f t="shared" si="6"/>
        <v>397228</v>
      </c>
      <c r="K22" s="345">
        <f t="shared" si="6"/>
        <v>524302</v>
      </c>
      <c r="L22" s="343">
        <f t="shared" si="6"/>
        <v>99000</v>
      </c>
      <c r="M22" s="343">
        <f t="shared" si="6"/>
        <v>45836</v>
      </c>
      <c r="N22" s="345">
        <f t="shared" si="6"/>
        <v>669138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1066366</v>
      </c>
      <c r="X22" s="343">
        <f t="shared" si="6"/>
        <v>2721750</v>
      </c>
      <c r="Y22" s="345">
        <f t="shared" si="6"/>
        <v>-1655384</v>
      </c>
      <c r="Z22" s="336">
        <f>+IF(X22&lt;&gt;0,+(Y22/X22)*100,0)</f>
        <v>-60.82057499770368</v>
      </c>
      <c r="AA22" s="350">
        <f>SUM(AA23:AA32)</f>
        <v>5443500</v>
      </c>
    </row>
    <row r="23" spans="1:27" ht="12.75">
      <c r="A23" s="361" t="s">
        <v>237</v>
      </c>
      <c r="B23" s="142"/>
      <c r="C23" s="60"/>
      <c r="D23" s="340"/>
      <c r="E23" s="60">
        <v>554000</v>
      </c>
      <c r="F23" s="59">
        <v>554000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277000</v>
      </c>
      <c r="Y23" s="59">
        <v>-277000</v>
      </c>
      <c r="Z23" s="61">
        <v>-100</v>
      </c>
      <c r="AA23" s="62">
        <v>554000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1005000</v>
      </c>
      <c r="F25" s="59">
        <v>1005000</v>
      </c>
      <c r="G25" s="59"/>
      <c r="H25" s="60"/>
      <c r="I25" s="60">
        <v>169779</v>
      </c>
      <c r="J25" s="59">
        <v>169779</v>
      </c>
      <c r="K25" s="59">
        <v>64744</v>
      </c>
      <c r="L25" s="60"/>
      <c r="M25" s="60">
        <v>45836</v>
      </c>
      <c r="N25" s="59">
        <v>110580</v>
      </c>
      <c r="O25" s="59"/>
      <c r="P25" s="60"/>
      <c r="Q25" s="60"/>
      <c r="R25" s="59"/>
      <c r="S25" s="59"/>
      <c r="T25" s="60"/>
      <c r="U25" s="60"/>
      <c r="V25" s="59"/>
      <c r="W25" s="59">
        <v>280359</v>
      </c>
      <c r="X25" s="60">
        <v>502500</v>
      </c>
      <c r="Y25" s="59">
        <v>-222141</v>
      </c>
      <c r="Z25" s="61">
        <v>-44.21</v>
      </c>
      <c r="AA25" s="62">
        <v>1005000</v>
      </c>
    </row>
    <row r="26" spans="1:27" ht="12.75">
      <c r="A26" s="361" t="s">
        <v>240</v>
      </c>
      <c r="B26" s="302"/>
      <c r="C26" s="362"/>
      <c r="D26" s="363"/>
      <c r="E26" s="362">
        <v>400800</v>
      </c>
      <c r="F26" s="364">
        <v>400800</v>
      </c>
      <c r="G26" s="364"/>
      <c r="H26" s="362"/>
      <c r="I26" s="362">
        <v>52399</v>
      </c>
      <c r="J26" s="364">
        <v>52399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52399</v>
      </c>
      <c r="X26" s="362">
        <v>200400</v>
      </c>
      <c r="Y26" s="364">
        <v>-148001</v>
      </c>
      <c r="Z26" s="365">
        <v>-73.85</v>
      </c>
      <c r="AA26" s="366">
        <v>400800</v>
      </c>
    </row>
    <row r="27" spans="1:27" ht="12.75">
      <c r="A27" s="361" t="s">
        <v>241</v>
      </c>
      <c r="B27" s="147"/>
      <c r="C27" s="60"/>
      <c r="D27" s="340"/>
      <c r="E27" s="60">
        <v>1136000</v>
      </c>
      <c r="F27" s="59">
        <v>1136000</v>
      </c>
      <c r="G27" s="59"/>
      <c r="H27" s="60"/>
      <c r="I27" s="60">
        <v>143550</v>
      </c>
      <c r="J27" s="59">
        <v>143550</v>
      </c>
      <c r="K27" s="59">
        <v>40604</v>
      </c>
      <c r="L27" s="60">
        <v>99000</v>
      </c>
      <c r="M27" s="60"/>
      <c r="N27" s="59">
        <v>139604</v>
      </c>
      <c r="O27" s="59"/>
      <c r="P27" s="60"/>
      <c r="Q27" s="60"/>
      <c r="R27" s="59"/>
      <c r="S27" s="59"/>
      <c r="T27" s="60"/>
      <c r="U27" s="60"/>
      <c r="V27" s="59"/>
      <c r="W27" s="59">
        <v>283154</v>
      </c>
      <c r="X27" s="60">
        <v>568000</v>
      </c>
      <c r="Y27" s="59">
        <v>-284846</v>
      </c>
      <c r="Z27" s="61">
        <v>-50.15</v>
      </c>
      <c r="AA27" s="62">
        <v>1136000</v>
      </c>
    </row>
    <row r="28" spans="1:27" ht="12.75">
      <c r="A28" s="361" t="s">
        <v>242</v>
      </c>
      <c r="B28" s="147"/>
      <c r="C28" s="275">
        <v>351495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2347700</v>
      </c>
      <c r="F32" s="59">
        <v>2347700</v>
      </c>
      <c r="G32" s="59"/>
      <c r="H32" s="60"/>
      <c r="I32" s="60">
        <v>31500</v>
      </c>
      <c r="J32" s="59">
        <v>31500</v>
      </c>
      <c r="K32" s="59">
        <v>418954</v>
      </c>
      <c r="L32" s="60"/>
      <c r="M32" s="60"/>
      <c r="N32" s="59">
        <v>418954</v>
      </c>
      <c r="O32" s="59"/>
      <c r="P32" s="60"/>
      <c r="Q32" s="60"/>
      <c r="R32" s="59"/>
      <c r="S32" s="59"/>
      <c r="T32" s="60"/>
      <c r="U32" s="60"/>
      <c r="V32" s="59"/>
      <c r="W32" s="59">
        <v>450454</v>
      </c>
      <c r="X32" s="60">
        <v>1173850</v>
      </c>
      <c r="Y32" s="59">
        <v>-723396</v>
      </c>
      <c r="Z32" s="61">
        <v>-61.63</v>
      </c>
      <c r="AA32" s="62">
        <v>2347700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5476845</v>
      </c>
      <c r="D40" s="344">
        <f t="shared" si="9"/>
        <v>0</v>
      </c>
      <c r="E40" s="343">
        <f t="shared" si="9"/>
        <v>14354300</v>
      </c>
      <c r="F40" s="345">
        <f t="shared" si="9"/>
        <v>14354300</v>
      </c>
      <c r="G40" s="345">
        <f t="shared" si="9"/>
        <v>865366</v>
      </c>
      <c r="H40" s="343">
        <f t="shared" si="9"/>
        <v>65231</v>
      </c>
      <c r="I40" s="343">
        <f t="shared" si="9"/>
        <v>325456</v>
      </c>
      <c r="J40" s="345">
        <f t="shared" si="9"/>
        <v>1256053</v>
      </c>
      <c r="K40" s="345">
        <f t="shared" si="9"/>
        <v>1176051</v>
      </c>
      <c r="L40" s="343">
        <f t="shared" si="9"/>
        <v>8774535</v>
      </c>
      <c r="M40" s="343">
        <f t="shared" si="9"/>
        <v>358665</v>
      </c>
      <c r="N40" s="345">
        <f t="shared" si="9"/>
        <v>10309251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11565304</v>
      </c>
      <c r="X40" s="343">
        <f t="shared" si="9"/>
        <v>7177150</v>
      </c>
      <c r="Y40" s="345">
        <f t="shared" si="9"/>
        <v>4388154</v>
      </c>
      <c r="Z40" s="336">
        <f>+IF(X40&lt;&gt;0,+(Y40/X40)*100,0)</f>
        <v>61.14061988393722</v>
      </c>
      <c r="AA40" s="350">
        <f>SUM(AA41:AA49)</f>
        <v>14354300</v>
      </c>
    </row>
    <row r="41" spans="1:27" ht="12.75">
      <c r="A41" s="361" t="s">
        <v>248</v>
      </c>
      <c r="B41" s="142"/>
      <c r="C41" s="362">
        <v>205716</v>
      </c>
      <c r="D41" s="363"/>
      <c r="E41" s="362">
        <v>465000</v>
      </c>
      <c r="F41" s="364">
        <v>465000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232500</v>
      </c>
      <c r="Y41" s="364">
        <v>-232500</v>
      </c>
      <c r="Z41" s="365">
        <v>-100</v>
      </c>
      <c r="AA41" s="366">
        <v>465000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390985</v>
      </c>
      <c r="D43" s="369"/>
      <c r="E43" s="305"/>
      <c r="F43" s="370"/>
      <c r="G43" s="370"/>
      <c r="H43" s="305">
        <v>65231</v>
      </c>
      <c r="I43" s="305">
        <v>295366</v>
      </c>
      <c r="J43" s="370">
        <v>360597</v>
      </c>
      <c r="K43" s="370">
        <v>18031</v>
      </c>
      <c r="L43" s="305">
        <v>187500</v>
      </c>
      <c r="M43" s="305"/>
      <c r="N43" s="370">
        <v>205531</v>
      </c>
      <c r="O43" s="370"/>
      <c r="P43" s="305"/>
      <c r="Q43" s="305"/>
      <c r="R43" s="370"/>
      <c r="S43" s="370"/>
      <c r="T43" s="305"/>
      <c r="U43" s="305"/>
      <c r="V43" s="370"/>
      <c r="W43" s="370">
        <v>566128</v>
      </c>
      <c r="X43" s="305"/>
      <c r="Y43" s="370">
        <v>566128</v>
      </c>
      <c r="Z43" s="371"/>
      <c r="AA43" s="303"/>
    </row>
    <row r="44" spans="1:27" ht="12.75">
      <c r="A44" s="361" t="s">
        <v>251</v>
      </c>
      <c r="B44" s="136"/>
      <c r="C44" s="60">
        <v>748222</v>
      </c>
      <c r="D44" s="368"/>
      <c r="E44" s="54">
        <v>672800</v>
      </c>
      <c r="F44" s="53">
        <v>672800</v>
      </c>
      <c r="G44" s="53"/>
      <c r="H44" s="54"/>
      <c r="I44" s="54"/>
      <c r="J44" s="53"/>
      <c r="K44" s="53">
        <v>1158020</v>
      </c>
      <c r="L44" s="54">
        <v>417359</v>
      </c>
      <c r="M44" s="54">
        <v>20700</v>
      </c>
      <c r="N44" s="53">
        <v>1596079</v>
      </c>
      <c r="O44" s="53"/>
      <c r="P44" s="54"/>
      <c r="Q44" s="54"/>
      <c r="R44" s="53"/>
      <c r="S44" s="53"/>
      <c r="T44" s="54"/>
      <c r="U44" s="54"/>
      <c r="V44" s="53"/>
      <c r="W44" s="53">
        <v>1596079</v>
      </c>
      <c r="X44" s="54">
        <v>336400</v>
      </c>
      <c r="Y44" s="53">
        <v>1259679</v>
      </c>
      <c r="Z44" s="94">
        <v>374.46</v>
      </c>
      <c r="AA44" s="95">
        <v>672800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>
        <v>2999</v>
      </c>
      <c r="M45" s="54"/>
      <c r="N45" s="53">
        <v>2999</v>
      </c>
      <c r="O45" s="53"/>
      <c r="P45" s="54"/>
      <c r="Q45" s="54"/>
      <c r="R45" s="53"/>
      <c r="S45" s="53"/>
      <c r="T45" s="54"/>
      <c r="U45" s="54"/>
      <c r="V45" s="53"/>
      <c r="W45" s="53">
        <v>2999</v>
      </c>
      <c r="X45" s="54"/>
      <c r="Y45" s="53">
        <v>2999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1000000</v>
      </c>
      <c r="F46" s="53">
        <v>1000000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500000</v>
      </c>
      <c r="Y46" s="53">
        <v>-500000</v>
      </c>
      <c r="Z46" s="94">
        <v>-100</v>
      </c>
      <c r="AA46" s="95">
        <v>1000000</v>
      </c>
    </row>
    <row r="47" spans="1:27" ht="12.75">
      <c r="A47" s="361" t="s">
        <v>254</v>
      </c>
      <c r="B47" s="136"/>
      <c r="C47" s="60">
        <v>3002034</v>
      </c>
      <c r="D47" s="368"/>
      <c r="E47" s="54">
        <v>10000000</v>
      </c>
      <c r="F47" s="53">
        <v>10000000</v>
      </c>
      <c r="G47" s="53">
        <v>865366</v>
      </c>
      <c r="H47" s="54"/>
      <c r="I47" s="54"/>
      <c r="J47" s="53">
        <v>865366</v>
      </c>
      <c r="K47" s="53"/>
      <c r="L47" s="54">
        <v>7989467</v>
      </c>
      <c r="M47" s="54">
        <v>323986</v>
      </c>
      <c r="N47" s="53">
        <v>8313453</v>
      </c>
      <c r="O47" s="53"/>
      <c r="P47" s="54"/>
      <c r="Q47" s="54"/>
      <c r="R47" s="53"/>
      <c r="S47" s="53"/>
      <c r="T47" s="54"/>
      <c r="U47" s="54"/>
      <c r="V47" s="53"/>
      <c r="W47" s="53">
        <v>9178819</v>
      </c>
      <c r="X47" s="54">
        <v>5000000</v>
      </c>
      <c r="Y47" s="53">
        <v>4178819</v>
      </c>
      <c r="Z47" s="94">
        <v>83.58</v>
      </c>
      <c r="AA47" s="95">
        <v>10000000</v>
      </c>
    </row>
    <row r="48" spans="1:27" ht="12.75">
      <c r="A48" s="361" t="s">
        <v>255</v>
      </c>
      <c r="B48" s="136"/>
      <c r="C48" s="60">
        <v>1129888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2216500</v>
      </c>
      <c r="F49" s="53">
        <v>2216500</v>
      </c>
      <c r="G49" s="53"/>
      <c r="H49" s="54"/>
      <c r="I49" s="54">
        <v>30090</v>
      </c>
      <c r="J49" s="53">
        <v>30090</v>
      </c>
      <c r="K49" s="53"/>
      <c r="L49" s="54">
        <v>177210</v>
      </c>
      <c r="M49" s="54">
        <v>13979</v>
      </c>
      <c r="N49" s="53">
        <v>191189</v>
      </c>
      <c r="O49" s="53"/>
      <c r="P49" s="54"/>
      <c r="Q49" s="54"/>
      <c r="R49" s="53"/>
      <c r="S49" s="53"/>
      <c r="T49" s="54"/>
      <c r="U49" s="54"/>
      <c r="V49" s="53"/>
      <c r="W49" s="53">
        <v>221279</v>
      </c>
      <c r="X49" s="54">
        <v>1108250</v>
      </c>
      <c r="Y49" s="53">
        <v>-886971</v>
      </c>
      <c r="Z49" s="94">
        <v>-80.03</v>
      </c>
      <c r="AA49" s="95">
        <v>2216500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57987309</v>
      </c>
      <c r="D60" s="346">
        <f t="shared" si="14"/>
        <v>0</v>
      </c>
      <c r="E60" s="219">
        <f t="shared" si="14"/>
        <v>22367800</v>
      </c>
      <c r="F60" s="264">
        <f t="shared" si="14"/>
        <v>22367800</v>
      </c>
      <c r="G60" s="264">
        <f t="shared" si="14"/>
        <v>865366</v>
      </c>
      <c r="H60" s="219">
        <f t="shared" si="14"/>
        <v>875669</v>
      </c>
      <c r="I60" s="219">
        <f t="shared" si="14"/>
        <v>722684</v>
      </c>
      <c r="J60" s="264">
        <f t="shared" si="14"/>
        <v>2463719</v>
      </c>
      <c r="K60" s="264">
        <f t="shared" si="14"/>
        <v>5292672</v>
      </c>
      <c r="L60" s="219">
        <f t="shared" si="14"/>
        <v>10072434</v>
      </c>
      <c r="M60" s="219">
        <f t="shared" si="14"/>
        <v>404501</v>
      </c>
      <c r="N60" s="264">
        <f t="shared" si="14"/>
        <v>15769607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18233326</v>
      </c>
      <c r="X60" s="219">
        <f t="shared" si="14"/>
        <v>11183900</v>
      </c>
      <c r="Y60" s="264">
        <f t="shared" si="14"/>
        <v>7049426</v>
      </c>
      <c r="Z60" s="337">
        <f>+IF(X60&lt;&gt;0,+(Y60/X60)*100,0)</f>
        <v>63.0319119448493</v>
      </c>
      <c r="AA60" s="232">
        <f>+AA57+AA54+AA51+AA40+AA37+AA34+AA22+AA5</f>
        <v>22367800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87826399</v>
      </c>
      <c r="F5" s="358">
        <f t="shared" si="0"/>
        <v>87826399</v>
      </c>
      <c r="G5" s="358">
        <f t="shared" si="0"/>
        <v>2427123</v>
      </c>
      <c r="H5" s="356">
        <f t="shared" si="0"/>
        <v>0</v>
      </c>
      <c r="I5" s="356">
        <f t="shared" si="0"/>
        <v>0</v>
      </c>
      <c r="J5" s="358">
        <f t="shared" si="0"/>
        <v>2427123</v>
      </c>
      <c r="K5" s="358">
        <f t="shared" si="0"/>
        <v>0</v>
      </c>
      <c r="L5" s="356">
        <f t="shared" si="0"/>
        <v>1863087</v>
      </c>
      <c r="M5" s="356">
        <f t="shared" si="0"/>
        <v>985136</v>
      </c>
      <c r="N5" s="358">
        <f t="shared" si="0"/>
        <v>2848223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5275346</v>
      </c>
      <c r="X5" s="356">
        <f t="shared" si="0"/>
        <v>43913200</v>
      </c>
      <c r="Y5" s="358">
        <f t="shared" si="0"/>
        <v>-38637854</v>
      </c>
      <c r="Z5" s="359">
        <f>+IF(X5&lt;&gt;0,+(Y5/X5)*100,0)</f>
        <v>-87.98687866063052</v>
      </c>
      <c r="AA5" s="360">
        <f>+AA6+AA8+AA11+AA13+AA15</f>
        <v>87826399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87826399</v>
      </c>
      <c r="F6" s="59">
        <f t="shared" si="1"/>
        <v>87826399</v>
      </c>
      <c r="G6" s="59">
        <f t="shared" si="1"/>
        <v>2427123</v>
      </c>
      <c r="H6" s="60">
        <f t="shared" si="1"/>
        <v>0</v>
      </c>
      <c r="I6" s="60">
        <f t="shared" si="1"/>
        <v>0</v>
      </c>
      <c r="J6" s="59">
        <f t="shared" si="1"/>
        <v>2427123</v>
      </c>
      <c r="K6" s="59">
        <f t="shared" si="1"/>
        <v>0</v>
      </c>
      <c r="L6" s="60">
        <f t="shared" si="1"/>
        <v>1863087</v>
      </c>
      <c r="M6" s="60">
        <f t="shared" si="1"/>
        <v>985136</v>
      </c>
      <c r="N6" s="59">
        <f t="shared" si="1"/>
        <v>2848223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5275346</v>
      </c>
      <c r="X6" s="60">
        <f t="shared" si="1"/>
        <v>43913200</v>
      </c>
      <c r="Y6" s="59">
        <f t="shared" si="1"/>
        <v>-38637854</v>
      </c>
      <c r="Z6" s="61">
        <f>+IF(X6&lt;&gt;0,+(Y6/X6)*100,0)</f>
        <v>-87.98687866063052</v>
      </c>
      <c r="AA6" s="62">
        <f t="shared" si="1"/>
        <v>87826399</v>
      </c>
    </row>
    <row r="7" spans="1:27" ht="12.75">
      <c r="A7" s="291" t="s">
        <v>229</v>
      </c>
      <c r="B7" s="142"/>
      <c r="C7" s="60"/>
      <c r="D7" s="340"/>
      <c r="E7" s="60">
        <v>87826399</v>
      </c>
      <c r="F7" s="59">
        <v>87826399</v>
      </c>
      <c r="G7" s="59">
        <v>2427123</v>
      </c>
      <c r="H7" s="60"/>
      <c r="I7" s="60"/>
      <c r="J7" s="59">
        <v>2427123</v>
      </c>
      <c r="K7" s="59"/>
      <c r="L7" s="60">
        <v>1863087</v>
      </c>
      <c r="M7" s="60">
        <v>985136</v>
      </c>
      <c r="N7" s="59">
        <v>2848223</v>
      </c>
      <c r="O7" s="59"/>
      <c r="P7" s="60"/>
      <c r="Q7" s="60"/>
      <c r="R7" s="59"/>
      <c r="S7" s="59"/>
      <c r="T7" s="60"/>
      <c r="U7" s="60"/>
      <c r="V7" s="59"/>
      <c r="W7" s="59">
        <v>5275346</v>
      </c>
      <c r="X7" s="60">
        <v>43913200</v>
      </c>
      <c r="Y7" s="59">
        <v>-38637854</v>
      </c>
      <c r="Z7" s="61">
        <v>-87.99</v>
      </c>
      <c r="AA7" s="62">
        <v>87826399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359052</v>
      </c>
      <c r="H22" s="343">
        <f t="shared" si="6"/>
        <v>0</v>
      </c>
      <c r="I22" s="343">
        <f t="shared" si="6"/>
        <v>0</v>
      </c>
      <c r="J22" s="345">
        <f t="shared" si="6"/>
        <v>359052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359052</v>
      </c>
      <c r="X22" s="343">
        <f t="shared" si="6"/>
        <v>0</v>
      </c>
      <c r="Y22" s="345">
        <f t="shared" si="6"/>
        <v>359052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>
        <v>359052</v>
      </c>
      <c r="H24" s="60"/>
      <c r="I24" s="60"/>
      <c r="J24" s="59">
        <v>359052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359052</v>
      </c>
      <c r="X24" s="60"/>
      <c r="Y24" s="59">
        <v>359052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87826399</v>
      </c>
      <c r="F60" s="264">
        <f t="shared" si="14"/>
        <v>87826399</v>
      </c>
      <c r="G60" s="264">
        <f t="shared" si="14"/>
        <v>2786175</v>
      </c>
      <c r="H60" s="219">
        <f t="shared" si="14"/>
        <v>0</v>
      </c>
      <c r="I60" s="219">
        <f t="shared" si="14"/>
        <v>0</v>
      </c>
      <c r="J60" s="264">
        <f t="shared" si="14"/>
        <v>2786175</v>
      </c>
      <c r="K60" s="264">
        <f t="shared" si="14"/>
        <v>0</v>
      </c>
      <c r="L60" s="219">
        <f t="shared" si="14"/>
        <v>1863087</v>
      </c>
      <c r="M60" s="219">
        <f t="shared" si="14"/>
        <v>985136</v>
      </c>
      <c r="N60" s="264">
        <f t="shared" si="14"/>
        <v>2848223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5634398</v>
      </c>
      <c r="X60" s="219">
        <f t="shared" si="14"/>
        <v>43913200</v>
      </c>
      <c r="Y60" s="264">
        <f t="shared" si="14"/>
        <v>-38278802</v>
      </c>
      <c r="Z60" s="337">
        <f>+IF(X60&lt;&gt;0,+(Y60/X60)*100,0)</f>
        <v>-87.16923840667499</v>
      </c>
      <c r="AA60" s="232">
        <f>+AA57+AA54+AA51+AA40+AA37+AA34+AA22+AA5</f>
        <v>87826399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2017-01-31T12:20:28Z</dcterms:created>
  <dcterms:modified xsi:type="dcterms:W3CDTF">2017-01-31T12:20:31Z</dcterms:modified>
  <cp:category/>
  <cp:version/>
  <cp:contentType/>
  <cp:contentStatus/>
</cp:coreProperties>
</file>