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<sst xmlns="http://schemas.openxmlformats.org/spreadsheetml/2006/main" count="857" uniqueCount="303">
  <si>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uMuziwabantu(KZN214)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</si>
  <si>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</si>
  <si>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</si>
  <si>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</si>
  <si>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</si>
  <si>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</si>
  <si>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</si>
  <si>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</si>
  <si>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</si>
  <si>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</si>
  <si>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</si>
  <si>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</si>
  <si>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</si>
  <si>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</si>
  <si>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</si>
  <si>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</si>
  <si>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</si>
  <si>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</si>
  <si>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</si>
  <si>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</si>
  <si>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</si>
  <si>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</si>
  <si>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</si>
  <si>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</si>
  <si>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</si>
  <si>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</si>
  <si>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</si>
  <si>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</si>
  <si>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</si>
  <si>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</si>
  <si>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</si>
  <si>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</si>
  <si>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</si>
  <si>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</si>
  <si>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</si>
  <si>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</si>
  <si>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</si>
  <si>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</si>
  <si>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</si>
  <si>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</si>
  <si>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</si>
  <si>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</si>
  <si>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</si>
  <si>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</si>
  <si>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</si>
  <si>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</si>
  <si>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</si>
  <si>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</si>
  <si>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</si>
  <si>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</si>
  <si>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</si>
  <si>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</si>
  <si>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</si>
  <si>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</si>
  <si>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</si>
  <si>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</si>
  <si>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</si>
  <si>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</si>
  <si>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</si>
  <si>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</si>
  <si>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</si>
  <si>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</si>
  <si>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</si>
  <si>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</si>
  <si>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</si>
  <si>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</si>
  <si>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</si>
  <si>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</si>
  <si>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</si>
  <si>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</si>
  <si>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uMuziwabantu(KZN214)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</si>
  <si>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</si>
  <si>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</si>
  <si>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</si>
  <si>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</si>
  <si>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</si>
  <si>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</si>
  <si>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</si>
  <si>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</si>
  <si>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</si>
  <si>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</si>
  <si>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</si>
  <si>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</si>
  <si>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</si>
  <si>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</si>
  <si>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</si>
  <si>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</si>
  <si>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</si>
  <si>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</si>
  <si>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</si>
  <si>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</si>
  <si>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</si>
  <si>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</si>
  <si>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</si>
  <si>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</si>
  <si>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</si>
  <si>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</si>
  <si>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</si>
  <si>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</si>
  <si>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</si>
  <si>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uMuziwabantu(KZN214)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</si>
  <si>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</si>
  <si>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</si>
  <si>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</si>
  <si>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</si>
  <si>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</si>
  <si>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</si>
  <si>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</si>
  <si>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</si>
  <si>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</si>
  <si>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</si>
  <si>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</si>
  <si>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</si>
  <si>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</si>
  <si>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</si>
  <si>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</si>
  <si>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</si>
  <si>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</si>
  <si>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</si>
  <si>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</si>
  <si>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</si>
  <si>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</si>
  <si>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</si>
  <si>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</si>
  <si>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</si>
  <si>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</si>
  <si>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</si>
  <si>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</si>
  <si>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</si>
  <si>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uMuziwabantu(KZN214)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</si>
  <si>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</si>
  <si>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</si>
  <si>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</si>
  <si>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</si>
  <si>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</si>
  <si>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</si>
  <si>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</si>
  <si>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</si>
  <si>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</si>
  <si>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</si>
  <si>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uMuziwabantu(KZN214)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</si>
  <si>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</si>
  <si>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</si>
  <si>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</si>
  <si>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</si>
  <si>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</si>
  <si>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</si>
  <si>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</si>
  <si>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</si>
  <si>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</si>
  <si>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</si>
  <si>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</si>
  <si>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</si>
  <si>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</si>
  <si>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</si>
  <si>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</si>
  <si>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</si>
  <si>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</si>
  <si>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</si>
  <si>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</si>
  <si>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</si>
  <si>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</si>
  <si>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</si>
  <si>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</si>
  <si>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</si>
  <si>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</si>
  <si>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</si>
  <si>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</si>
  <si>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</si>
  <si>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</si>
  <si>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</si>
  <si>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</si>
  <si>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</si>
  <si>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</si>
  <si>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uMuziwabantu(KZN214)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</si>
  <si>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</si>
  <si>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</si>
  <si>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</si>
  <si>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</si>
  <si>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</si>
  <si>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</si>
  <si>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</si>
  <si>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</si>
  <si>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</si>
  <si>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</si>
  <si>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</si>
  <si>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</si>
  <si>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</si>
  <si>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</si>
  <si>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</si>
  <si>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</si>
  <si>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</si>
  <si>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</si>
  <si>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</si>
  <si>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</si>
  <si>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</si>
  <si>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</si>
  <si>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</si>
  <si>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</si>
  <si>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</si>
  <si>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</si>
  <si>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</si>
  <si>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uMuziwabantu(KZN214)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</si>
  <si>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</si>
  <si>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</si>
  <si>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</si>
  <si>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</si>
  <si>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</si>
  <si>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</si>
  <si>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</si>
  <si>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</si>
  <si>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</si>
  <si>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</si>
  <si>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</si>
  <si>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</si>
  <si>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</si>
  <si>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</si>
  <si>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</si>
  <si>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</si>
  <si>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</si>
  <si>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</si>
  <si>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</si>
  <si>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</si>
  <si>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</si>
  <si>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</si>
  <si>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</si>
  <si>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</si>
  <si>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uMuziwabantu(KZN214)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</si>
  <si>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</si>
  <si>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</si>
  <si>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</si>
  <si>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</si>
  <si>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</si>
  <si>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</si>
  <si>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</si>
  <si>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</si>
  <si>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</si>
  <si>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</si>
  <si>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</si>
  <si>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</si>
  <si>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</si>
  <si>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</si>
  <si>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</si>
  <si>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</si>
  <si>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</si>
  <si>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</si>
  <si>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</si>
  <si>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</si>
  <si>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</si>
  <si>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</si>
  <si>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</si>
  <si>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</si>
  <si>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</si>
  <si>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</si>
  <si>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</si>
  <si>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</si>
  <si>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</si>
  <si>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</si>
  <si>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</si>
  <si>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</si>
  <si>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</si>
  <si>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</si>
  <si>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</si>
  <si>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uMuziwabantu(KZN214)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</si>
  <si>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</si>
  <si>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</si>
  <si>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uMuziwabantu(KZN214)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</si>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</sst>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15384060</v>
      </c>
      <c r="C5" s="19">
        <v>0</v>
      </c>
      <c r="D5" s="59">
        <v>14782575</v>
      </c>
      <c r="E5" s="60">
        <v>14782575</v>
      </c>
      <c r="F5" s="60">
        <v>6625066</v>
      </c>
      <c r="G5" s="60">
        <v>919220</v>
      </c>
      <c r="H5" s="60">
        <v>962486</v>
      </c>
      <c r="I5" s="60">
        <v>8506772</v>
      </c>
      <c r="J5" s="60">
        <v>936222</v>
      </c>
      <c r="K5" s="60">
        <v>1040997</v>
      </c>
      <c r="L5" s="60">
        <v>949178</v>
      </c>
      <c r="M5" s="60">
        <v>2926397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11433169</v>
      </c>
      <c r="W5" s="60">
        <v>8573000</v>
      </c>
      <c r="X5" s="60">
        <v>2860169</v>
      </c>
      <c r="Y5" s="61">
        <v>33.36</v>
      </c>
      <c r="Z5" s="62">
        <v>14782575</v>
      </c>
    </row>
    <row r="6" spans="1:26" ht="12.75">
      <c r="A6" s="58" t="s">
        <v>32</v>
      </c>
      <c r="B6" s="19">
        <v>29538570</v>
      </c>
      <c r="C6" s="19">
        <v>0</v>
      </c>
      <c r="D6" s="59">
        <v>35622055</v>
      </c>
      <c r="E6" s="60">
        <v>35622055</v>
      </c>
      <c r="F6" s="60">
        <v>1845903</v>
      </c>
      <c r="G6" s="60">
        <v>3815436</v>
      </c>
      <c r="H6" s="60">
        <v>1292960</v>
      </c>
      <c r="I6" s="60">
        <v>6954299</v>
      </c>
      <c r="J6" s="60">
        <v>2916673</v>
      </c>
      <c r="K6" s="60">
        <v>2563296</v>
      </c>
      <c r="L6" s="60">
        <v>2314449</v>
      </c>
      <c r="M6" s="60">
        <v>7794418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14748717</v>
      </c>
      <c r="W6" s="60">
        <v>16658998</v>
      </c>
      <c r="X6" s="60">
        <v>-1910281</v>
      </c>
      <c r="Y6" s="61">
        <v>-11.47</v>
      </c>
      <c r="Z6" s="62">
        <v>35622055</v>
      </c>
    </row>
    <row r="7" spans="1:26" ht="12.75">
      <c r="A7" s="58" t="s">
        <v>33</v>
      </c>
      <c r="B7" s="19">
        <v>7538008</v>
      </c>
      <c r="C7" s="19">
        <v>0</v>
      </c>
      <c r="D7" s="59">
        <v>4470000</v>
      </c>
      <c r="E7" s="60">
        <v>4470000</v>
      </c>
      <c r="F7" s="60">
        <v>619877</v>
      </c>
      <c r="G7" s="60">
        <v>558455</v>
      </c>
      <c r="H7" s="60">
        <v>1033118</v>
      </c>
      <c r="I7" s="60">
        <v>2211450</v>
      </c>
      <c r="J7" s="60">
        <v>220085</v>
      </c>
      <c r="K7" s="60">
        <v>1282635</v>
      </c>
      <c r="L7" s="60">
        <v>891171</v>
      </c>
      <c r="M7" s="60">
        <v>2393891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4605341</v>
      </c>
      <c r="W7" s="60">
        <v>2762494</v>
      </c>
      <c r="X7" s="60">
        <v>1842847</v>
      </c>
      <c r="Y7" s="61">
        <v>66.71</v>
      </c>
      <c r="Z7" s="62">
        <v>4470000</v>
      </c>
    </row>
    <row r="8" spans="1:26" ht="12.75">
      <c r="A8" s="58" t="s">
        <v>34</v>
      </c>
      <c r="B8" s="19">
        <v>82571119</v>
      </c>
      <c r="C8" s="19">
        <v>0</v>
      </c>
      <c r="D8" s="59">
        <v>80386000</v>
      </c>
      <c r="E8" s="60">
        <v>80386000</v>
      </c>
      <c r="F8" s="60">
        <v>0</v>
      </c>
      <c r="G8" s="60">
        <v>32351562</v>
      </c>
      <c r="H8" s="60">
        <v>701849</v>
      </c>
      <c r="I8" s="60">
        <v>33053411</v>
      </c>
      <c r="J8" s="60">
        <v>349159</v>
      </c>
      <c r="K8" s="60">
        <v>407041</v>
      </c>
      <c r="L8" s="60">
        <v>678939</v>
      </c>
      <c r="M8" s="60">
        <v>1435139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34488550</v>
      </c>
      <c r="W8" s="60">
        <v>44361000</v>
      </c>
      <c r="X8" s="60">
        <v>-9872450</v>
      </c>
      <c r="Y8" s="61">
        <v>-22.25</v>
      </c>
      <c r="Z8" s="62">
        <v>80386000</v>
      </c>
    </row>
    <row r="9" spans="1:26" ht="12.75">
      <c r="A9" s="58" t="s">
        <v>35</v>
      </c>
      <c r="B9" s="19">
        <v>14974949</v>
      </c>
      <c r="C9" s="19">
        <v>0</v>
      </c>
      <c r="D9" s="59">
        <v>5116096</v>
      </c>
      <c r="E9" s="60">
        <v>5116096</v>
      </c>
      <c r="F9" s="60">
        <v>257695</v>
      </c>
      <c r="G9" s="60">
        <v>192495</v>
      </c>
      <c r="H9" s="60">
        <v>260658</v>
      </c>
      <c r="I9" s="60">
        <v>710848</v>
      </c>
      <c r="J9" s="60">
        <v>855060</v>
      </c>
      <c r="K9" s="60">
        <v>254832</v>
      </c>
      <c r="L9" s="60">
        <v>2711348</v>
      </c>
      <c r="M9" s="60">
        <v>3821240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4532088</v>
      </c>
      <c r="W9" s="60">
        <v>2800996</v>
      </c>
      <c r="X9" s="60">
        <v>1731092</v>
      </c>
      <c r="Y9" s="61">
        <v>61.8</v>
      </c>
      <c r="Z9" s="62">
        <v>5116096</v>
      </c>
    </row>
    <row r="10" spans="1:26" ht="22.5">
      <c r="A10" s="63" t="s">
        <v>278</v>
      </c>
      <c r="B10" s="64">
        <f>SUM(B5:B9)</f>
        <v>150006706</v>
      </c>
      <c r="C10" s="64">
        <f>SUM(C5:C9)</f>
        <v>0</v>
      </c>
      <c r="D10" s="65">
        <f aca="true" t="shared" si="0" ref="D10:Z10">SUM(D5:D9)</f>
        <v>140376726</v>
      </c>
      <c r="E10" s="66">
        <f t="shared" si="0"/>
        <v>140376726</v>
      </c>
      <c r="F10" s="66">
        <f t="shared" si="0"/>
        <v>9348541</v>
      </c>
      <c r="G10" s="66">
        <f t="shared" si="0"/>
        <v>37837168</v>
      </c>
      <c r="H10" s="66">
        <f t="shared" si="0"/>
        <v>4251071</v>
      </c>
      <c r="I10" s="66">
        <f t="shared" si="0"/>
        <v>51436780</v>
      </c>
      <c r="J10" s="66">
        <f t="shared" si="0"/>
        <v>5277199</v>
      </c>
      <c r="K10" s="66">
        <f t="shared" si="0"/>
        <v>5548801</v>
      </c>
      <c r="L10" s="66">
        <f t="shared" si="0"/>
        <v>7545085</v>
      </c>
      <c r="M10" s="66">
        <f t="shared" si="0"/>
        <v>18371085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69807865</v>
      </c>
      <c r="W10" s="66">
        <f t="shared" si="0"/>
        <v>75156488</v>
      </c>
      <c r="X10" s="66">
        <f t="shared" si="0"/>
        <v>-5348623</v>
      </c>
      <c r="Y10" s="67">
        <f>+IF(W10&lt;&gt;0,(X10/W10)*100,0)</f>
        <v>-7.116648399004488</v>
      </c>
      <c r="Z10" s="68">
        <f t="shared" si="0"/>
        <v>140376726</v>
      </c>
    </row>
    <row r="11" spans="1:26" ht="12.75">
      <c r="A11" s="58" t="s">
        <v>37</v>
      </c>
      <c r="B11" s="19">
        <v>39757372</v>
      </c>
      <c r="C11" s="19">
        <v>0</v>
      </c>
      <c r="D11" s="59">
        <v>49406585</v>
      </c>
      <c r="E11" s="60">
        <v>49406585</v>
      </c>
      <c r="F11" s="60">
        <v>3536761</v>
      </c>
      <c r="G11" s="60">
        <v>3017000</v>
      </c>
      <c r="H11" s="60">
        <v>3216173</v>
      </c>
      <c r="I11" s="60">
        <v>9769934</v>
      </c>
      <c r="J11" s="60">
        <v>3384159</v>
      </c>
      <c r="K11" s="60">
        <v>5105102</v>
      </c>
      <c r="L11" s="60">
        <v>7950154</v>
      </c>
      <c r="M11" s="60">
        <v>16439415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26209349</v>
      </c>
      <c r="W11" s="60">
        <v>21000000</v>
      </c>
      <c r="X11" s="60">
        <v>5209349</v>
      </c>
      <c r="Y11" s="61">
        <v>24.81</v>
      </c>
      <c r="Z11" s="62">
        <v>49406585</v>
      </c>
    </row>
    <row r="12" spans="1:26" ht="12.75">
      <c r="A12" s="58" t="s">
        <v>38</v>
      </c>
      <c r="B12" s="19">
        <v>6174207</v>
      </c>
      <c r="C12" s="19">
        <v>0</v>
      </c>
      <c r="D12" s="59">
        <v>8074307</v>
      </c>
      <c r="E12" s="60">
        <v>8074307</v>
      </c>
      <c r="F12" s="60">
        <v>499191</v>
      </c>
      <c r="G12" s="60">
        <v>480969</v>
      </c>
      <c r="H12" s="60">
        <v>529094</v>
      </c>
      <c r="I12" s="60">
        <v>1509254</v>
      </c>
      <c r="J12" s="60">
        <v>555311</v>
      </c>
      <c r="K12" s="60">
        <v>546574</v>
      </c>
      <c r="L12" s="60">
        <v>1658556</v>
      </c>
      <c r="M12" s="60">
        <v>2760441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4269695</v>
      </c>
      <c r="W12" s="60">
        <v>3900000</v>
      </c>
      <c r="X12" s="60">
        <v>369695</v>
      </c>
      <c r="Y12" s="61">
        <v>9.48</v>
      </c>
      <c r="Z12" s="62">
        <v>8074307</v>
      </c>
    </row>
    <row r="13" spans="1:26" ht="12.75">
      <c r="A13" s="58" t="s">
        <v>279</v>
      </c>
      <c r="B13" s="19">
        <v>11651435</v>
      </c>
      <c r="C13" s="19">
        <v>0</v>
      </c>
      <c r="D13" s="59">
        <v>10377461</v>
      </c>
      <c r="E13" s="60">
        <v>10377461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10377461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23945191</v>
      </c>
      <c r="C15" s="19">
        <v>0</v>
      </c>
      <c r="D15" s="59">
        <v>31957347</v>
      </c>
      <c r="E15" s="60">
        <v>31957347</v>
      </c>
      <c r="F15" s="60">
        <v>2939182</v>
      </c>
      <c r="G15" s="60">
        <v>3302531</v>
      </c>
      <c r="H15" s="60">
        <v>2920310</v>
      </c>
      <c r="I15" s="60">
        <v>9162023</v>
      </c>
      <c r="J15" s="60">
        <v>1953500</v>
      </c>
      <c r="K15" s="60">
        <v>1716412</v>
      </c>
      <c r="L15" s="60">
        <v>3338771</v>
      </c>
      <c r="M15" s="60">
        <v>7008683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16170706</v>
      </c>
      <c r="W15" s="60">
        <v>15357996</v>
      </c>
      <c r="X15" s="60">
        <v>812710</v>
      </c>
      <c r="Y15" s="61">
        <v>5.29</v>
      </c>
      <c r="Z15" s="62">
        <v>31957347</v>
      </c>
    </row>
    <row r="16" spans="1:26" ht="12.75">
      <c r="A16" s="69" t="s">
        <v>42</v>
      </c>
      <c r="B16" s="19">
        <v>327267</v>
      </c>
      <c r="C16" s="19">
        <v>0</v>
      </c>
      <c r="D16" s="59">
        <v>3082683</v>
      </c>
      <c r="E16" s="60">
        <v>3082683</v>
      </c>
      <c r="F16" s="60">
        <v>117230</v>
      </c>
      <c r="G16" s="60">
        <v>138781</v>
      </c>
      <c r="H16" s="60">
        <v>475191</v>
      </c>
      <c r="I16" s="60">
        <v>731202</v>
      </c>
      <c r="J16" s="60">
        <v>0</v>
      </c>
      <c r="K16" s="60">
        <v>191014</v>
      </c>
      <c r="L16" s="60">
        <v>297848</v>
      </c>
      <c r="M16" s="60">
        <v>488862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1220064</v>
      </c>
      <c r="W16" s="60"/>
      <c r="X16" s="60">
        <v>1220064</v>
      </c>
      <c r="Y16" s="61">
        <v>0</v>
      </c>
      <c r="Z16" s="62">
        <v>3082683</v>
      </c>
    </row>
    <row r="17" spans="1:26" ht="12.75">
      <c r="A17" s="58" t="s">
        <v>43</v>
      </c>
      <c r="B17" s="19">
        <v>22572859</v>
      </c>
      <c r="C17" s="19">
        <v>0</v>
      </c>
      <c r="D17" s="59">
        <v>34915839</v>
      </c>
      <c r="E17" s="60">
        <v>34915839</v>
      </c>
      <c r="F17" s="60">
        <v>1328848</v>
      </c>
      <c r="G17" s="60">
        <v>2382262</v>
      </c>
      <c r="H17" s="60">
        <v>2508787</v>
      </c>
      <c r="I17" s="60">
        <v>6219897</v>
      </c>
      <c r="J17" s="60">
        <v>10359830</v>
      </c>
      <c r="K17" s="60">
        <v>3234732</v>
      </c>
      <c r="L17" s="60">
        <v>-7280821</v>
      </c>
      <c r="M17" s="60">
        <v>6313741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12533638</v>
      </c>
      <c r="W17" s="60">
        <v>21013500</v>
      </c>
      <c r="X17" s="60">
        <v>-8479862</v>
      </c>
      <c r="Y17" s="61">
        <v>-40.35</v>
      </c>
      <c r="Z17" s="62">
        <v>34915839</v>
      </c>
    </row>
    <row r="18" spans="1:26" ht="12.75">
      <c r="A18" s="70" t="s">
        <v>44</v>
      </c>
      <c r="B18" s="71">
        <f>SUM(B11:B17)</f>
        <v>104428331</v>
      </c>
      <c r="C18" s="71">
        <f>SUM(C11:C17)</f>
        <v>0</v>
      </c>
      <c r="D18" s="72">
        <f aca="true" t="shared" si="1" ref="D18:Z18">SUM(D11:D17)</f>
        <v>137814222</v>
      </c>
      <c r="E18" s="73">
        <f t="shared" si="1"/>
        <v>137814222</v>
      </c>
      <c r="F18" s="73">
        <f t="shared" si="1"/>
        <v>8421212</v>
      </c>
      <c r="G18" s="73">
        <f t="shared" si="1"/>
        <v>9321543</v>
      </c>
      <c r="H18" s="73">
        <f t="shared" si="1"/>
        <v>9649555</v>
      </c>
      <c r="I18" s="73">
        <f t="shared" si="1"/>
        <v>27392310</v>
      </c>
      <c r="J18" s="73">
        <f t="shared" si="1"/>
        <v>16252800</v>
      </c>
      <c r="K18" s="73">
        <f t="shared" si="1"/>
        <v>10793834</v>
      </c>
      <c r="L18" s="73">
        <f t="shared" si="1"/>
        <v>5964508</v>
      </c>
      <c r="M18" s="73">
        <f t="shared" si="1"/>
        <v>33011142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60403452</v>
      </c>
      <c r="W18" s="73">
        <f t="shared" si="1"/>
        <v>61271496</v>
      </c>
      <c r="X18" s="73">
        <f t="shared" si="1"/>
        <v>-868044</v>
      </c>
      <c r="Y18" s="67">
        <f>+IF(W18&lt;&gt;0,(X18/W18)*100,0)</f>
        <v>-1.4167174896464092</v>
      </c>
      <c r="Z18" s="74">
        <f t="shared" si="1"/>
        <v>137814222</v>
      </c>
    </row>
    <row r="19" spans="1:26" ht="12.75">
      <c r="A19" s="70" t="s">
        <v>45</v>
      </c>
      <c r="B19" s="75">
        <f>+B10-B18</f>
        <v>45578375</v>
      </c>
      <c r="C19" s="75">
        <f>+C10-C18</f>
        <v>0</v>
      </c>
      <c r="D19" s="76">
        <f aca="true" t="shared" si="2" ref="D19:Z19">+D10-D18</f>
        <v>2562504</v>
      </c>
      <c r="E19" s="77">
        <f t="shared" si="2"/>
        <v>2562504</v>
      </c>
      <c r="F19" s="77">
        <f t="shared" si="2"/>
        <v>927329</v>
      </c>
      <c r="G19" s="77">
        <f t="shared" si="2"/>
        <v>28515625</v>
      </c>
      <c r="H19" s="77">
        <f t="shared" si="2"/>
        <v>-5398484</v>
      </c>
      <c r="I19" s="77">
        <f t="shared" si="2"/>
        <v>24044470</v>
      </c>
      <c r="J19" s="77">
        <f t="shared" si="2"/>
        <v>-10975601</v>
      </c>
      <c r="K19" s="77">
        <f t="shared" si="2"/>
        <v>-5245033</v>
      </c>
      <c r="L19" s="77">
        <f t="shared" si="2"/>
        <v>1580577</v>
      </c>
      <c r="M19" s="77">
        <f t="shared" si="2"/>
        <v>-14640057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9404413</v>
      </c>
      <c r="W19" s="77">
        <f>IF(E10=E18,0,W10-W18)</f>
        <v>13884992</v>
      </c>
      <c r="X19" s="77">
        <f t="shared" si="2"/>
        <v>-4480579</v>
      </c>
      <c r="Y19" s="78">
        <f>+IF(W19&lt;&gt;0,(X19/W19)*100,0)</f>
        <v>-32.26922276944776</v>
      </c>
      <c r="Z19" s="79">
        <f t="shared" si="2"/>
        <v>2562504</v>
      </c>
    </row>
    <row r="20" spans="1:26" ht="12.75">
      <c r="A20" s="58" t="s">
        <v>46</v>
      </c>
      <c r="B20" s="19">
        <v>24523220</v>
      </c>
      <c r="C20" s="19">
        <v>0</v>
      </c>
      <c r="D20" s="59">
        <v>24275000</v>
      </c>
      <c r="E20" s="60">
        <v>24275000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18018000</v>
      </c>
      <c r="X20" s="60">
        <v>-18018000</v>
      </c>
      <c r="Y20" s="61">
        <v>-100</v>
      </c>
      <c r="Z20" s="62">
        <v>24275000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70101595</v>
      </c>
      <c r="C22" s="86">
        <f>SUM(C19:C21)</f>
        <v>0</v>
      </c>
      <c r="D22" s="87">
        <f aca="true" t="shared" si="3" ref="D22:Z22">SUM(D19:D21)</f>
        <v>26837504</v>
      </c>
      <c r="E22" s="88">
        <f t="shared" si="3"/>
        <v>26837504</v>
      </c>
      <c r="F22" s="88">
        <f t="shared" si="3"/>
        <v>927329</v>
      </c>
      <c r="G22" s="88">
        <f t="shared" si="3"/>
        <v>28515625</v>
      </c>
      <c r="H22" s="88">
        <f t="shared" si="3"/>
        <v>-5398484</v>
      </c>
      <c r="I22" s="88">
        <f t="shared" si="3"/>
        <v>24044470</v>
      </c>
      <c r="J22" s="88">
        <f t="shared" si="3"/>
        <v>-10975601</v>
      </c>
      <c r="K22" s="88">
        <f t="shared" si="3"/>
        <v>-5245033</v>
      </c>
      <c r="L22" s="88">
        <f t="shared" si="3"/>
        <v>1580577</v>
      </c>
      <c r="M22" s="88">
        <f t="shared" si="3"/>
        <v>-14640057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9404413</v>
      </c>
      <c r="W22" s="88">
        <f t="shared" si="3"/>
        <v>31902992</v>
      </c>
      <c r="X22" s="88">
        <f t="shared" si="3"/>
        <v>-22498579</v>
      </c>
      <c r="Y22" s="89">
        <f>+IF(W22&lt;&gt;0,(X22/W22)*100,0)</f>
        <v>-70.52184635221674</v>
      </c>
      <c r="Z22" s="90">
        <f t="shared" si="3"/>
        <v>26837504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70101595</v>
      </c>
      <c r="C24" s="75">
        <f>SUM(C22:C23)</f>
        <v>0</v>
      </c>
      <c r="D24" s="76">
        <f aca="true" t="shared" si="4" ref="D24:Z24">SUM(D22:D23)</f>
        <v>26837504</v>
      </c>
      <c r="E24" s="77">
        <f t="shared" si="4"/>
        <v>26837504</v>
      </c>
      <c r="F24" s="77">
        <f t="shared" si="4"/>
        <v>927329</v>
      </c>
      <c r="G24" s="77">
        <f t="shared" si="4"/>
        <v>28515625</v>
      </c>
      <c r="H24" s="77">
        <f t="shared" si="4"/>
        <v>-5398484</v>
      </c>
      <c r="I24" s="77">
        <f t="shared" si="4"/>
        <v>24044470</v>
      </c>
      <c r="J24" s="77">
        <f t="shared" si="4"/>
        <v>-10975601</v>
      </c>
      <c r="K24" s="77">
        <f t="shared" si="4"/>
        <v>-5245033</v>
      </c>
      <c r="L24" s="77">
        <f t="shared" si="4"/>
        <v>1580577</v>
      </c>
      <c r="M24" s="77">
        <f t="shared" si="4"/>
        <v>-14640057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9404413</v>
      </c>
      <c r="W24" s="77">
        <f t="shared" si="4"/>
        <v>31902992</v>
      </c>
      <c r="X24" s="77">
        <f t="shared" si="4"/>
        <v>-22498579</v>
      </c>
      <c r="Y24" s="78">
        <f>+IF(W24&lt;&gt;0,(X24/W24)*100,0)</f>
        <v>-70.52184635221674</v>
      </c>
      <c r="Z24" s="79">
        <f t="shared" si="4"/>
        <v>26837504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28289680</v>
      </c>
      <c r="C27" s="22">
        <v>0</v>
      </c>
      <c r="D27" s="99">
        <v>46256791</v>
      </c>
      <c r="E27" s="100">
        <v>46256791</v>
      </c>
      <c r="F27" s="100">
        <v>5117421</v>
      </c>
      <c r="G27" s="100">
        <v>1891411</v>
      </c>
      <c r="H27" s="100">
        <v>812574</v>
      </c>
      <c r="I27" s="100">
        <v>7821406</v>
      </c>
      <c r="J27" s="100">
        <v>1856394</v>
      </c>
      <c r="K27" s="100">
        <v>426445</v>
      </c>
      <c r="L27" s="100">
        <v>4249866</v>
      </c>
      <c r="M27" s="100">
        <v>6532705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14354111</v>
      </c>
      <c r="W27" s="100">
        <v>23128396</v>
      </c>
      <c r="X27" s="100">
        <v>-8774285</v>
      </c>
      <c r="Y27" s="101">
        <v>-37.94</v>
      </c>
      <c r="Z27" s="102">
        <v>46256791</v>
      </c>
    </row>
    <row r="28" spans="1:26" ht="12.75">
      <c r="A28" s="103" t="s">
        <v>46</v>
      </c>
      <c r="B28" s="19">
        <v>28289680</v>
      </c>
      <c r="C28" s="19">
        <v>0</v>
      </c>
      <c r="D28" s="59">
        <v>23161250</v>
      </c>
      <c r="E28" s="60">
        <v>23161250</v>
      </c>
      <c r="F28" s="60">
        <v>5117421</v>
      </c>
      <c r="G28" s="60">
        <v>1891411</v>
      </c>
      <c r="H28" s="60">
        <v>812574</v>
      </c>
      <c r="I28" s="60">
        <v>7821406</v>
      </c>
      <c r="J28" s="60">
        <v>1856394</v>
      </c>
      <c r="K28" s="60">
        <v>426445</v>
      </c>
      <c r="L28" s="60">
        <v>4492354</v>
      </c>
      <c r="M28" s="60">
        <v>6775193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14596599</v>
      </c>
      <c r="W28" s="60">
        <v>11580625</v>
      </c>
      <c r="X28" s="60">
        <v>3015974</v>
      </c>
      <c r="Y28" s="61">
        <v>26.04</v>
      </c>
      <c r="Z28" s="62">
        <v>23161250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23095541</v>
      </c>
      <c r="E31" s="60">
        <v>23095541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-242488</v>
      </c>
      <c r="M31" s="60">
        <v>-242488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-242488</v>
      </c>
      <c r="W31" s="60">
        <v>11547771</v>
      </c>
      <c r="X31" s="60">
        <v>-11790259</v>
      </c>
      <c r="Y31" s="61">
        <v>-102.1</v>
      </c>
      <c r="Z31" s="62">
        <v>23095541</v>
      </c>
    </row>
    <row r="32" spans="1:26" ht="12.75">
      <c r="A32" s="70" t="s">
        <v>54</v>
      </c>
      <c r="B32" s="22">
        <f>SUM(B28:B31)</f>
        <v>28289680</v>
      </c>
      <c r="C32" s="22">
        <f>SUM(C28:C31)</f>
        <v>0</v>
      </c>
      <c r="D32" s="99">
        <f aca="true" t="shared" si="5" ref="D32:Z32">SUM(D28:D31)</f>
        <v>46256791</v>
      </c>
      <c r="E32" s="100">
        <f t="shared" si="5"/>
        <v>46256791</v>
      </c>
      <c r="F32" s="100">
        <f t="shared" si="5"/>
        <v>5117421</v>
      </c>
      <c r="G32" s="100">
        <f t="shared" si="5"/>
        <v>1891411</v>
      </c>
      <c r="H32" s="100">
        <f t="shared" si="5"/>
        <v>812574</v>
      </c>
      <c r="I32" s="100">
        <f t="shared" si="5"/>
        <v>7821406</v>
      </c>
      <c r="J32" s="100">
        <f t="shared" si="5"/>
        <v>1856394</v>
      </c>
      <c r="K32" s="100">
        <f t="shared" si="5"/>
        <v>426445</v>
      </c>
      <c r="L32" s="100">
        <f t="shared" si="5"/>
        <v>4249866</v>
      </c>
      <c r="M32" s="100">
        <f t="shared" si="5"/>
        <v>6532705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14354111</v>
      </c>
      <c r="W32" s="100">
        <f t="shared" si="5"/>
        <v>23128396</v>
      </c>
      <c r="X32" s="100">
        <f t="shared" si="5"/>
        <v>-8774285</v>
      </c>
      <c r="Y32" s="101">
        <f>+IF(W32&lt;&gt;0,(X32/W32)*100,0)</f>
        <v>-37.93728281027357</v>
      </c>
      <c r="Z32" s="102">
        <f t="shared" si="5"/>
        <v>46256791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129061946</v>
      </c>
      <c r="C35" s="19">
        <v>0</v>
      </c>
      <c r="D35" s="59">
        <v>75491220</v>
      </c>
      <c r="E35" s="60">
        <v>75491220</v>
      </c>
      <c r="F35" s="60">
        <v>156427671</v>
      </c>
      <c r="G35" s="60">
        <v>152558944</v>
      </c>
      <c r="H35" s="60">
        <v>144720108</v>
      </c>
      <c r="I35" s="60">
        <v>144720108</v>
      </c>
      <c r="J35" s="60">
        <v>143354553</v>
      </c>
      <c r="K35" s="60">
        <v>135555625</v>
      </c>
      <c r="L35" s="60">
        <v>172842158</v>
      </c>
      <c r="M35" s="60">
        <v>172842158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172842158</v>
      </c>
      <c r="W35" s="60">
        <v>37745610</v>
      </c>
      <c r="X35" s="60">
        <v>135096548</v>
      </c>
      <c r="Y35" s="61">
        <v>357.91</v>
      </c>
      <c r="Z35" s="62">
        <v>75491220</v>
      </c>
    </row>
    <row r="36" spans="1:26" ht="12.75">
      <c r="A36" s="58" t="s">
        <v>57</v>
      </c>
      <c r="B36" s="19">
        <v>233443840</v>
      </c>
      <c r="C36" s="19">
        <v>0</v>
      </c>
      <c r="D36" s="59">
        <v>265118740</v>
      </c>
      <c r="E36" s="60">
        <v>265118740</v>
      </c>
      <c r="F36" s="60">
        <v>200545797</v>
      </c>
      <c r="G36" s="60">
        <v>203649397</v>
      </c>
      <c r="H36" s="60">
        <v>203649397</v>
      </c>
      <c r="I36" s="60">
        <v>203649397</v>
      </c>
      <c r="J36" s="60">
        <v>203649397</v>
      </c>
      <c r="K36" s="60">
        <v>202392540</v>
      </c>
      <c r="L36" s="60">
        <v>202392539</v>
      </c>
      <c r="M36" s="60">
        <v>202392539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202392539</v>
      </c>
      <c r="W36" s="60">
        <v>132559370</v>
      </c>
      <c r="X36" s="60">
        <v>69833169</v>
      </c>
      <c r="Y36" s="61">
        <v>52.68</v>
      </c>
      <c r="Z36" s="62">
        <v>265118740</v>
      </c>
    </row>
    <row r="37" spans="1:26" ht="12.75">
      <c r="A37" s="58" t="s">
        <v>58</v>
      </c>
      <c r="B37" s="19">
        <v>18633023</v>
      </c>
      <c r="C37" s="19">
        <v>0</v>
      </c>
      <c r="D37" s="59">
        <v>12216816</v>
      </c>
      <c r="E37" s="60">
        <v>12216816</v>
      </c>
      <c r="F37" s="60">
        <v>32811537</v>
      </c>
      <c r="G37" s="60">
        <v>-2071423</v>
      </c>
      <c r="H37" s="60">
        <v>-6738897</v>
      </c>
      <c r="I37" s="60">
        <v>-6738897</v>
      </c>
      <c r="J37" s="60">
        <v>-5467583</v>
      </c>
      <c r="K37" s="60">
        <v>-8151550</v>
      </c>
      <c r="L37" s="60">
        <v>34265937</v>
      </c>
      <c r="M37" s="60">
        <v>34265937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34265937</v>
      </c>
      <c r="W37" s="60">
        <v>6108408</v>
      </c>
      <c r="X37" s="60">
        <v>28157529</v>
      </c>
      <c r="Y37" s="61">
        <v>460.96</v>
      </c>
      <c r="Z37" s="62">
        <v>12216816</v>
      </c>
    </row>
    <row r="38" spans="1:26" ht="12.75">
      <c r="A38" s="58" t="s">
        <v>59</v>
      </c>
      <c r="B38" s="19">
        <v>4992196</v>
      </c>
      <c r="C38" s="19">
        <v>0</v>
      </c>
      <c r="D38" s="59">
        <v>4194530</v>
      </c>
      <c r="E38" s="60">
        <v>4194530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2097265</v>
      </c>
      <c r="X38" s="60">
        <v>-2097265</v>
      </c>
      <c r="Y38" s="61">
        <v>-100</v>
      </c>
      <c r="Z38" s="62">
        <v>4194530</v>
      </c>
    </row>
    <row r="39" spans="1:26" ht="12.75">
      <c r="A39" s="58" t="s">
        <v>60</v>
      </c>
      <c r="B39" s="19">
        <v>338880567</v>
      </c>
      <c r="C39" s="19">
        <v>0</v>
      </c>
      <c r="D39" s="59">
        <v>324198614</v>
      </c>
      <c r="E39" s="60">
        <v>324198614</v>
      </c>
      <c r="F39" s="60">
        <v>324161931</v>
      </c>
      <c r="G39" s="60">
        <v>358279764</v>
      </c>
      <c r="H39" s="60">
        <v>355108402</v>
      </c>
      <c r="I39" s="60">
        <v>355108402</v>
      </c>
      <c r="J39" s="60">
        <v>352471533</v>
      </c>
      <c r="K39" s="60">
        <v>346099715</v>
      </c>
      <c r="L39" s="60">
        <v>340968760</v>
      </c>
      <c r="M39" s="60">
        <v>340968760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340968760</v>
      </c>
      <c r="W39" s="60">
        <v>162099307</v>
      </c>
      <c r="X39" s="60">
        <v>178869453</v>
      </c>
      <c r="Y39" s="61">
        <v>110.35</v>
      </c>
      <c r="Z39" s="62">
        <v>324198614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34309283</v>
      </c>
      <c r="C42" s="19">
        <v>0</v>
      </c>
      <c r="D42" s="59">
        <v>36968000</v>
      </c>
      <c r="E42" s="60">
        <v>36968000</v>
      </c>
      <c r="F42" s="60">
        <v>2886955</v>
      </c>
      <c r="G42" s="60">
        <v>7862598</v>
      </c>
      <c r="H42" s="60">
        <v>-11048445</v>
      </c>
      <c r="I42" s="60">
        <v>-298892</v>
      </c>
      <c r="J42" s="60">
        <v>4077166</v>
      </c>
      <c r="K42" s="60">
        <v>4801419</v>
      </c>
      <c r="L42" s="60">
        <v>7588902</v>
      </c>
      <c r="M42" s="60">
        <v>16467487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16168595</v>
      </c>
      <c r="W42" s="60">
        <v>30170000</v>
      </c>
      <c r="X42" s="60">
        <v>-14001405</v>
      </c>
      <c r="Y42" s="61">
        <v>-46.41</v>
      </c>
      <c r="Z42" s="62">
        <v>36968000</v>
      </c>
    </row>
    <row r="43" spans="1:26" ht="12.75">
      <c r="A43" s="58" t="s">
        <v>63</v>
      </c>
      <c r="B43" s="19">
        <v>0</v>
      </c>
      <c r="C43" s="19">
        <v>0</v>
      </c>
      <c r="D43" s="59">
        <v>-46252000</v>
      </c>
      <c r="E43" s="60">
        <v>-46252000</v>
      </c>
      <c r="F43" s="60">
        <v>-5117422</v>
      </c>
      <c r="G43" s="60">
        <v>-1891410</v>
      </c>
      <c r="H43" s="60">
        <v>-812575</v>
      </c>
      <c r="I43" s="60">
        <v>-7821407</v>
      </c>
      <c r="J43" s="60">
        <v>-3632716</v>
      </c>
      <c r="K43" s="60">
        <v>-426445</v>
      </c>
      <c r="L43" s="60">
        <v>-1250866</v>
      </c>
      <c r="M43" s="60">
        <v>-5310027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-13131434</v>
      </c>
      <c r="W43" s="60">
        <v>-23676000</v>
      </c>
      <c r="X43" s="60">
        <v>10544566</v>
      </c>
      <c r="Y43" s="61">
        <v>-44.54</v>
      </c>
      <c r="Z43" s="62">
        <v>-46252000</v>
      </c>
    </row>
    <row r="44" spans="1:26" ht="12.75">
      <c r="A44" s="58" t="s">
        <v>64</v>
      </c>
      <c r="B44" s="19">
        <v>-566009</v>
      </c>
      <c r="C44" s="19">
        <v>0</v>
      </c>
      <c r="D44" s="59">
        <v>-11000</v>
      </c>
      <c r="E44" s="60">
        <v>-11000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10000</v>
      </c>
      <c r="X44" s="60">
        <v>-10000</v>
      </c>
      <c r="Y44" s="61">
        <v>-100</v>
      </c>
      <c r="Z44" s="62">
        <v>-11000</v>
      </c>
    </row>
    <row r="45" spans="1:26" ht="12.75">
      <c r="A45" s="70" t="s">
        <v>65</v>
      </c>
      <c r="B45" s="22">
        <v>110840066</v>
      </c>
      <c r="C45" s="22">
        <v>0</v>
      </c>
      <c r="D45" s="99">
        <v>64605000</v>
      </c>
      <c r="E45" s="100">
        <v>64605000</v>
      </c>
      <c r="F45" s="100">
        <v>6990344</v>
      </c>
      <c r="G45" s="100">
        <v>12961532</v>
      </c>
      <c r="H45" s="100">
        <v>1100512</v>
      </c>
      <c r="I45" s="100">
        <v>1100512</v>
      </c>
      <c r="J45" s="100">
        <v>1544962</v>
      </c>
      <c r="K45" s="100">
        <v>5919936</v>
      </c>
      <c r="L45" s="100">
        <v>12257972</v>
      </c>
      <c r="M45" s="100">
        <v>12257972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12257972</v>
      </c>
      <c r="W45" s="100">
        <v>80404000</v>
      </c>
      <c r="X45" s="100">
        <v>-68146028</v>
      </c>
      <c r="Y45" s="101">
        <v>-84.75</v>
      </c>
      <c r="Z45" s="102">
        <v>64605000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2283859</v>
      </c>
      <c r="C49" s="52">
        <v>0</v>
      </c>
      <c r="D49" s="129">
        <v>1323071</v>
      </c>
      <c r="E49" s="54">
        <v>499409</v>
      </c>
      <c r="F49" s="54">
        <v>0</v>
      </c>
      <c r="G49" s="54">
        <v>0</v>
      </c>
      <c r="H49" s="54">
        <v>0</v>
      </c>
      <c r="I49" s="54">
        <v>346907</v>
      </c>
      <c r="J49" s="54">
        <v>0</v>
      </c>
      <c r="K49" s="54">
        <v>0</v>
      </c>
      <c r="L49" s="54">
        <v>0</v>
      </c>
      <c r="M49" s="54">
        <v>347450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5749640</v>
      </c>
      <c r="W49" s="54">
        <v>0</v>
      </c>
      <c r="X49" s="54">
        <v>3039809</v>
      </c>
      <c r="Y49" s="54">
        <v>13590145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5542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5542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87.28883066679194</v>
      </c>
      <c r="E58" s="7">
        <f t="shared" si="6"/>
        <v>87.28883066679194</v>
      </c>
      <c r="F58" s="7">
        <f t="shared" si="6"/>
        <v>34.34677250613857</v>
      </c>
      <c r="G58" s="7">
        <f t="shared" si="6"/>
        <v>103.72335042450023</v>
      </c>
      <c r="H58" s="7">
        <f t="shared" si="6"/>
        <v>190.57962583055206</v>
      </c>
      <c r="I58" s="7">
        <f t="shared" si="6"/>
        <v>77.50955013772021</v>
      </c>
      <c r="J58" s="7">
        <f t="shared" si="6"/>
        <v>100</v>
      </c>
      <c r="K58" s="7">
        <f t="shared" si="6"/>
        <v>117.80802755926598</v>
      </c>
      <c r="L58" s="7">
        <f t="shared" si="6"/>
        <v>83.52575662289708</v>
      </c>
      <c r="M58" s="7">
        <f t="shared" si="6"/>
        <v>100.99064699149258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87.07480151190022</v>
      </c>
      <c r="W58" s="7">
        <f t="shared" si="6"/>
        <v>87.67069450779844</v>
      </c>
      <c r="X58" s="7">
        <f t="shared" si="6"/>
        <v>0</v>
      </c>
      <c r="Y58" s="7">
        <f t="shared" si="6"/>
        <v>0</v>
      </c>
      <c r="Z58" s="8">
        <f t="shared" si="6"/>
        <v>87.28883066679194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88.01811215604319</v>
      </c>
      <c r="E59" s="10">
        <f t="shared" si="7"/>
        <v>88.01811215604319</v>
      </c>
      <c r="F59" s="10">
        <f t="shared" si="7"/>
        <v>11.082492744176461</v>
      </c>
      <c r="G59" s="10">
        <f t="shared" si="7"/>
        <v>222.5382024146669</v>
      </c>
      <c r="H59" s="10">
        <f t="shared" si="7"/>
        <v>259.3800271125169</v>
      </c>
      <c r="I59" s="10">
        <f t="shared" si="7"/>
        <v>57.77936605724968</v>
      </c>
      <c r="J59" s="10">
        <f t="shared" si="7"/>
        <v>100</v>
      </c>
      <c r="K59" s="10">
        <f t="shared" si="7"/>
        <v>195.47175151983708</v>
      </c>
      <c r="L59" s="10">
        <f t="shared" si="7"/>
        <v>79.56876936440781</v>
      </c>
      <c r="M59" s="10">
        <f t="shared" si="7"/>
        <v>127.75312819385387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74.75164022486868</v>
      </c>
      <c r="W59" s="10">
        <f t="shared" si="7"/>
        <v>78.72340425531915</v>
      </c>
      <c r="X59" s="10">
        <f t="shared" si="7"/>
        <v>0</v>
      </c>
      <c r="Y59" s="10">
        <f t="shared" si="7"/>
        <v>0</v>
      </c>
      <c r="Z59" s="11">
        <f t="shared" si="7"/>
        <v>88.01811215604319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88.0241187657478</v>
      </c>
      <c r="E60" s="13">
        <f t="shared" si="7"/>
        <v>88.0241187657478</v>
      </c>
      <c r="F60" s="13">
        <f t="shared" si="7"/>
        <v>116.79237749762584</v>
      </c>
      <c r="G60" s="13">
        <f t="shared" si="7"/>
        <v>77.60808987491862</v>
      </c>
      <c r="H60" s="13">
        <f t="shared" si="7"/>
        <v>146.42069360227694</v>
      </c>
      <c r="I60" s="13">
        <f t="shared" si="7"/>
        <v>100.8027121065689</v>
      </c>
      <c r="J60" s="13">
        <f t="shared" si="7"/>
        <v>100</v>
      </c>
      <c r="K60" s="13">
        <f t="shared" si="7"/>
        <v>89.12115495050122</v>
      </c>
      <c r="L60" s="13">
        <f t="shared" si="7"/>
        <v>84.98420142331933</v>
      </c>
      <c r="M60" s="13">
        <f t="shared" si="7"/>
        <v>91.96360780240424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96.1314126510123</v>
      </c>
      <c r="W60" s="13">
        <f t="shared" si="7"/>
        <v>92.21442970339513</v>
      </c>
      <c r="X60" s="13">
        <f t="shared" si="7"/>
        <v>0</v>
      </c>
      <c r="Y60" s="13">
        <f t="shared" si="7"/>
        <v>0</v>
      </c>
      <c r="Z60" s="14">
        <f t="shared" si="7"/>
        <v>88.0241187657478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88.05337269593451</v>
      </c>
      <c r="E61" s="13">
        <f t="shared" si="7"/>
        <v>88.05337269593451</v>
      </c>
      <c r="F61" s="13">
        <f t="shared" si="7"/>
        <v>118.25619627726627</v>
      </c>
      <c r="G61" s="13">
        <f t="shared" si="7"/>
        <v>75.60675889125278</v>
      </c>
      <c r="H61" s="13">
        <f t="shared" si="7"/>
        <v>156.24855021772888</v>
      </c>
      <c r="I61" s="13">
        <f t="shared" si="7"/>
        <v>100.48660441357652</v>
      </c>
      <c r="J61" s="13">
        <f t="shared" si="7"/>
        <v>100</v>
      </c>
      <c r="K61" s="13">
        <f t="shared" si="7"/>
        <v>87.06713671139144</v>
      </c>
      <c r="L61" s="13">
        <f t="shared" si="7"/>
        <v>85.27117920447608</v>
      </c>
      <c r="M61" s="13">
        <f t="shared" si="7"/>
        <v>91.41003344094048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95.68178002519286</v>
      </c>
      <c r="W61" s="13">
        <f t="shared" si="7"/>
        <v>92.93117878066053</v>
      </c>
      <c r="X61" s="13">
        <f t="shared" si="7"/>
        <v>0</v>
      </c>
      <c r="Y61" s="13">
        <f t="shared" si="7"/>
        <v>0</v>
      </c>
      <c r="Z61" s="14">
        <f t="shared" si="7"/>
        <v>88.05337269593451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87.56592001751319</v>
      </c>
      <c r="E64" s="13">
        <f t="shared" si="7"/>
        <v>87.56592001751319</v>
      </c>
      <c r="F64" s="13">
        <f t="shared" si="7"/>
        <v>101.87347666339264</v>
      </c>
      <c r="G64" s="13">
        <f t="shared" si="7"/>
        <v>126.159896191939</v>
      </c>
      <c r="H64" s="13">
        <f t="shared" si="7"/>
        <v>90.63240678106136</v>
      </c>
      <c r="I64" s="13">
        <f t="shared" si="7"/>
        <v>104.80006435928178</v>
      </c>
      <c r="J64" s="13">
        <f t="shared" si="7"/>
        <v>100</v>
      </c>
      <c r="K64" s="13">
        <f t="shared" si="7"/>
        <v>116.09250530609995</v>
      </c>
      <c r="L64" s="13">
        <f t="shared" si="7"/>
        <v>81.54595983106839</v>
      </c>
      <c r="M64" s="13">
        <f t="shared" si="7"/>
        <v>99.31954707352081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101.96662490356894</v>
      </c>
      <c r="W64" s="13">
        <f t="shared" si="7"/>
        <v>82.32696683297839</v>
      </c>
      <c r="X64" s="13">
        <f t="shared" si="7"/>
        <v>0</v>
      </c>
      <c r="Y64" s="13">
        <f t="shared" si="7"/>
        <v>0</v>
      </c>
      <c r="Z64" s="14">
        <f t="shared" si="7"/>
        <v>87.56592001751319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44067164</v>
      </c>
      <c r="C67" s="24"/>
      <c r="D67" s="25">
        <v>50397055</v>
      </c>
      <c r="E67" s="26">
        <v>50397055</v>
      </c>
      <c r="F67" s="26">
        <v>8387545</v>
      </c>
      <c r="G67" s="26">
        <v>4654061</v>
      </c>
      <c r="H67" s="26">
        <v>2122835</v>
      </c>
      <c r="I67" s="26">
        <v>15164441</v>
      </c>
      <c r="J67" s="26">
        <v>3745887</v>
      </c>
      <c r="K67" s="26">
        <v>3510108</v>
      </c>
      <c r="L67" s="26">
        <v>3167496</v>
      </c>
      <c r="M67" s="26">
        <v>10423491</v>
      </c>
      <c r="N67" s="26"/>
      <c r="O67" s="26"/>
      <c r="P67" s="26"/>
      <c r="Q67" s="26"/>
      <c r="R67" s="26"/>
      <c r="S67" s="26"/>
      <c r="T67" s="26"/>
      <c r="U67" s="26"/>
      <c r="V67" s="26">
        <v>25587932</v>
      </c>
      <c r="W67" s="26">
        <v>25118998</v>
      </c>
      <c r="X67" s="26"/>
      <c r="Y67" s="25"/>
      <c r="Z67" s="27">
        <v>50397055</v>
      </c>
    </row>
    <row r="68" spans="1:26" ht="12.75" hidden="1">
      <c r="A68" s="37" t="s">
        <v>31</v>
      </c>
      <c r="B68" s="19">
        <v>14528594</v>
      </c>
      <c r="C68" s="19"/>
      <c r="D68" s="20">
        <v>14355000</v>
      </c>
      <c r="E68" s="21">
        <v>14355000</v>
      </c>
      <c r="F68" s="21">
        <v>6541642</v>
      </c>
      <c r="G68" s="21">
        <v>838625</v>
      </c>
      <c r="H68" s="21">
        <v>829875</v>
      </c>
      <c r="I68" s="21">
        <v>8210142</v>
      </c>
      <c r="J68" s="21">
        <v>829214</v>
      </c>
      <c r="K68" s="21">
        <v>946812</v>
      </c>
      <c r="L68" s="21">
        <v>853047</v>
      </c>
      <c r="M68" s="21">
        <v>2629073</v>
      </c>
      <c r="N68" s="21"/>
      <c r="O68" s="21"/>
      <c r="P68" s="21"/>
      <c r="Q68" s="21"/>
      <c r="R68" s="21"/>
      <c r="S68" s="21"/>
      <c r="T68" s="21"/>
      <c r="U68" s="21"/>
      <c r="V68" s="21">
        <v>10839215</v>
      </c>
      <c r="W68" s="21">
        <v>8460000</v>
      </c>
      <c r="X68" s="21"/>
      <c r="Y68" s="20"/>
      <c r="Z68" s="23">
        <v>14355000</v>
      </c>
    </row>
    <row r="69" spans="1:26" ht="12.75" hidden="1">
      <c r="A69" s="38" t="s">
        <v>32</v>
      </c>
      <c r="B69" s="19">
        <v>29538570</v>
      </c>
      <c r="C69" s="19"/>
      <c r="D69" s="20">
        <v>35622055</v>
      </c>
      <c r="E69" s="21">
        <v>35622055</v>
      </c>
      <c r="F69" s="21">
        <v>1845903</v>
      </c>
      <c r="G69" s="21">
        <v>3815436</v>
      </c>
      <c r="H69" s="21">
        <v>1292960</v>
      </c>
      <c r="I69" s="21">
        <v>6954299</v>
      </c>
      <c r="J69" s="21">
        <v>2916673</v>
      </c>
      <c r="K69" s="21">
        <v>2563296</v>
      </c>
      <c r="L69" s="21">
        <v>2314449</v>
      </c>
      <c r="M69" s="21">
        <v>7794418</v>
      </c>
      <c r="N69" s="21"/>
      <c r="O69" s="21"/>
      <c r="P69" s="21"/>
      <c r="Q69" s="21"/>
      <c r="R69" s="21"/>
      <c r="S69" s="21"/>
      <c r="T69" s="21"/>
      <c r="U69" s="21"/>
      <c r="V69" s="21">
        <v>14748717</v>
      </c>
      <c r="W69" s="21">
        <v>16658998</v>
      </c>
      <c r="X69" s="21"/>
      <c r="Y69" s="20"/>
      <c r="Z69" s="23">
        <v>35622055</v>
      </c>
    </row>
    <row r="70" spans="1:26" ht="12.75" hidden="1">
      <c r="A70" s="39" t="s">
        <v>103</v>
      </c>
      <c r="B70" s="19">
        <v>27578735</v>
      </c>
      <c r="C70" s="19"/>
      <c r="D70" s="20">
        <v>33484237</v>
      </c>
      <c r="E70" s="21">
        <v>33484237</v>
      </c>
      <c r="F70" s="21">
        <v>1680969</v>
      </c>
      <c r="G70" s="21">
        <v>3664388</v>
      </c>
      <c r="H70" s="21">
        <v>1099303</v>
      </c>
      <c r="I70" s="21">
        <v>6444660</v>
      </c>
      <c r="J70" s="21">
        <v>2730846</v>
      </c>
      <c r="K70" s="21">
        <v>2381901</v>
      </c>
      <c r="L70" s="21">
        <v>2136152</v>
      </c>
      <c r="M70" s="21">
        <v>7248899</v>
      </c>
      <c r="N70" s="21"/>
      <c r="O70" s="21"/>
      <c r="P70" s="21"/>
      <c r="Q70" s="21"/>
      <c r="R70" s="21"/>
      <c r="S70" s="21"/>
      <c r="T70" s="21"/>
      <c r="U70" s="21"/>
      <c r="V70" s="21">
        <v>13693559</v>
      </c>
      <c r="W70" s="21">
        <v>15533000</v>
      </c>
      <c r="X70" s="21"/>
      <c r="Y70" s="20"/>
      <c r="Z70" s="23">
        <v>33484237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1959835</v>
      </c>
      <c r="C73" s="19"/>
      <c r="D73" s="20">
        <v>2137818</v>
      </c>
      <c r="E73" s="21">
        <v>2137818</v>
      </c>
      <c r="F73" s="21">
        <v>164934</v>
      </c>
      <c r="G73" s="21">
        <v>151048</v>
      </c>
      <c r="H73" s="21">
        <v>193657</v>
      </c>
      <c r="I73" s="21">
        <v>509639</v>
      </c>
      <c r="J73" s="21">
        <v>185827</v>
      </c>
      <c r="K73" s="21">
        <v>181395</v>
      </c>
      <c r="L73" s="21">
        <v>178297</v>
      </c>
      <c r="M73" s="21">
        <v>545519</v>
      </c>
      <c r="N73" s="21"/>
      <c r="O73" s="21"/>
      <c r="P73" s="21"/>
      <c r="Q73" s="21"/>
      <c r="R73" s="21"/>
      <c r="S73" s="21"/>
      <c r="T73" s="21"/>
      <c r="U73" s="21"/>
      <c r="V73" s="21">
        <v>1055158</v>
      </c>
      <c r="W73" s="21">
        <v>1125998</v>
      </c>
      <c r="X73" s="21"/>
      <c r="Y73" s="20"/>
      <c r="Z73" s="23">
        <v>2137818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420000</v>
      </c>
      <c r="E75" s="30">
        <v>420000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420000</v>
      </c>
    </row>
    <row r="76" spans="1:26" ht="12.75" hidden="1">
      <c r="A76" s="42" t="s">
        <v>287</v>
      </c>
      <c r="B76" s="32">
        <v>44067164</v>
      </c>
      <c r="C76" s="32"/>
      <c r="D76" s="33">
        <v>43991000</v>
      </c>
      <c r="E76" s="34">
        <v>43991000</v>
      </c>
      <c r="F76" s="34">
        <v>2880851</v>
      </c>
      <c r="G76" s="34">
        <v>4827348</v>
      </c>
      <c r="H76" s="34">
        <v>4045691</v>
      </c>
      <c r="I76" s="34">
        <v>11753890</v>
      </c>
      <c r="J76" s="34">
        <v>3745887</v>
      </c>
      <c r="K76" s="34">
        <v>4135189</v>
      </c>
      <c r="L76" s="34">
        <v>2645675</v>
      </c>
      <c r="M76" s="34">
        <v>10526751</v>
      </c>
      <c r="N76" s="34"/>
      <c r="O76" s="34"/>
      <c r="P76" s="34"/>
      <c r="Q76" s="34"/>
      <c r="R76" s="34"/>
      <c r="S76" s="34"/>
      <c r="T76" s="34"/>
      <c r="U76" s="34"/>
      <c r="V76" s="34">
        <v>22280641</v>
      </c>
      <c r="W76" s="34">
        <v>22022000</v>
      </c>
      <c r="X76" s="34"/>
      <c r="Y76" s="33"/>
      <c r="Z76" s="35">
        <v>43991000</v>
      </c>
    </row>
    <row r="77" spans="1:26" ht="12.75" hidden="1">
      <c r="A77" s="37" t="s">
        <v>31</v>
      </c>
      <c r="B77" s="19">
        <v>14528594</v>
      </c>
      <c r="C77" s="19"/>
      <c r="D77" s="20">
        <v>12635000</v>
      </c>
      <c r="E77" s="21">
        <v>12635000</v>
      </c>
      <c r="F77" s="21">
        <v>724977</v>
      </c>
      <c r="G77" s="21">
        <v>1866261</v>
      </c>
      <c r="H77" s="21">
        <v>2152530</v>
      </c>
      <c r="I77" s="21">
        <v>4743768</v>
      </c>
      <c r="J77" s="21">
        <v>829214</v>
      </c>
      <c r="K77" s="21">
        <v>1850750</v>
      </c>
      <c r="L77" s="21">
        <v>678759</v>
      </c>
      <c r="M77" s="21">
        <v>3358723</v>
      </c>
      <c r="N77" s="21"/>
      <c r="O77" s="21"/>
      <c r="P77" s="21"/>
      <c r="Q77" s="21"/>
      <c r="R77" s="21"/>
      <c r="S77" s="21"/>
      <c r="T77" s="21"/>
      <c r="U77" s="21"/>
      <c r="V77" s="21">
        <v>8102491</v>
      </c>
      <c r="W77" s="21">
        <v>6660000</v>
      </c>
      <c r="X77" s="21"/>
      <c r="Y77" s="20"/>
      <c r="Z77" s="23">
        <v>12635000</v>
      </c>
    </row>
    <row r="78" spans="1:26" ht="12.75" hidden="1">
      <c r="A78" s="38" t="s">
        <v>32</v>
      </c>
      <c r="B78" s="19">
        <v>29538570</v>
      </c>
      <c r="C78" s="19"/>
      <c r="D78" s="20">
        <v>31356000</v>
      </c>
      <c r="E78" s="21">
        <v>31356000</v>
      </c>
      <c r="F78" s="21">
        <v>2155874</v>
      </c>
      <c r="G78" s="21">
        <v>2961087</v>
      </c>
      <c r="H78" s="21">
        <v>1893161</v>
      </c>
      <c r="I78" s="21">
        <v>7010122</v>
      </c>
      <c r="J78" s="21">
        <v>2916673</v>
      </c>
      <c r="K78" s="21">
        <v>2284439</v>
      </c>
      <c r="L78" s="21">
        <v>1966916</v>
      </c>
      <c r="M78" s="21">
        <v>7168028</v>
      </c>
      <c r="N78" s="21"/>
      <c r="O78" s="21"/>
      <c r="P78" s="21"/>
      <c r="Q78" s="21"/>
      <c r="R78" s="21"/>
      <c r="S78" s="21"/>
      <c r="T78" s="21"/>
      <c r="U78" s="21"/>
      <c r="V78" s="21">
        <v>14178150</v>
      </c>
      <c r="W78" s="21">
        <v>15362000</v>
      </c>
      <c r="X78" s="21"/>
      <c r="Y78" s="20"/>
      <c r="Z78" s="23">
        <v>31356000</v>
      </c>
    </row>
    <row r="79" spans="1:26" ht="12.75" hidden="1">
      <c r="A79" s="39" t="s">
        <v>103</v>
      </c>
      <c r="B79" s="19">
        <v>27578735</v>
      </c>
      <c r="C79" s="19"/>
      <c r="D79" s="20">
        <v>29484000</v>
      </c>
      <c r="E79" s="21">
        <v>29484000</v>
      </c>
      <c r="F79" s="21">
        <v>1987850</v>
      </c>
      <c r="G79" s="21">
        <v>2770525</v>
      </c>
      <c r="H79" s="21">
        <v>1717645</v>
      </c>
      <c r="I79" s="21">
        <v>6476020</v>
      </c>
      <c r="J79" s="21">
        <v>2730846</v>
      </c>
      <c r="K79" s="21">
        <v>2073853</v>
      </c>
      <c r="L79" s="21">
        <v>1821522</v>
      </c>
      <c r="M79" s="21">
        <v>6626221</v>
      </c>
      <c r="N79" s="21"/>
      <c r="O79" s="21"/>
      <c r="P79" s="21"/>
      <c r="Q79" s="21"/>
      <c r="R79" s="21"/>
      <c r="S79" s="21"/>
      <c r="T79" s="21"/>
      <c r="U79" s="21"/>
      <c r="V79" s="21">
        <v>13102241</v>
      </c>
      <c r="W79" s="21">
        <v>14435000</v>
      </c>
      <c r="X79" s="21"/>
      <c r="Y79" s="20"/>
      <c r="Z79" s="23">
        <v>29484000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1959835</v>
      </c>
      <c r="C82" s="19"/>
      <c r="D82" s="20">
        <v>1872000</v>
      </c>
      <c r="E82" s="21">
        <v>1872000</v>
      </c>
      <c r="F82" s="21">
        <v>168024</v>
      </c>
      <c r="G82" s="21">
        <v>190562</v>
      </c>
      <c r="H82" s="21">
        <v>175516</v>
      </c>
      <c r="I82" s="21">
        <v>534102</v>
      </c>
      <c r="J82" s="21">
        <v>185827</v>
      </c>
      <c r="K82" s="21">
        <v>210586</v>
      </c>
      <c r="L82" s="21">
        <v>145394</v>
      </c>
      <c r="M82" s="21">
        <v>541807</v>
      </c>
      <c r="N82" s="21"/>
      <c r="O82" s="21"/>
      <c r="P82" s="21"/>
      <c r="Q82" s="21"/>
      <c r="R82" s="21"/>
      <c r="S82" s="21"/>
      <c r="T82" s="21"/>
      <c r="U82" s="21"/>
      <c r="V82" s="21">
        <v>1075909</v>
      </c>
      <c r="W82" s="21">
        <v>927000</v>
      </c>
      <c r="X82" s="21"/>
      <c r="Y82" s="20"/>
      <c r="Z82" s="23">
        <v>1872000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62951075</v>
      </c>
      <c r="D5" s="153">
        <f>SUM(D6:D8)</f>
        <v>0</v>
      </c>
      <c r="E5" s="154">
        <f t="shared" si="0"/>
        <v>64276851</v>
      </c>
      <c r="F5" s="100">
        <f t="shared" si="0"/>
        <v>64276851</v>
      </c>
      <c r="G5" s="100">
        <f t="shared" si="0"/>
        <v>7255995</v>
      </c>
      <c r="H5" s="100">
        <f t="shared" si="0"/>
        <v>33311434</v>
      </c>
      <c r="I5" s="100">
        <f t="shared" si="0"/>
        <v>2544123</v>
      </c>
      <c r="J5" s="100">
        <f t="shared" si="0"/>
        <v>43111552</v>
      </c>
      <c r="K5" s="100">
        <f t="shared" si="0"/>
        <v>1891292</v>
      </c>
      <c r="L5" s="100">
        <f t="shared" si="0"/>
        <v>2457344</v>
      </c>
      <c r="M5" s="100">
        <f t="shared" si="0"/>
        <v>4323426</v>
      </c>
      <c r="N5" s="100">
        <f t="shared" si="0"/>
        <v>8672062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51783614</v>
      </c>
      <c r="X5" s="100">
        <f t="shared" si="0"/>
        <v>35516499</v>
      </c>
      <c r="Y5" s="100">
        <f t="shared" si="0"/>
        <v>16267115</v>
      </c>
      <c r="Z5" s="137">
        <f>+IF(X5&lt;&gt;0,+(Y5/X5)*100,0)</f>
        <v>45.80157239034174</v>
      </c>
      <c r="AA5" s="153">
        <f>SUM(AA6:AA8)</f>
        <v>64276851</v>
      </c>
    </row>
    <row r="6" spans="1:27" ht="12.75">
      <c r="A6" s="138" t="s">
        <v>75</v>
      </c>
      <c r="B6" s="136"/>
      <c r="C6" s="155">
        <v>22200000</v>
      </c>
      <c r="D6" s="155"/>
      <c r="E6" s="156">
        <v>24085313</v>
      </c>
      <c r="F6" s="60">
        <v>24085313</v>
      </c>
      <c r="G6" s="60"/>
      <c r="H6" s="60">
        <v>24085312</v>
      </c>
      <c r="I6" s="60"/>
      <c r="J6" s="60">
        <v>24085312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24085312</v>
      </c>
      <c r="X6" s="60">
        <v>12107083</v>
      </c>
      <c r="Y6" s="60">
        <v>11978229</v>
      </c>
      <c r="Z6" s="140">
        <v>98.94</v>
      </c>
      <c r="AA6" s="155">
        <v>24085313</v>
      </c>
    </row>
    <row r="7" spans="1:27" ht="12.75">
      <c r="A7" s="138" t="s">
        <v>76</v>
      </c>
      <c r="B7" s="136"/>
      <c r="C7" s="157">
        <v>30751075</v>
      </c>
      <c r="D7" s="157"/>
      <c r="E7" s="158">
        <v>29291538</v>
      </c>
      <c r="F7" s="159">
        <v>29291538</v>
      </c>
      <c r="G7" s="159">
        <v>7255995</v>
      </c>
      <c r="H7" s="159">
        <v>7164798</v>
      </c>
      <c r="I7" s="159">
        <v>2544123</v>
      </c>
      <c r="J7" s="159">
        <v>16964916</v>
      </c>
      <c r="K7" s="159">
        <v>1891292</v>
      </c>
      <c r="L7" s="159">
        <v>2457344</v>
      </c>
      <c r="M7" s="159">
        <v>4323426</v>
      </c>
      <c r="N7" s="159">
        <v>8672062</v>
      </c>
      <c r="O7" s="159"/>
      <c r="P7" s="159"/>
      <c r="Q7" s="159"/>
      <c r="R7" s="159"/>
      <c r="S7" s="159"/>
      <c r="T7" s="159"/>
      <c r="U7" s="159"/>
      <c r="V7" s="159"/>
      <c r="W7" s="159">
        <v>25636978</v>
      </c>
      <c r="X7" s="159">
        <v>17732333</v>
      </c>
      <c r="Y7" s="159">
        <v>7904645</v>
      </c>
      <c r="Z7" s="141">
        <v>44.58</v>
      </c>
      <c r="AA7" s="157">
        <v>29291538</v>
      </c>
    </row>
    <row r="8" spans="1:27" ht="12.75">
      <c r="A8" s="138" t="s">
        <v>77</v>
      </c>
      <c r="B8" s="136"/>
      <c r="C8" s="155">
        <v>10000000</v>
      </c>
      <c r="D8" s="155"/>
      <c r="E8" s="156">
        <v>10900000</v>
      </c>
      <c r="F8" s="60">
        <v>10900000</v>
      </c>
      <c r="G8" s="60"/>
      <c r="H8" s="60">
        <v>2061324</v>
      </c>
      <c r="I8" s="60"/>
      <c r="J8" s="60">
        <v>2061324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2061324</v>
      </c>
      <c r="X8" s="60">
        <v>5677083</v>
      </c>
      <c r="Y8" s="60">
        <v>-3615759</v>
      </c>
      <c r="Z8" s="140">
        <v>-63.69</v>
      </c>
      <c r="AA8" s="155">
        <v>10900000</v>
      </c>
    </row>
    <row r="9" spans="1:27" ht="12.75">
      <c r="A9" s="135" t="s">
        <v>78</v>
      </c>
      <c r="B9" s="136"/>
      <c r="C9" s="153">
        <f aca="true" t="shared" si="1" ref="C9:Y9">SUM(C10:C14)</f>
        <v>13143968</v>
      </c>
      <c r="D9" s="153">
        <f>SUM(D10:D14)</f>
        <v>0</v>
      </c>
      <c r="E9" s="154">
        <f t="shared" si="1"/>
        <v>13675195</v>
      </c>
      <c r="F9" s="100">
        <f t="shared" si="1"/>
        <v>13675195</v>
      </c>
      <c r="G9" s="100">
        <f t="shared" si="1"/>
        <v>6814</v>
      </c>
      <c r="H9" s="100">
        <f t="shared" si="1"/>
        <v>1494</v>
      </c>
      <c r="I9" s="100">
        <f t="shared" si="1"/>
        <v>11455</v>
      </c>
      <c r="J9" s="100">
        <f t="shared" si="1"/>
        <v>19763</v>
      </c>
      <c r="K9" s="100">
        <f t="shared" si="1"/>
        <v>10164</v>
      </c>
      <c r="L9" s="100">
        <f t="shared" si="1"/>
        <v>12565</v>
      </c>
      <c r="M9" s="100">
        <f t="shared" si="1"/>
        <v>14652</v>
      </c>
      <c r="N9" s="100">
        <f t="shared" si="1"/>
        <v>37381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57144</v>
      </c>
      <c r="X9" s="100">
        <f t="shared" si="1"/>
        <v>7658296</v>
      </c>
      <c r="Y9" s="100">
        <f t="shared" si="1"/>
        <v>-7601152</v>
      </c>
      <c r="Z9" s="137">
        <f>+IF(X9&lt;&gt;0,+(Y9/X9)*100,0)</f>
        <v>-99.25382878906743</v>
      </c>
      <c r="AA9" s="153">
        <f>SUM(AA10:AA14)</f>
        <v>13675195</v>
      </c>
    </row>
    <row r="10" spans="1:27" ht="12.75">
      <c r="A10" s="138" t="s">
        <v>79</v>
      </c>
      <c r="B10" s="136"/>
      <c r="C10" s="155">
        <v>8195521</v>
      </c>
      <c r="D10" s="155"/>
      <c r="E10" s="156">
        <v>8024748</v>
      </c>
      <c r="F10" s="60">
        <v>8024748</v>
      </c>
      <c r="G10" s="60">
        <v>6814</v>
      </c>
      <c r="H10" s="60">
        <v>1494</v>
      </c>
      <c r="I10" s="60">
        <v>11455</v>
      </c>
      <c r="J10" s="60">
        <v>19763</v>
      </c>
      <c r="K10" s="60">
        <v>10164</v>
      </c>
      <c r="L10" s="60">
        <v>12565</v>
      </c>
      <c r="M10" s="60">
        <v>14652</v>
      </c>
      <c r="N10" s="60">
        <v>37381</v>
      </c>
      <c r="O10" s="60"/>
      <c r="P10" s="60"/>
      <c r="Q10" s="60"/>
      <c r="R10" s="60"/>
      <c r="S10" s="60"/>
      <c r="T10" s="60"/>
      <c r="U10" s="60"/>
      <c r="V10" s="60"/>
      <c r="W10" s="60">
        <v>57144</v>
      </c>
      <c r="X10" s="60">
        <v>4147748</v>
      </c>
      <c r="Y10" s="60">
        <v>-4090604</v>
      </c>
      <c r="Z10" s="140">
        <v>-98.62</v>
      </c>
      <c r="AA10" s="155">
        <v>8024748</v>
      </c>
    </row>
    <row r="11" spans="1:27" ht="12.75">
      <c r="A11" s="138" t="s">
        <v>80</v>
      </c>
      <c r="B11" s="136"/>
      <c r="C11" s="155">
        <v>3000000</v>
      </c>
      <c r="D11" s="155"/>
      <c r="E11" s="156">
        <v>3002000</v>
      </c>
      <c r="F11" s="60">
        <v>3002000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1580166</v>
      </c>
      <c r="Y11" s="60">
        <v>-1580166</v>
      </c>
      <c r="Z11" s="140">
        <v>-100</v>
      </c>
      <c r="AA11" s="155">
        <v>3002000</v>
      </c>
    </row>
    <row r="12" spans="1:27" ht="12.75">
      <c r="A12" s="138" t="s">
        <v>81</v>
      </c>
      <c r="B12" s="136"/>
      <c r="C12" s="155">
        <v>917162</v>
      </c>
      <c r="D12" s="155"/>
      <c r="E12" s="156">
        <v>917162</v>
      </c>
      <c r="F12" s="60">
        <v>917162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356132</v>
      </c>
      <c r="Y12" s="60">
        <v>-356132</v>
      </c>
      <c r="Z12" s="140">
        <v>-100</v>
      </c>
      <c r="AA12" s="155">
        <v>917162</v>
      </c>
    </row>
    <row r="13" spans="1:27" ht="12.75">
      <c r="A13" s="138" t="s">
        <v>82</v>
      </c>
      <c r="B13" s="136"/>
      <c r="C13" s="155">
        <v>1031285</v>
      </c>
      <c r="D13" s="155"/>
      <c r="E13" s="156">
        <v>1731285</v>
      </c>
      <c r="F13" s="60">
        <v>1731285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1574250</v>
      </c>
      <c r="Y13" s="60">
        <v>-1574250</v>
      </c>
      <c r="Z13" s="140">
        <v>-100</v>
      </c>
      <c r="AA13" s="155">
        <v>1731285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48311915</v>
      </c>
      <c r="D15" s="153">
        <f>SUM(D16:D18)</f>
        <v>0</v>
      </c>
      <c r="E15" s="154">
        <f t="shared" si="2"/>
        <v>39596185</v>
      </c>
      <c r="F15" s="100">
        <f t="shared" si="2"/>
        <v>39596185</v>
      </c>
      <c r="G15" s="100">
        <f t="shared" si="2"/>
        <v>238818</v>
      </c>
      <c r="H15" s="100">
        <f t="shared" si="2"/>
        <v>519443</v>
      </c>
      <c r="I15" s="100">
        <f t="shared" si="2"/>
        <v>310347</v>
      </c>
      <c r="J15" s="100">
        <f t="shared" si="2"/>
        <v>1068608</v>
      </c>
      <c r="K15" s="100">
        <f t="shared" si="2"/>
        <v>333690</v>
      </c>
      <c r="L15" s="100">
        <f t="shared" si="2"/>
        <v>386594</v>
      </c>
      <c r="M15" s="100">
        <f t="shared" si="2"/>
        <v>763556</v>
      </c>
      <c r="N15" s="100">
        <f t="shared" si="2"/>
        <v>1483840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2552448</v>
      </c>
      <c r="X15" s="100">
        <f t="shared" si="2"/>
        <v>1808250</v>
      </c>
      <c r="Y15" s="100">
        <f t="shared" si="2"/>
        <v>744198</v>
      </c>
      <c r="Z15" s="137">
        <f>+IF(X15&lt;&gt;0,+(Y15/X15)*100,0)</f>
        <v>41.1557030277893</v>
      </c>
      <c r="AA15" s="153">
        <f>SUM(AA16:AA18)</f>
        <v>39596185</v>
      </c>
    </row>
    <row r="16" spans="1:27" ht="12.75">
      <c r="A16" s="138" t="s">
        <v>85</v>
      </c>
      <c r="B16" s="136"/>
      <c r="C16" s="155">
        <v>5175620</v>
      </c>
      <c r="D16" s="155"/>
      <c r="E16" s="156">
        <v>4254653</v>
      </c>
      <c r="F16" s="60">
        <v>4254653</v>
      </c>
      <c r="G16" s="60">
        <v>9582</v>
      </c>
      <c r="H16" s="60">
        <v>341471</v>
      </c>
      <c r="I16" s="60">
        <v>90523</v>
      </c>
      <c r="J16" s="60">
        <v>441576</v>
      </c>
      <c r="K16" s="60">
        <v>142785</v>
      </c>
      <c r="L16" s="60">
        <v>203673</v>
      </c>
      <c r="M16" s="60">
        <v>316282</v>
      </c>
      <c r="N16" s="60">
        <v>662740</v>
      </c>
      <c r="O16" s="60"/>
      <c r="P16" s="60"/>
      <c r="Q16" s="60"/>
      <c r="R16" s="60"/>
      <c r="S16" s="60"/>
      <c r="T16" s="60"/>
      <c r="U16" s="60"/>
      <c r="V16" s="60"/>
      <c r="W16" s="60">
        <v>1104316</v>
      </c>
      <c r="X16" s="60">
        <v>1808250</v>
      </c>
      <c r="Y16" s="60">
        <v>-703934</v>
      </c>
      <c r="Z16" s="140">
        <v>-38.93</v>
      </c>
      <c r="AA16" s="155">
        <v>4254653</v>
      </c>
    </row>
    <row r="17" spans="1:27" ht="12.75">
      <c r="A17" s="138" t="s">
        <v>86</v>
      </c>
      <c r="B17" s="136"/>
      <c r="C17" s="155">
        <v>43136295</v>
      </c>
      <c r="D17" s="155"/>
      <c r="E17" s="156">
        <v>35341532</v>
      </c>
      <c r="F17" s="60">
        <v>35341532</v>
      </c>
      <c r="G17" s="60">
        <v>229236</v>
      </c>
      <c r="H17" s="60">
        <v>177972</v>
      </c>
      <c r="I17" s="60">
        <v>219824</v>
      </c>
      <c r="J17" s="60">
        <v>627032</v>
      </c>
      <c r="K17" s="60">
        <v>190905</v>
      </c>
      <c r="L17" s="60">
        <v>182921</v>
      </c>
      <c r="M17" s="60">
        <v>447274</v>
      </c>
      <c r="N17" s="60">
        <v>821100</v>
      </c>
      <c r="O17" s="60"/>
      <c r="P17" s="60"/>
      <c r="Q17" s="60"/>
      <c r="R17" s="60"/>
      <c r="S17" s="60"/>
      <c r="T17" s="60"/>
      <c r="U17" s="60"/>
      <c r="V17" s="60"/>
      <c r="W17" s="60">
        <v>1448132</v>
      </c>
      <c r="X17" s="60"/>
      <c r="Y17" s="60">
        <v>1448132</v>
      </c>
      <c r="Z17" s="140">
        <v>0</v>
      </c>
      <c r="AA17" s="155">
        <v>35341532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38455239</v>
      </c>
      <c r="D19" s="153">
        <f>SUM(D20:D23)</f>
        <v>0</v>
      </c>
      <c r="E19" s="154">
        <f t="shared" si="3"/>
        <v>45119446</v>
      </c>
      <c r="F19" s="100">
        <f t="shared" si="3"/>
        <v>45119446</v>
      </c>
      <c r="G19" s="100">
        <f t="shared" si="3"/>
        <v>1846914</v>
      </c>
      <c r="H19" s="100">
        <f t="shared" si="3"/>
        <v>4004797</v>
      </c>
      <c r="I19" s="100">
        <f t="shared" si="3"/>
        <v>1384690</v>
      </c>
      <c r="J19" s="100">
        <f t="shared" si="3"/>
        <v>7236401</v>
      </c>
      <c r="K19" s="100">
        <f t="shared" si="3"/>
        <v>3041825</v>
      </c>
      <c r="L19" s="100">
        <f t="shared" si="3"/>
        <v>2692298</v>
      </c>
      <c r="M19" s="100">
        <f t="shared" si="3"/>
        <v>2443451</v>
      </c>
      <c r="N19" s="100">
        <f t="shared" si="3"/>
        <v>8177574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15413975</v>
      </c>
      <c r="X19" s="100">
        <f t="shared" si="3"/>
        <v>15555583</v>
      </c>
      <c r="Y19" s="100">
        <f t="shared" si="3"/>
        <v>-141608</v>
      </c>
      <c r="Z19" s="137">
        <f>+IF(X19&lt;&gt;0,+(Y19/X19)*100,0)</f>
        <v>-0.9103355367651601</v>
      </c>
      <c r="AA19" s="153">
        <f>SUM(AA20:AA23)</f>
        <v>45119446</v>
      </c>
    </row>
    <row r="20" spans="1:27" ht="12.75">
      <c r="A20" s="138" t="s">
        <v>89</v>
      </c>
      <c r="B20" s="136"/>
      <c r="C20" s="155">
        <v>32410389</v>
      </c>
      <c r="D20" s="155"/>
      <c r="E20" s="156">
        <v>39874757</v>
      </c>
      <c r="F20" s="60">
        <v>39874757</v>
      </c>
      <c r="G20" s="60">
        <v>1681980</v>
      </c>
      <c r="H20" s="60">
        <v>3665749</v>
      </c>
      <c r="I20" s="60">
        <v>1110553</v>
      </c>
      <c r="J20" s="60">
        <v>6458282</v>
      </c>
      <c r="K20" s="60">
        <v>2733568</v>
      </c>
      <c r="L20" s="60">
        <v>2384623</v>
      </c>
      <c r="M20" s="60">
        <v>2138874</v>
      </c>
      <c r="N20" s="60">
        <v>7257065</v>
      </c>
      <c r="O20" s="60"/>
      <c r="P20" s="60"/>
      <c r="Q20" s="60"/>
      <c r="R20" s="60"/>
      <c r="S20" s="60"/>
      <c r="T20" s="60"/>
      <c r="U20" s="60"/>
      <c r="V20" s="60"/>
      <c r="W20" s="60">
        <v>13715347</v>
      </c>
      <c r="X20" s="60">
        <v>13429500</v>
      </c>
      <c r="Y20" s="60">
        <v>285847</v>
      </c>
      <c r="Z20" s="140">
        <v>2.13</v>
      </c>
      <c r="AA20" s="155">
        <v>39874757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6044850</v>
      </c>
      <c r="D23" s="155"/>
      <c r="E23" s="156">
        <v>5244689</v>
      </c>
      <c r="F23" s="60">
        <v>5244689</v>
      </c>
      <c r="G23" s="60">
        <v>164934</v>
      </c>
      <c r="H23" s="60">
        <v>339048</v>
      </c>
      <c r="I23" s="60">
        <v>274137</v>
      </c>
      <c r="J23" s="60">
        <v>778119</v>
      </c>
      <c r="K23" s="60">
        <v>308257</v>
      </c>
      <c r="L23" s="60">
        <v>307675</v>
      </c>
      <c r="M23" s="60">
        <v>304577</v>
      </c>
      <c r="N23" s="60">
        <v>920509</v>
      </c>
      <c r="O23" s="60"/>
      <c r="P23" s="60"/>
      <c r="Q23" s="60"/>
      <c r="R23" s="60"/>
      <c r="S23" s="60"/>
      <c r="T23" s="60"/>
      <c r="U23" s="60"/>
      <c r="V23" s="60"/>
      <c r="W23" s="60">
        <v>1698628</v>
      </c>
      <c r="X23" s="60">
        <v>2126083</v>
      </c>
      <c r="Y23" s="60">
        <v>-427455</v>
      </c>
      <c r="Z23" s="140">
        <v>-20.11</v>
      </c>
      <c r="AA23" s="155">
        <v>5244689</v>
      </c>
    </row>
    <row r="24" spans="1:27" ht="12.75">
      <c r="A24" s="135" t="s">
        <v>93</v>
      </c>
      <c r="B24" s="142" t="s">
        <v>94</v>
      </c>
      <c r="C24" s="153">
        <v>11667729</v>
      </c>
      <c r="D24" s="153"/>
      <c r="E24" s="154">
        <v>1984049</v>
      </c>
      <c r="F24" s="100">
        <v>1984049</v>
      </c>
      <c r="G24" s="100"/>
      <c r="H24" s="100"/>
      <c r="I24" s="100">
        <v>456</v>
      </c>
      <c r="J24" s="100">
        <v>456</v>
      </c>
      <c r="K24" s="100">
        <v>228</v>
      </c>
      <c r="L24" s="100"/>
      <c r="M24" s="100"/>
      <c r="N24" s="100">
        <v>228</v>
      </c>
      <c r="O24" s="100"/>
      <c r="P24" s="100"/>
      <c r="Q24" s="100"/>
      <c r="R24" s="100"/>
      <c r="S24" s="100"/>
      <c r="T24" s="100"/>
      <c r="U24" s="100"/>
      <c r="V24" s="100"/>
      <c r="W24" s="100">
        <v>684</v>
      </c>
      <c r="X24" s="100">
        <v>1001333</v>
      </c>
      <c r="Y24" s="100">
        <v>-1000649</v>
      </c>
      <c r="Z24" s="137">
        <v>-99.93</v>
      </c>
      <c r="AA24" s="153">
        <v>1984049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174529926</v>
      </c>
      <c r="D25" s="168">
        <f>+D5+D9+D15+D19+D24</f>
        <v>0</v>
      </c>
      <c r="E25" s="169">
        <f t="shared" si="4"/>
        <v>164651726</v>
      </c>
      <c r="F25" s="73">
        <f t="shared" si="4"/>
        <v>164651726</v>
      </c>
      <c r="G25" s="73">
        <f t="shared" si="4"/>
        <v>9348541</v>
      </c>
      <c r="H25" s="73">
        <f t="shared" si="4"/>
        <v>37837168</v>
      </c>
      <c r="I25" s="73">
        <f t="shared" si="4"/>
        <v>4251071</v>
      </c>
      <c r="J25" s="73">
        <f t="shared" si="4"/>
        <v>51436780</v>
      </c>
      <c r="K25" s="73">
        <f t="shared" si="4"/>
        <v>5277199</v>
      </c>
      <c r="L25" s="73">
        <f t="shared" si="4"/>
        <v>5548801</v>
      </c>
      <c r="M25" s="73">
        <f t="shared" si="4"/>
        <v>7545085</v>
      </c>
      <c r="N25" s="73">
        <f t="shared" si="4"/>
        <v>18371085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69807865</v>
      </c>
      <c r="X25" s="73">
        <f t="shared" si="4"/>
        <v>61539961</v>
      </c>
      <c r="Y25" s="73">
        <f t="shared" si="4"/>
        <v>8267904</v>
      </c>
      <c r="Z25" s="170">
        <f>+IF(X25&lt;&gt;0,+(Y25/X25)*100,0)</f>
        <v>13.435016639025818</v>
      </c>
      <c r="AA25" s="168">
        <f>+AA5+AA9+AA15+AA19+AA24</f>
        <v>164651726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42287782</v>
      </c>
      <c r="D28" s="153">
        <f>SUM(D29:D31)</f>
        <v>0</v>
      </c>
      <c r="E28" s="154">
        <f t="shared" si="5"/>
        <v>54259169</v>
      </c>
      <c r="F28" s="100">
        <f t="shared" si="5"/>
        <v>54259169</v>
      </c>
      <c r="G28" s="100">
        <f t="shared" si="5"/>
        <v>2358910</v>
      </c>
      <c r="H28" s="100">
        <f t="shared" si="5"/>
        <v>2720446</v>
      </c>
      <c r="I28" s="100">
        <f t="shared" si="5"/>
        <v>3291186</v>
      </c>
      <c r="J28" s="100">
        <f t="shared" si="5"/>
        <v>8370542</v>
      </c>
      <c r="K28" s="100">
        <f t="shared" si="5"/>
        <v>3084365</v>
      </c>
      <c r="L28" s="100">
        <f t="shared" si="5"/>
        <v>3949042</v>
      </c>
      <c r="M28" s="100">
        <f t="shared" si="5"/>
        <v>-7705147</v>
      </c>
      <c r="N28" s="100">
        <f t="shared" si="5"/>
        <v>-671740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7698802</v>
      </c>
      <c r="X28" s="100">
        <f t="shared" si="5"/>
        <v>28419749</v>
      </c>
      <c r="Y28" s="100">
        <f t="shared" si="5"/>
        <v>-20720947</v>
      </c>
      <c r="Z28" s="137">
        <f>+IF(X28&lt;&gt;0,+(Y28/X28)*100,0)</f>
        <v>-72.91038003185743</v>
      </c>
      <c r="AA28" s="153">
        <f>SUM(AA29:AA31)</f>
        <v>54259169</v>
      </c>
    </row>
    <row r="29" spans="1:27" ht="12.75">
      <c r="A29" s="138" t="s">
        <v>75</v>
      </c>
      <c r="B29" s="136"/>
      <c r="C29" s="155">
        <v>16008325</v>
      </c>
      <c r="D29" s="155"/>
      <c r="E29" s="156">
        <v>21057293</v>
      </c>
      <c r="F29" s="60">
        <v>21057293</v>
      </c>
      <c r="G29" s="60">
        <v>1355305</v>
      </c>
      <c r="H29" s="60">
        <v>1300017</v>
      </c>
      <c r="I29" s="60">
        <v>1739988</v>
      </c>
      <c r="J29" s="60">
        <v>4395310</v>
      </c>
      <c r="K29" s="60">
        <v>1576405</v>
      </c>
      <c r="L29" s="60">
        <v>2053681</v>
      </c>
      <c r="M29" s="60">
        <v>3579404</v>
      </c>
      <c r="N29" s="60">
        <v>7209490</v>
      </c>
      <c r="O29" s="60"/>
      <c r="P29" s="60"/>
      <c r="Q29" s="60"/>
      <c r="R29" s="60"/>
      <c r="S29" s="60"/>
      <c r="T29" s="60"/>
      <c r="U29" s="60"/>
      <c r="V29" s="60"/>
      <c r="W29" s="60">
        <v>11604800</v>
      </c>
      <c r="X29" s="60">
        <v>9885083</v>
      </c>
      <c r="Y29" s="60">
        <v>1719717</v>
      </c>
      <c r="Z29" s="140">
        <v>17.4</v>
      </c>
      <c r="AA29" s="155">
        <v>21057293</v>
      </c>
    </row>
    <row r="30" spans="1:27" ht="12.75">
      <c r="A30" s="138" t="s">
        <v>76</v>
      </c>
      <c r="B30" s="136"/>
      <c r="C30" s="157">
        <v>17005597</v>
      </c>
      <c r="D30" s="157"/>
      <c r="E30" s="158">
        <v>22364020</v>
      </c>
      <c r="F30" s="159">
        <v>22364020</v>
      </c>
      <c r="G30" s="159">
        <v>679832</v>
      </c>
      <c r="H30" s="159">
        <v>704377</v>
      </c>
      <c r="I30" s="159">
        <v>1006170</v>
      </c>
      <c r="J30" s="159">
        <v>2390379</v>
      </c>
      <c r="K30" s="159">
        <v>1050422</v>
      </c>
      <c r="L30" s="159">
        <v>1214995</v>
      </c>
      <c r="M30" s="159">
        <v>-13646045</v>
      </c>
      <c r="N30" s="159">
        <v>-11380628</v>
      </c>
      <c r="O30" s="159"/>
      <c r="P30" s="159"/>
      <c r="Q30" s="159"/>
      <c r="R30" s="159"/>
      <c r="S30" s="159"/>
      <c r="T30" s="159"/>
      <c r="U30" s="159"/>
      <c r="V30" s="159"/>
      <c r="W30" s="159">
        <v>-8990249</v>
      </c>
      <c r="X30" s="159">
        <v>13234916</v>
      </c>
      <c r="Y30" s="159">
        <v>-22225165</v>
      </c>
      <c r="Z30" s="141">
        <v>-167.93</v>
      </c>
      <c r="AA30" s="157">
        <v>22364020</v>
      </c>
    </row>
    <row r="31" spans="1:27" ht="12.75">
      <c r="A31" s="138" t="s">
        <v>77</v>
      </c>
      <c r="B31" s="136"/>
      <c r="C31" s="155">
        <v>9273860</v>
      </c>
      <c r="D31" s="155"/>
      <c r="E31" s="156">
        <v>10837856</v>
      </c>
      <c r="F31" s="60">
        <v>10837856</v>
      </c>
      <c r="G31" s="60">
        <v>323773</v>
      </c>
      <c r="H31" s="60">
        <v>716052</v>
      </c>
      <c r="I31" s="60">
        <v>545028</v>
      </c>
      <c r="J31" s="60">
        <v>1584853</v>
      </c>
      <c r="K31" s="60">
        <v>457538</v>
      </c>
      <c r="L31" s="60">
        <v>680366</v>
      </c>
      <c r="M31" s="60">
        <v>2361494</v>
      </c>
      <c r="N31" s="60">
        <v>3499398</v>
      </c>
      <c r="O31" s="60"/>
      <c r="P31" s="60"/>
      <c r="Q31" s="60"/>
      <c r="R31" s="60"/>
      <c r="S31" s="60"/>
      <c r="T31" s="60"/>
      <c r="U31" s="60"/>
      <c r="V31" s="60"/>
      <c r="W31" s="60">
        <v>5084251</v>
      </c>
      <c r="X31" s="60">
        <v>5299750</v>
      </c>
      <c r="Y31" s="60">
        <v>-215499</v>
      </c>
      <c r="Z31" s="140">
        <v>-4.07</v>
      </c>
      <c r="AA31" s="155">
        <v>10837856</v>
      </c>
    </row>
    <row r="32" spans="1:27" ht="12.75">
      <c r="A32" s="135" t="s">
        <v>78</v>
      </c>
      <c r="B32" s="136"/>
      <c r="C32" s="153">
        <f aca="true" t="shared" si="6" ref="C32:Y32">SUM(C33:C37)</f>
        <v>12286518</v>
      </c>
      <c r="D32" s="153">
        <f>SUM(D33:D37)</f>
        <v>0</v>
      </c>
      <c r="E32" s="154">
        <f t="shared" si="6"/>
        <v>17066481</v>
      </c>
      <c r="F32" s="100">
        <f t="shared" si="6"/>
        <v>17066481</v>
      </c>
      <c r="G32" s="100">
        <f t="shared" si="6"/>
        <v>1132343</v>
      </c>
      <c r="H32" s="100">
        <f t="shared" si="6"/>
        <v>1265334</v>
      </c>
      <c r="I32" s="100">
        <f t="shared" si="6"/>
        <v>1174051</v>
      </c>
      <c r="J32" s="100">
        <f t="shared" si="6"/>
        <v>3571728</v>
      </c>
      <c r="K32" s="100">
        <f t="shared" si="6"/>
        <v>9093572</v>
      </c>
      <c r="L32" s="100">
        <f t="shared" si="6"/>
        <v>1757191</v>
      </c>
      <c r="M32" s="100">
        <f t="shared" si="6"/>
        <v>3158747</v>
      </c>
      <c r="N32" s="100">
        <f t="shared" si="6"/>
        <v>14009510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17581238</v>
      </c>
      <c r="X32" s="100">
        <f t="shared" si="6"/>
        <v>8199833</v>
      </c>
      <c r="Y32" s="100">
        <f t="shared" si="6"/>
        <v>9381405</v>
      </c>
      <c r="Z32" s="137">
        <f>+IF(X32&lt;&gt;0,+(Y32/X32)*100,0)</f>
        <v>114.40970810015276</v>
      </c>
      <c r="AA32" s="153">
        <f>SUM(AA33:AA37)</f>
        <v>17066481</v>
      </c>
    </row>
    <row r="33" spans="1:27" ht="12.75">
      <c r="A33" s="138" t="s">
        <v>79</v>
      </c>
      <c r="B33" s="136"/>
      <c r="C33" s="155">
        <v>7719344</v>
      </c>
      <c r="D33" s="155"/>
      <c r="E33" s="156">
        <v>11636932</v>
      </c>
      <c r="F33" s="60">
        <v>11636932</v>
      </c>
      <c r="G33" s="60">
        <v>781599</v>
      </c>
      <c r="H33" s="60">
        <v>946220</v>
      </c>
      <c r="I33" s="60">
        <v>935598</v>
      </c>
      <c r="J33" s="60">
        <v>2663417</v>
      </c>
      <c r="K33" s="60">
        <v>8684971</v>
      </c>
      <c r="L33" s="60">
        <v>1245881</v>
      </c>
      <c r="M33" s="60">
        <v>2356266</v>
      </c>
      <c r="N33" s="60">
        <v>12287118</v>
      </c>
      <c r="O33" s="60"/>
      <c r="P33" s="60"/>
      <c r="Q33" s="60"/>
      <c r="R33" s="60"/>
      <c r="S33" s="60"/>
      <c r="T33" s="60"/>
      <c r="U33" s="60"/>
      <c r="V33" s="60"/>
      <c r="W33" s="60">
        <v>14950535</v>
      </c>
      <c r="X33" s="60">
        <v>8199833</v>
      </c>
      <c r="Y33" s="60">
        <v>6750702</v>
      </c>
      <c r="Z33" s="140">
        <v>82.33</v>
      </c>
      <c r="AA33" s="155">
        <v>11636932</v>
      </c>
    </row>
    <row r="34" spans="1:27" ht="12.75">
      <c r="A34" s="138" t="s">
        <v>80</v>
      </c>
      <c r="B34" s="136"/>
      <c r="C34" s="155">
        <v>3990339</v>
      </c>
      <c r="D34" s="155"/>
      <c r="E34" s="156">
        <v>4302063</v>
      </c>
      <c r="F34" s="60">
        <v>4302063</v>
      </c>
      <c r="G34" s="60">
        <v>335524</v>
      </c>
      <c r="H34" s="60">
        <v>275832</v>
      </c>
      <c r="I34" s="60">
        <v>268289</v>
      </c>
      <c r="J34" s="60">
        <v>879645</v>
      </c>
      <c r="K34" s="60">
        <v>376131</v>
      </c>
      <c r="L34" s="60">
        <v>461036</v>
      </c>
      <c r="M34" s="60">
        <v>749866</v>
      </c>
      <c r="N34" s="60">
        <v>1587033</v>
      </c>
      <c r="O34" s="60"/>
      <c r="P34" s="60"/>
      <c r="Q34" s="60"/>
      <c r="R34" s="60"/>
      <c r="S34" s="60"/>
      <c r="T34" s="60"/>
      <c r="U34" s="60"/>
      <c r="V34" s="60"/>
      <c r="W34" s="60">
        <v>2466678</v>
      </c>
      <c r="X34" s="60"/>
      <c r="Y34" s="60">
        <v>2466678</v>
      </c>
      <c r="Z34" s="140">
        <v>0</v>
      </c>
      <c r="AA34" s="155">
        <v>4302063</v>
      </c>
    </row>
    <row r="35" spans="1:27" ht="12.75">
      <c r="A35" s="138" t="s">
        <v>81</v>
      </c>
      <c r="B35" s="136"/>
      <c r="C35" s="155">
        <v>576835</v>
      </c>
      <c r="D35" s="155"/>
      <c r="E35" s="156">
        <v>714619</v>
      </c>
      <c r="F35" s="60">
        <v>714619</v>
      </c>
      <c r="G35" s="60">
        <v>15220</v>
      </c>
      <c r="H35" s="60">
        <v>43282</v>
      </c>
      <c r="I35" s="60">
        <v>-29836</v>
      </c>
      <c r="J35" s="60">
        <v>28666</v>
      </c>
      <c r="K35" s="60">
        <v>32470</v>
      </c>
      <c r="L35" s="60">
        <v>50274</v>
      </c>
      <c r="M35" s="60">
        <v>52615</v>
      </c>
      <c r="N35" s="60">
        <v>135359</v>
      </c>
      <c r="O35" s="60"/>
      <c r="P35" s="60"/>
      <c r="Q35" s="60"/>
      <c r="R35" s="60"/>
      <c r="S35" s="60"/>
      <c r="T35" s="60"/>
      <c r="U35" s="60"/>
      <c r="V35" s="60"/>
      <c r="W35" s="60">
        <v>164025</v>
      </c>
      <c r="X35" s="60"/>
      <c r="Y35" s="60">
        <v>164025</v>
      </c>
      <c r="Z35" s="140">
        <v>0</v>
      </c>
      <c r="AA35" s="155">
        <v>714619</v>
      </c>
    </row>
    <row r="36" spans="1:27" ht="12.75">
      <c r="A36" s="138" t="s">
        <v>82</v>
      </c>
      <c r="B36" s="136"/>
      <c r="C36" s="155"/>
      <c r="D36" s="155"/>
      <c r="E36" s="156">
        <v>412867</v>
      </c>
      <c r="F36" s="60">
        <v>412867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>
        <v>412867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12508594</v>
      </c>
      <c r="D38" s="153">
        <f>SUM(D39:D41)</f>
        <v>0</v>
      </c>
      <c r="E38" s="154">
        <f t="shared" si="7"/>
        <v>16135274</v>
      </c>
      <c r="F38" s="100">
        <f t="shared" si="7"/>
        <v>16135274</v>
      </c>
      <c r="G38" s="100">
        <f t="shared" si="7"/>
        <v>1164246</v>
      </c>
      <c r="H38" s="100">
        <f t="shared" si="7"/>
        <v>900293</v>
      </c>
      <c r="I38" s="100">
        <f t="shared" si="7"/>
        <v>975968</v>
      </c>
      <c r="J38" s="100">
        <f t="shared" si="7"/>
        <v>3040507</v>
      </c>
      <c r="K38" s="100">
        <f t="shared" si="7"/>
        <v>1038580</v>
      </c>
      <c r="L38" s="100">
        <f t="shared" si="7"/>
        <v>1649982</v>
      </c>
      <c r="M38" s="100">
        <f t="shared" si="7"/>
        <v>2714248</v>
      </c>
      <c r="N38" s="100">
        <f t="shared" si="7"/>
        <v>5402810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8443317</v>
      </c>
      <c r="X38" s="100">
        <f t="shared" si="7"/>
        <v>0</v>
      </c>
      <c r="Y38" s="100">
        <f t="shared" si="7"/>
        <v>8443317</v>
      </c>
      <c r="Z38" s="137">
        <f>+IF(X38&lt;&gt;0,+(Y38/X38)*100,0)</f>
        <v>0</v>
      </c>
      <c r="AA38" s="153">
        <f>SUM(AA39:AA41)</f>
        <v>16135274</v>
      </c>
    </row>
    <row r="39" spans="1:27" ht="12.75">
      <c r="A39" s="138" t="s">
        <v>85</v>
      </c>
      <c r="B39" s="136"/>
      <c r="C39" s="155">
        <v>4671098</v>
      </c>
      <c r="D39" s="155"/>
      <c r="E39" s="156">
        <v>4393419</v>
      </c>
      <c r="F39" s="60">
        <v>4393419</v>
      </c>
      <c r="G39" s="60">
        <v>384965</v>
      </c>
      <c r="H39" s="60">
        <v>359574</v>
      </c>
      <c r="I39" s="60">
        <v>345038</v>
      </c>
      <c r="J39" s="60">
        <v>1089577</v>
      </c>
      <c r="K39" s="60">
        <v>419353</v>
      </c>
      <c r="L39" s="60">
        <v>588658</v>
      </c>
      <c r="M39" s="60">
        <v>997171</v>
      </c>
      <c r="N39" s="60">
        <v>2005182</v>
      </c>
      <c r="O39" s="60"/>
      <c r="P39" s="60"/>
      <c r="Q39" s="60"/>
      <c r="R39" s="60"/>
      <c r="S39" s="60"/>
      <c r="T39" s="60"/>
      <c r="U39" s="60"/>
      <c r="V39" s="60"/>
      <c r="W39" s="60">
        <v>3094759</v>
      </c>
      <c r="X39" s="60"/>
      <c r="Y39" s="60">
        <v>3094759</v>
      </c>
      <c r="Z39" s="140">
        <v>0</v>
      </c>
      <c r="AA39" s="155">
        <v>4393419</v>
      </c>
    </row>
    <row r="40" spans="1:27" ht="12.75">
      <c r="A40" s="138" t="s">
        <v>86</v>
      </c>
      <c r="B40" s="136"/>
      <c r="C40" s="155">
        <v>7837496</v>
      </c>
      <c r="D40" s="155"/>
      <c r="E40" s="156">
        <v>11741855</v>
      </c>
      <c r="F40" s="60">
        <v>11741855</v>
      </c>
      <c r="G40" s="60">
        <v>779281</v>
      </c>
      <c r="H40" s="60">
        <v>540719</v>
      </c>
      <c r="I40" s="60">
        <v>630930</v>
      </c>
      <c r="J40" s="60">
        <v>1950930</v>
      </c>
      <c r="K40" s="60">
        <v>619227</v>
      </c>
      <c r="L40" s="60">
        <v>1061324</v>
      </c>
      <c r="M40" s="60">
        <v>1717077</v>
      </c>
      <c r="N40" s="60">
        <v>3397628</v>
      </c>
      <c r="O40" s="60"/>
      <c r="P40" s="60"/>
      <c r="Q40" s="60"/>
      <c r="R40" s="60"/>
      <c r="S40" s="60"/>
      <c r="T40" s="60"/>
      <c r="U40" s="60"/>
      <c r="V40" s="60"/>
      <c r="W40" s="60">
        <v>5348558</v>
      </c>
      <c r="X40" s="60"/>
      <c r="Y40" s="60">
        <v>5348558</v>
      </c>
      <c r="Z40" s="140">
        <v>0</v>
      </c>
      <c r="AA40" s="155">
        <v>11741855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36650068</v>
      </c>
      <c r="D42" s="153">
        <f>SUM(D43:D46)</f>
        <v>0</v>
      </c>
      <c r="E42" s="154">
        <f t="shared" si="8"/>
        <v>44948963</v>
      </c>
      <c r="F42" s="100">
        <f t="shared" si="8"/>
        <v>44948963</v>
      </c>
      <c r="G42" s="100">
        <f t="shared" si="8"/>
        <v>3764660</v>
      </c>
      <c r="H42" s="100">
        <f t="shared" si="8"/>
        <v>4332320</v>
      </c>
      <c r="I42" s="100">
        <f t="shared" si="8"/>
        <v>3804790</v>
      </c>
      <c r="J42" s="100">
        <f t="shared" si="8"/>
        <v>11901770</v>
      </c>
      <c r="K42" s="100">
        <f t="shared" si="8"/>
        <v>3029573</v>
      </c>
      <c r="L42" s="100">
        <f t="shared" si="8"/>
        <v>3329008</v>
      </c>
      <c r="M42" s="100">
        <f t="shared" si="8"/>
        <v>7675932</v>
      </c>
      <c r="N42" s="100">
        <f t="shared" si="8"/>
        <v>14034513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25936283</v>
      </c>
      <c r="X42" s="100">
        <f t="shared" si="8"/>
        <v>28682000</v>
      </c>
      <c r="Y42" s="100">
        <f t="shared" si="8"/>
        <v>-2745717</v>
      </c>
      <c r="Z42" s="137">
        <f>+IF(X42&lt;&gt;0,+(Y42/X42)*100,0)</f>
        <v>-9.572962136531622</v>
      </c>
      <c r="AA42" s="153">
        <f>SUM(AA43:AA46)</f>
        <v>44948963</v>
      </c>
    </row>
    <row r="43" spans="1:27" ht="12.75">
      <c r="A43" s="138" t="s">
        <v>89</v>
      </c>
      <c r="B43" s="136"/>
      <c r="C43" s="155">
        <v>30444070</v>
      </c>
      <c r="D43" s="155"/>
      <c r="E43" s="156">
        <v>37838587</v>
      </c>
      <c r="F43" s="60">
        <v>37838587</v>
      </c>
      <c r="G43" s="60">
        <v>3302562</v>
      </c>
      <c r="H43" s="60">
        <v>3639563</v>
      </c>
      <c r="I43" s="60">
        <v>3296329</v>
      </c>
      <c r="J43" s="60">
        <v>10238454</v>
      </c>
      <c r="K43" s="60">
        <v>2333063</v>
      </c>
      <c r="L43" s="60">
        <v>2465470</v>
      </c>
      <c r="M43" s="60">
        <v>2939120</v>
      </c>
      <c r="N43" s="60">
        <v>7737653</v>
      </c>
      <c r="O43" s="60"/>
      <c r="P43" s="60"/>
      <c r="Q43" s="60"/>
      <c r="R43" s="60"/>
      <c r="S43" s="60"/>
      <c r="T43" s="60"/>
      <c r="U43" s="60"/>
      <c r="V43" s="60"/>
      <c r="W43" s="60">
        <v>17976107</v>
      </c>
      <c r="X43" s="60">
        <v>26544000</v>
      </c>
      <c r="Y43" s="60">
        <v>-8567893</v>
      </c>
      <c r="Z43" s="140">
        <v>-32.28</v>
      </c>
      <c r="AA43" s="155">
        <v>37838587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6205998</v>
      </c>
      <c r="D46" s="155"/>
      <c r="E46" s="156">
        <v>7110376</v>
      </c>
      <c r="F46" s="60">
        <v>7110376</v>
      </c>
      <c r="G46" s="60">
        <v>462098</v>
      </c>
      <c r="H46" s="60">
        <v>692757</v>
      </c>
      <c r="I46" s="60">
        <v>508461</v>
      </c>
      <c r="J46" s="60">
        <v>1663316</v>
      </c>
      <c r="K46" s="60">
        <v>696510</v>
      </c>
      <c r="L46" s="60">
        <v>863538</v>
      </c>
      <c r="M46" s="60">
        <v>4736812</v>
      </c>
      <c r="N46" s="60">
        <v>6296860</v>
      </c>
      <c r="O46" s="60"/>
      <c r="P46" s="60"/>
      <c r="Q46" s="60"/>
      <c r="R46" s="60"/>
      <c r="S46" s="60"/>
      <c r="T46" s="60"/>
      <c r="U46" s="60"/>
      <c r="V46" s="60"/>
      <c r="W46" s="60">
        <v>7960176</v>
      </c>
      <c r="X46" s="60">
        <v>2138000</v>
      </c>
      <c r="Y46" s="60">
        <v>5822176</v>
      </c>
      <c r="Z46" s="140">
        <v>272.32</v>
      </c>
      <c r="AA46" s="155">
        <v>7110376</v>
      </c>
    </row>
    <row r="47" spans="1:27" ht="12.75">
      <c r="A47" s="135" t="s">
        <v>93</v>
      </c>
      <c r="B47" s="142" t="s">
        <v>94</v>
      </c>
      <c r="C47" s="153">
        <v>695369</v>
      </c>
      <c r="D47" s="153"/>
      <c r="E47" s="154">
        <v>5404335</v>
      </c>
      <c r="F47" s="100">
        <v>5404335</v>
      </c>
      <c r="G47" s="100">
        <v>1053</v>
      </c>
      <c r="H47" s="100">
        <v>103150</v>
      </c>
      <c r="I47" s="100">
        <v>403560</v>
      </c>
      <c r="J47" s="100">
        <v>507763</v>
      </c>
      <c r="K47" s="100">
        <v>6710</v>
      </c>
      <c r="L47" s="100">
        <v>108611</v>
      </c>
      <c r="M47" s="100">
        <v>120728</v>
      </c>
      <c r="N47" s="100">
        <v>236049</v>
      </c>
      <c r="O47" s="100"/>
      <c r="P47" s="100"/>
      <c r="Q47" s="100"/>
      <c r="R47" s="100"/>
      <c r="S47" s="100"/>
      <c r="T47" s="100"/>
      <c r="U47" s="100"/>
      <c r="V47" s="100"/>
      <c r="W47" s="100">
        <v>743812</v>
      </c>
      <c r="X47" s="100"/>
      <c r="Y47" s="100">
        <v>743812</v>
      </c>
      <c r="Z47" s="137">
        <v>0</v>
      </c>
      <c r="AA47" s="153">
        <v>5404335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104428331</v>
      </c>
      <c r="D48" s="168">
        <f>+D28+D32+D38+D42+D47</f>
        <v>0</v>
      </c>
      <c r="E48" s="169">
        <f t="shared" si="9"/>
        <v>137814222</v>
      </c>
      <c r="F48" s="73">
        <f t="shared" si="9"/>
        <v>137814222</v>
      </c>
      <c r="G48" s="73">
        <f t="shared" si="9"/>
        <v>8421212</v>
      </c>
      <c r="H48" s="73">
        <f t="shared" si="9"/>
        <v>9321543</v>
      </c>
      <c r="I48" s="73">
        <f t="shared" si="9"/>
        <v>9649555</v>
      </c>
      <c r="J48" s="73">
        <f t="shared" si="9"/>
        <v>27392310</v>
      </c>
      <c r="K48" s="73">
        <f t="shared" si="9"/>
        <v>16252800</v>
      </c>
      <c r="L48" s="73">
        <f t="shared" si="9"/>
        <v>10793834</v>
      </c>
      <c r="M48" s="73">
        <f t="shared" si="9"/>
        <v>5964508</v>
      </c>
      <c r="N48" s="73">
        <f t="shared" si="9"/>
        <v>33011142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60403452</v>
      </c>
      <c r="X48" s="73">
        <f t="shared" si="9"/>
        <v>65301582</v>
      </c>
      <c r="Y48" s="73">
        <f t="shared" si="9"/>
        <v>-4898130</v>
      </c>
      <c r="Z48" s="170">
        <f>+IF(X48&lt;&gt;0,+(Y48/X48)*100,0)</f>
        <v>-7.500783059130176</v>
      </c>
      <c r="AA48" s="168">
        <f>+AA28+AA32+AA38+AA42+AA47</f>
        <v>137814222</v>
      </c>
    </row>
    <row r="49" spans="1:27" ht="12.75">
      <c r="A49" s="148" t="s">
        <v>49</v>
      </c>
      <c r="B49" s="149"/>
      <c r="C49" s="171">
        <f aca="true" t="shared" si="10" ref="C49:Y49">+C25-C48</f>
        <v>70101595</v>
      </c>
      <c r="D49" s="171">
        <f>+D25-D48</f>
        <v>0</v>
      </c>
      <c r="E49" s="172">
        <f t="shared" si="10"/>
        <v>26837504</v>
      </c>
      <c r="F49" s="173">
        <f t="shared" si="10"/>
        <v>26837504</v>
      </c>
      <c r="G49" s="173">
        <f t="shared" si="10"/>
        <v>927329</v>
      </c>
      <c r="H49" s="173">
        <f t="shared" si="10"/>
        <v>28515625</v>
      </c>
      <c r="I49" s="173">
        <f t="shared" si="10"/>
        <v>-5398484</v>
      </c>
      <c r="J49" s="173">
        <f t="shared" si="10"/>
        <v>24044470</v>
      </c>
      <c r="K49" s="173">
        <f t="shared" si="10"/>
        <v>-10975601</v>
      </c>
      <c r="L49" s="173">
        <f t="shared" si="10"/>
        <v>-5245033</v>
      </c>
      <c r="M49" s="173">
        <f t="shared" si="10"/>
        <v>1580577</v>
      </c>
      <c r="N49" s="173">
        <f t="shared" si="10"/>
        <v>-14640057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9404413</v>
      </c>
      <c r="X49" s="173">
        <f>IF(F25=F48,0,X25-X48)</f>
        <v>-3761621</v>
      </c>
      <c r="Y49" s="173">
        <f t="shared" si="10"/>
        <v>13166034</v>
      </c>
      <c r="Z49" s="174">
        <f>+IF(X49&lt;&gt;0,+(Y49/X49)*100,0)</f>
        <v>-350.0095836342896</v>
      </c>
      <c r="AA49" s="171">
        <f>+AA25-AA48</f>
        <v>26837504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14528594</v>
      </c>
      <c r="D5" s="155">
        <v>0</v>
      </c>
      <c r="E5" s="156">
        <v>14355000</v>
      </c>
      <c r="F5" s="60">
        <v>14355000</v>
      </c>
      <c r="G5" s="60">
        <v>6541642</v>
      </c>
      <c r="H5" s="60">
        <v>838625</v>
      </c>
      <c r="I5" s="60">
        <v>829875</v>
      </c>
      <c r="J5" s="60">
        <v>8210142</v>
      </c>
      <c r="K5" s="60">
        <v>829214</v>
      </c>
      <c r="L5" s="60">
        <v>946812</v>
      </c>
      <c r="M5" s="60">
        <v>853047</v>
      </c>
      <c r="N5" s="60">
        <v>2629073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10839215</v>
      </c>
      <c r="X5" s="60">
        <v>8460000</v>
      </c>
      <c r="Y5" s="60">
        <v>2379215</v>
      </c>
      <c r="Z5" s="140">
        <v>28.12</v>
      </c>
      <c r="AA5" s="155">
        <v>14355000</v>
      </c>
    </row>
    <row r="6" spans="1:27" ht="12.75">
      <c r="A6" s="181" t="s">
        <v>102</v>
      </c>
      <c r="B6" s="182"/>
      <c r="C6" s="155">
        <v>855466</v>
      </c>
      <c r="D6" s="155">
        <v>0</v>
      </c>
      <c r="E6" s="156">
        <v>427575</v>
      </c>
      <c r="F6" s="60">
        <v>427575</v>
      </c>
      <c r="G6" s="60">
        <v>83424</v>
      </c>
      <c r="H6" s="60">
        <v>80595</v>
      </c>
      <c r="I6" s="60">
        <v>132611</v>
      </c>
      <c r="J6" s="60">
        <v>296630</v>
      </c>
      <c r="K6" s="60">
        <v>107008</v>
      </c>
      <c r="L6" s="60">
        <v>94185</v>
      </c>
      <c r="M6" s="60">
        <v>96131</v>
      </c>
      <c r="N6" s="60">
        <v>297324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593954</v>
      </c>
      <c r="X6" s="60">
        <v>113000</v>
      </c>
      <c r="Y6" s="60">
        <v>480954</v>
      </c>
      <c r="Z6" s="140">
        <v>425.62</v>
      </c>
      <c r="AA6" s="155">
        <v>427575</v>
      </c>
    </row>
    <row r="7" spans="1:27" ht="12.75">
      <c r="A7" s="183" t="s">
        <v>103</v>
      </c>
      <c r="B7" s="182"/>
      <c r="C7" s="155">
        <v>27578735</v>
      </c>
      <c r="D7" s="155">
        <v>0</v>
      </c>
      <c r="E7" s="156">
        <v>33484237</v>
      </c>
      <c r="F7" s="60">
        <v>33484237</v>
      </c>
      <c r="G7" s="60">
        <v>1680969</v>
      </c>
      <c r="H7" s="60">
        <v>3664388</v>
      </c>
      <c r="I7" s="60">
        <v>1099303</v>
      </c>
      <c r="J7" s="60">
        <v>6444660</v>
      </c>
      <c r="K7" s="60">
        <v>2730846</v>
      </c>
      <c r="L7" s="60">
        <v>2381901</v>
      </c>
      <c r="M7" s="60">
        <v>2136152</v>
      </c>
      <c r="N7" s="60">
        <v>7248899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13693559</v>
      </c>
      <c r="X7" s="60">
        <v>15533000</v>
      </c>
      <c r="Y7" s="60">
        <v>-1839441</v>
      </c>
      <c r="Z7" s="140">
        <v>-11.84</v>
      </c>
      <c r="AA7" s="155">
        <v>33484237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1959835</v>
      </c>
      <c r="D10" s="155">
        <v>0</v>
      </c>
      <c r="E10" s="156">
        <v>2137818</v>
      </c>
      <c r="F10" s="54">
        <v>2137818</v>
      </c>
      <c r="G10" s="54">
        <v>164934</v>
      </c>
      <c r="H10" s="54">
        <v>151048</v>
      </c>
      <c r="I10" s="54">
        <v>193657</v>
      </c>
      <c r="J10" s="54">
        <v>509639</v>
      </c>
      <c r="K10" s="54">
        <v>185827</v>
      </c>
      <c r="L10" s="54">
        <v>181395</v>
      </c>
      <c r="M10" s="54">
        <v>178297</v>
      </c>
      <c r="N10" s="54">
        <v>545519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1055158</v>
      </c>
      <c r="X10" s="54">
        <v>1125998</v>
      </c>
      <c r="Y10" s="54">
        <v>-70840</v>
      </c>
      <c r="Z10" s="184">
        <v>-6.29</v>
      </c>
      <c r="AA10" s="130">
        <v>2137818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37861</v>
      </c>
      <c r="D12" s="155">
        <v>0</v>
      </c>
      <c r="E12" s="156">
        <v>154269</v>
      </c>
      <c r="F12" s="60">
        <v>154269</v>
      </c>
      <c r="G12" s="60">
        <v>10406</v>
      </c>
      <c r="H12" s="60">
        <v>8343</v>
      </c>
      <c r="I12" s="60">
        <v>13418</v>
      </c>
      <c r="J12" s="60">
        <v>32167</v>
      </c>
      <c r="K12" s="60">
        <v>10335</v>
      </c>
      <c r="L12" s="60">
        <v>10375</v>
      </c>
      <c r="M12" s="60">
        <v>11053</v>
      </c>
      <c r="N12" s="60">
        <v>31763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63930</v>
      </c>
      <c r="X12" s="60">
        <v>76998</v>
      </c>
      <c r="Y12" s="60">
        <v>-13068</v>
      </c>
      <c r="Z12" s="140">
        <v>-16.97</v>
      </c>
      <c r="AA12" s="155">
        <v>154269</v>
      </c>
    </row>
    <row r="13" spans="1:27" ht="12.75">
      <c r="A13" s="181" t="s">
        <v>109</v>
      </c>
      <c r="B13" s="185"/>
      <c r="C13" s="155">
        <v>7538008</v>
      </c>
      <c r="D13" s="155">
        <v>0</v>
      </c>
      <c r="E13" s="156">
        <v>4470000</v>
      </c>
      <c r="F13" s="60">
        <v>4470000</v>
      </c>
      <c r="G13" s="60">
        <v>619877</v>
      </c>
      <c r="H13" s="60">
        <v>558455</v>
      </c>
      <c r="I13" s="60">
        <v>1033118</v>
      </c>
      <c r="J13" s="60">
        <v>2211450</v>
      </c>
      <c r="K13" s="60">
        <v>220085</v>
      </c>
      <c r="L13" s="60">
        <v>1282635</v>
      </c>
      <c r="M13" s="60">
        <v>891171</v>
      </c>
      <c r="N13" s="60">
        <v>2393891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4605341</v>
      </c>
      <c r="X13" s="60">
        <v>2762494</v>
      </c>
      <c r="Y13" s="60">
        <v>1842847</v>
      </c>
      <c r="Z13" s="140">
        <v>66.71</v>
      </c>
      <c r="AA13" s="155">
        <v>4470000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420000</v>
      </c>
      <c r="F14" s="60">
        <v>420000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420000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358864</v>
      </c>
      <c r="D16" s="155">
        <v>0</v>
      </c>
      <c r="E16" s="156">
        <v>27977</v>
      </c>
      <c r="F16" s="60">
        <v>27977</v>
      </c>
      <c r="G16" s="60">
        <v>2600</v>
      </c>
      <c r="H16" s="60">
        <v>2850</v>
      </c>
      <c r="I16" s="60">
        <v>3000</v>
      </c>
      <c r="J16" s="60">
        <v>8450</v>
      </c>
      <c r="K16" s="60">
        <v>1200</v>
      </c>
      <c r="L16" s="60">
        <v>250</v>
      </c>
      <c r="M16" s="60">
        <v>3550</v>
      </c>
      <c r="N16" s="60">
        <v>5000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13450</v>
      </c>
      <c r="X16" s="60">
        <v>21000</v>
      </c>
      <c r="Y16" s="60">
        <v>-7550</v>
      </c>
      <c r="Z16" s="140">
        <v>-35.95</v>
      </c>
      <c r="AA16" s="155">
        <v>27977</v>
      </c>
    </row>
    <row r="17" spans="1:27" ht="12.75">
      <c r="A17" s="181" t="s">
        <v>113</v>
      </c>
      <c r="B17" s="185"/>
      <c r="C17" s="155">
        <v>2199713</v>
      </c>
      <c r="D17" s="155">
        <v>0</v>
      </c>
      <c r="E17" s="156">
        <v>398044</v>
      </c>
      <c r="F17" s="60">
        <v>398044</v>
      </c>
      <c r="G17" s="60">
        <v>51124</v>
      </c>
      <c r="H17" s="60">
        <v>48453</v>
      </c>
      <c r="I17" s="60">
        <v>49424</v>
      </c>
      <c r="J17" s="60">
        <v>149001</v>
      </c>
      <c r="K17" s="60">
        <v>51696</v>
      </c>
      <c r="L17" s="60">
        <v>28073</v>
      </c>
      <c r="M17" s="60">
        <v>216295</v>
      </c>
      <c r="N17" s="60">
        <v>296064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445065</v>
      </c>
      <c r="X17" s="60">
        <v>160998</v>
      </c>
      <c r="Y17" s="60">
        <v>284067</v>
      </c>
      <c r="Z17" s="140">
        <v>176.44</v>
      </c>
      <c r="AA17" s="155">
        <v>398044</v>
      </c>
    </row>
    <row r="18" spans="1:27" ht="12.75">
      <c r="A18" s="183" t="s">
        <v>114</v>
      </c>
      <c r="B18" s="182"/>
      <c r="C18" s="155">
        <v>9701124</v>
      </c>
      <c r="D18" s="155">
        <v>0</v>
      </c>
      <c r="E18" s="156">
        <v>2806000</v>
      </c>
      <c r="F18" s="60">
        <v>2806000</v>
      </c>
      <c r="G18" s="60">
        <v>175512</v>
      </c>
      <c r="H18" s="60">
        <v>126669</v>
      </c>
      <c r="I18" s="60">
        <v>167400</v>
      </c>
      <c r="J18" s="60">
        <v>469581</v>
      </c>
      <c r="K18" s="60">
        <v>138009</v>
      </c>
      <c r="L18" s="60">
        <v>154598</v>
      </c>
      <c r="M18" s="60">
        <v>22737749</v>
      </c>
      <c r="N18" s="60">
        <v>23030356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23499937</v>
      </c>
      <c r="X18" s="60">
        <v>1900000</v>
      </c>
      <c r="Y18" s="60">
        <v>21599937</v>
      </c>
      <c r="Z18" s="140">
        <v>1136.84</v>
      </c>
      <c r="AA18" s="155">
        <v>2806000</v>
      </c>
    </row>
    <row r="19" spans="1:27" ht="12.75">
      <c r="A19" s="181" t="s">
        <v>34</v>
      </c>
      <c r="B19" s="185"/>
      <c r="C19" s="155">
        <v>82571119</v>
      </c>
      <c r="D19" s="155">
        <v>0</v>
      </c>
      <c r="E19" s="156">
        <v>80386000</v>
      </c>
      <c r="F19" s="60">
        <v>80386000</v>
      </c>
      <c r="G19" s="60">
        <v>0</v>
      </c>
      <c r="H19" s="60">
        <v>32351562</v>
      </c>
      <c r="I19" s="60">
        <v>701849</v>
      </c>
      <c r="J19" s="60">
        <v>33053411</v>
      </c>
      <c r="K19" s="60">
        <v>349159</v>
      </c>
      <c r="L19" s="60">
        <v>407041</v>
      </c>
      <c r="M19" s="60">
        <v>678939</v>
      </c>
      <c r="N19" s="60">
        <v>1435139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34488550</v>
      </c>
      <c r="X19" s="60">
        <v>44361000</v>
      </c>
      <c r="Y19" s="60">
        <v>-9872450</v>
      </c>
      <c r="Z19" s="140">
        <v>-22.25</v>
      </c>
      <c r="AA19" s="155">
        <v>80386000</v>
      </c>
    </row>
    <row r="20" spans="1:27" ht="12.75">
      <c r="A20" s="181" t="s">
        <v>35</v>
      </c>
      <c r="B20" s="185"/>
      <c r="C20" s="155">
        <v>2677387</v>
      </c>
      <c r="D20" s="155">
        <v>0</v>
      </c>
      <c r="E20" s="156">
        <v>1309806</v>
      </c>
      <c r="F20" s="54">
        <v>1309806</v>
      </c>
      <c r="G20" s="54">
        <v>18053</v>
      </c>
      <c r="H20" s="54">
        <v>6180</v>
      </c>
      <c r="I20" s="54">
        <v>27416</v>
      </c>
      <c r="J20" s="54">
        <v>51649</v>
      </c>
      <c r="K20" s="54">
        <v>653820</v>
      </c>
      <c r="L20" s="54">
        <v>61536</v>
      </c>
      <c r="M20" s="54">
        <v>-20257299</v>
      </c>
      <c r="N20" s="54">
        <v>-19541943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-19490294</v>
      </c>
      <c r="X20" s="54">
        <v>642000</v>
      </c>
      <c r="Y20" s="54">
        <v>-20132294</v>
      </c>
      <c r="Z20" s="184">
        <v>-3135.87</v>
      </c>
      <c r="AA20" s="130">
        <v>1309806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150006706</v>
      </c>
      <c r="D22" s="188">
        <f>SUM(D5:D21)</f>
        <v>0</v>
      </c>
      <c r="E22" s="189">
        <f t="shared" si="0"/>
        <v>140376726</v>
      </c>
      <c r="F22" s="190">
        <f t="shared" si="0"/>
        <v>140376726</v>
      </c>
      <c r="G22" s="190">
        <f t="shared" si="0"/>
        <v>9348541</v>
      </c>
      <c r="H22" s="190">
        <f t="shared" si="0"/>
        <v>37837168</v>
      </c>
      <c r="I22" s="190">
        <f t="shared" si="0"/>
        <v>4251071</v>
      </c>
      <c r="J22" s="190">
        <f t="shared" si="0"/>
        <v>51436780</v>
      </c>
      <c r="K22" s="190">
        <f t="shared" si="0"/>
        <v>5277199</v>
      </c>
      <c r="L22" s="190">
        <f t="shared" si="0"/>
        <v>5548801</v>
      </c>
      <c r="M22" s="190">
        <f t="shared" si="0"/>
        <v>7545085</v>
      </c>
      <c r="N22" s="190">
        <f t="shared" si="0"/>
        <v>18371085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69807865</v>
      </c>
      <c r="X22" s="190">
        <f t="shared" si="0"/>
        <v>75156488</v>
      </c>
      <c r="Y22" s="190">
        <f t="shared" si="0"/>
        <v>-5348623</v>
      </c>
      <c r="Z22" s="191">
        <f>+IF(X22&lt;&gt;0,+(Y22/X22)*100,0)</f>
        <v>-7.116648399004488</v>
      </c>
      <c r="AA22" s="188">
        <f>SUM(AA5:AA21)</f>
        <v>140376726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39757372</v>
      </c>
      <c r="D25" s="155">
        <v>0</v>
      </c>
      <c r="E25" s="156">
        <v>49406585</v>
      </c>
      <c r="F25" s="60">
        <v>49406585</v>
      </c>
      <c r="G25" s="60">
        <v>3536761</v>
      </c>
      <c r="H25" s="60">
        <v>3017000</v>
      </c>
      <c r="I25" s="60">
        <v>3216173</v>
      </c>
      <c r="J25" s="60">
        <v>9769934</v>
      </c>
      <c r="K25" s="60">
        <v>3384159</v>
      </c>
      <c r="L25" s="60">
        <v>5105102</v>
      </c>
      <c r="M25" s="60">
        <v>7950154</v>
      </c>
      <c r="N25" s="60">
        <v>16439415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26209349</v>
      </c>
      <c r="X25" s="60">
        <v>21000000</v>
      </c>
      <c r="Y25" s="60">
        <v>5209349</v>
      </c>
      <c r="Z25" s="140">
        <v>24.81</v>
      </c>
      <c r="AA25" s="155">
        <v>49406585</v>
      </c>
    </row>
    <row r="26" spans="1:27" ht="12.75">
      <c r="A26" s="183" t="s">
        <v>38</v>
      </c>
      <c r="B26" s="182"/>
      <c r="C26" s="155">
        <v>6174207</v>
      </c>
      <c r="D26" s="155">
        <v>0</v>
      </c>
      <c r="E26" s="156">
        <v>8074307</v>
      </c>
      <c r="F26" s="60">
        <v>8074307</v>
      </c>
      <c r="G26" s="60">
        <v>499191</v>
      </c>
      <c r="H26" s="60">
        <v>480969</v>
      </c>
      <c r="I26" s="60">
        <v>529094</v>
      </c>
      <c r="J26" s="60">
        <v>1509254</v>
      </c>
      <c r="K26" s="60">
        <v>555311</v>
      </c>
      <c r="L26" s="60">
        <v>546574</v>
      </c>
      <c r="M26" s="60">
        <v>1658556</v>
      </c>
      <c r="N26" s="60">
        <v>2760441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4269695</v>
      </c>
      <c r="X26" s="60">
        <v>3900000</v>
      </c>
      <c r="Y26" s="60">
        <v>369695</v>
      </c>
      <c r="Z26" s="140">
        <v>9.48</v>
      </c>
      <c r="AA26" s="155">
        <v>8074307</v>
      </c>
    </row>
    <row r="27" spans="1:27" ht="12.75">
      <c r="A27" s="183" t="s">
        <v>118</v>
      </c>
      <c r="B27" s="182"/>
      <c r="C27" s="155">
        <v>173580</v>
      </c>
      <c r="D27" s="155">
        <v>0</v>
      </c>
      <c r="E27" s="156">
        <v>629000</v>
      </c>
      <c r="F27" s="60">
        <v>629000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629000</v>
      </c>
    </row>
    <row r="28" spans="1:27" ht="12.75">
      <c r="A28" s="183" t="s">
        <v>39</v>
      </c>
      <c r="B28" s="182"/>
      <c r="C28" s="155">
        <v>11651435</v>
      </c>
      <c r="D28" s="155">
        <v>0</v>
      </c>
      <c r="E28" s="156">
        <v>10377461</v>
      </c>
      <c r="F28" s="60">
        <v>10377461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10377461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22923839</v>
      </c>
      <c r="D30" s="155">
        <v>0</v>
      </c>
      <c r="E30" s="156">
        <v>30628898</v>
      </c>
      <c r="F30" s="60">
        <v>30628898</v>
      </c>
      <c r="G30" s="60">
        <v>2848798</v>
      </c>
      <c r="H30" s="60">
        <v>3238800</v>
      </c>
      <c r="I30" s="60">
        <v>2962655</v>
      </c>
      <c r="J30" s="60">
        <v>9050253</v>
      </c>
      <c r="K30" s="60">
        <v>1781984</v>
      </c>
      <c r="L30" s="60">
        <v>1616031</v>
      </c>
      <c r="M30" s="60">
        <v>3233451</v>
      </c>
      <c r="N30" s="60">
        <v>6631466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15681719</v>
      </c>
      <c r="X30" s="60">
        <v>15357996</v>
      </c>
      <c r="Y30" s="60">
        <v>323723</v>
      </c>
      <c r="Z30" s="140">
        <v>2.11</v>
      </c>
      <c r="AA30" s="155">
        <v>30628898</v>
      </c>
    </row>
    <row r="31" spans="1:27" ht="12.75">
      <c r="A31" s="183" t="s">
        <v>120</v>
      </c>
      <c r="B31" s="182"/>
      <c r="C31" s="155">
        <v>1021352</v>
      </c>
      <c r="D31" s="155">
        <v>0</v>
      </c>
      <c r="E31" s="156">
        <v>1328449</v>
      </c>
      <c r="F31" s="60">
        <v>1328449</v>
      </c>
      <c r="G31" s="60">
        <v>90384</v>
      </c>
      <c r="H31" s="60">
        <v>63731</v>
      </c>
      <c r="I31" s="60">
        <v>-42345</v>
      </c>
      <c r="J31" s="60">
        <v>111770</v>
      </c>
      <c r="K31" s="60">
        <v>171516</v>
      </c>
      <c r="L31" s="60">
        <v>100381</v>
      </c>
      <c r="M31" s="60">
        <v>105320</v>
      </c>
      <c r="N31" s="60">
        <v>377217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488987</v>
      </c>
      <c r="X31" s="60"/>
      <c r="Y31" s="60">
        <v>488987</v>
      </c>
      <c r="Z31" s="140">
        <v>0</v>
      </c>
      <c r="AA31" s="155">
        <v>1328449</v>
      </c>
    </row>
    <row r="32" spans="1:27" ht="12.75">
      <c r="A32" s="183" t="s">
        <v>121</v>
      </c>
      <c r="B32" s="182"/>
      <c r="C32" s="155">
        <v>2084375</v>
      </c>
      <c r="D32" s="155">
        <v>0</v>
      </c>
      <c r="E32" s="156">
        <v>3018527</v>
      </c>
      <c r="F32" s="60">
        <v>3018527</v>
      </c>
      <c r="G32" s="60">
        <v>187177</v>
      </c>
      <c r="H32" s="60">
        <v>315538</v>
      </c>
      <c r="I32" s="60">
        <v>230800</v>
      </c>
      <c r="J32" s="60">
        <v>733515</v>
      </c>
      <c r="K32" s="60">
        <v>186904</v>
      </c>
      <c r="L32" s="60">
        <v>209858</v>
      </c>
      <c r="M32" s="60">
        <v>-400176</v>
      </c>
      <c r="N32" s="60">
        <v>-3414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730101</v>
      </c>
      <c r="X32" s="60">
        <v>2700000</v>
      </c>
      <c r="Y32" s="60">
        <v>-1969899</v>
      </c>
      <c r="Z32" s="140">
        <v>-72.96</v>
      </c>
      <c r="AA32" s="155">
        <v>3018527</v>
      </c>
    </row>
    <row r="33" spans="1:27" ht="12.75">
      <c r="A33" s="183" t="s">
        <v>42</v>
      </c>
      <c r="B33" s="182"/>
      <c r="C33" s="155">
        <v>327267</v>
      </c>
      <c r="D33" s="155">
        <v>0</v>
      </c>
      <c r="E33" s="156">
        <v>3082683</v>
      </c>
      <c r="F33" s="60">
        <v>3082683</v>
      </c>
      <c r="G33" s="60">
        <v>117230</v>
      </c>
      <c r="H33" s="60">
        <v>138781</v>
      </c>
      <c r="I33" s="60">
        <v>475191</v>
      </c>
      <c r="J33" s="60">
        <v>731202</v>
      </c>
      <c r="K33" s="60">
        <v>0</v>
      </c>
      <c r="L33" s="60">
        <v>191014</v>
      </c>
      <c r="M33" s="60">
        <v>297848</v>
      </c>
      <c r="N33" s="60">
        <v>488862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1220064</v>
      </c>
      <c r="X33" s="60"/>
      <c r="Y33" s="60">
        <v>1220064</v>
      </c>
      <c r="Z33" s="140">
        <v>0</v>
      </c>
      <c r="AA33" s="155">
        <v>3082683</v>
      </c>
    </row>
    <row r="34" spans="1:27" ht="12.75">
      <c r="A34" s="183" t="s">
        <v>43</v>
      </c>
      <c r="B34" s="182"/>
      <c r="C34" s="155">
        <v>20314904</v>
      </c>
      <c r="D34" s="155">
        <v>0</v>
      </c>
      <c r="E34" s="156">
        <v>31268312</v>
      </c>
      <c r="F34" s="60">
        <v>31268312</v>
      </c>
      <c r="G34" s="60">
        <v>1141671</v>
      </c>
      <c r="H34" s="60">
        <v>2066724</v>
      </c>
      <c r="I34" s="60">
        <v>2277987</v>
      </c>
      <c r="J34" s="60">
        <v>5486382</v>
      </c>
      <c r="K34" s="60">
        <v>10172926</v>
      </c>
      <c r="L34" s="60">
        <v>3024874</v>
      </c>
      <c r="M34" s="60">
        <v>-6880645</v>
      </c>
      <c r="N34" s="60">
        <v>6317155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11803537</v>
      </c>
      <c r="X34" s="60">
        <v>18313500</v>
      </c>
      <c r="Y34" s="60">
        <v>-6509963</v>
      </c>
      <c r="Z34" s="140">
        <v>-35.55</v>
      </c>
      <c r="AA34" s="155">
        <v>31268312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104428331</v>
      </c>
      <c r="D36" s="188">
        <f>SUM(D25:D35)</f>
        <v>0</v>
      </c>
      <c r="E36" s="189">
        <f t="shared" si="1"/>
        <v>137814222</v>
      </c>
      <c r="F36" s="190">
        <f t="shared" si="1"/>
        <v>137814222</v>
      </c>
      <c r="G36" s="190">
        <f t="shared" si="1"/>
        <v>8421212</v>
      </c>
      <c r="H36" s="190">
        <f t="shared" si="1"/>
        <v>9321543</v>
      </c>
      <c r="I36" s="190">
        <f t="shared" si="1"/>
        <v>9649555</v>
      </c>
      <c r="J36" s="190">
        <f t="shared" si="1"/>
        <v>27392310</v>
      </c>
      <c r="K36" s="190">
        <f t="shared" si="1"/>
        <v>16252800</v>
      </c>
      <c r="L36" s="190">
        <f t="shared" si="1"/>
        <v>10793834</v>
      </c>
      <c r="M36" s="190">
        <f t="shared" si="1"/>
        <v>5964508</v>
      </c>
      <c r="N36" s="190">
        <f t="shared" si="1"/>
        <v>33011142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60403452</v>
      </c>
      <c r="X36" s="190">
        <f t="shared" si="1"/>
        <v>61271496</v>
      </c>
      <c r="Y36" s="190">
        <f t="shared" si="1"/>
        <v>-868044</v>
      </c>
      <c r="Z36" s="191">
        <f>+IF(X36&lt;&gt;0,+(Y36/X36)*100,0)</f>
        <v>-1.4167174896464092</v>
      </c>
      <c r="AA36" s="188">
        <f>SUM(AA25:AA35)</f>
        <v>137814222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45578375</v>
      </c>
      <c r="D38" s="199">
        <f>+D22-D36</f>
        <v>0</v>
      </c>
      <c r="E38" s="200">
        <f t="shared" si="2"/>
        <v>2562504</v>
      </c>
      <c r="F38" s="106">
        <f t="shared" si="2"/>
        <v>2562504</v>
      </c>
      <c r="G38" s="106">
        <f t="shared" si="2"/>
        <v>927329</v>
      </c>
      <c r="H38" s="106">
        <f t="shared" si="2"/>
        <v>28515625</v>
      </c>
      <c r="I38" s="106">
        <f t="shared" si="2"/>
        <v>-5398484</v>
      </c>
      <c r="J38" s="106">
        <f t="shared" si="2"/>
        <v>24044470</v>
      </c>
      <c r="K38" s="106">
        <f t="shared" si="2"/>
        <v>-10975601</v>
      </c>
      <c r="L38" s="106">
        <f t="shared" si="2"/>
        <v>-5245033</v>
      </c>
      <c r="M38" s="106">
        <f t="shared" si="2"/>
        <v>1580577</v>
      </c>
      <c r="N38" s="106">
        <f t="shared" si="2"/>
        <v>-14640057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9404413</v>
      </c>
      <c r="X38" s="106">
        <f>IF(F22=F36,0,X22-X36)</f>
        <v>13884992</v>
      </c>
      <c r="Y38" s="106">
        <f t="shared" si="2"/>
        <v>-4480579</v>
      </c>
      <c r="Z38" s="201">
        <f>+IF(X38&lt;&gt;0,+(Y38/X38)*100,0)</f>
        <v>-32.26922276944776</v>
      </c>
      <c r="AA38" s="199">
        <f>+AA22-AA36</f>
        <v>2562504</v>
      </c>
    </row>
    <row r="39" spans="1:27" ht="12.75">
      <c r="A39" s="181" t="s">
        <v>46</v>
      </c>
      <c r="B39" s="185"/>
      <c r="C39" s="155">
        <v>24523220</v>
      </c>
      <c r="D39" s="155">
        <v>0</v>
      </c>
      <c r="E39" s="156">
        <v>24275000</v>
      </c>
      <c r="F39" s="60">
        <v>24275000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18018000</v>
      </c>
      <c r="Y39" s="60">
        <v>-18018000</v>
      </c>
      <c r="Z39" s="140">
        <v>-100</v>
      </c>
      <c r="AA39" s="155">
        <v>24275000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70101595</v>
      </c>
      <c r="D42" s="206">
        <f>SUM(D38:D41)</f>
        <v>0</v>
      </c>
      <c r="E42" s="207">
        <f t="shared" si="3"/>
        <v>26837504</v>
      </c>
      <c r="F42" s="88">
        <f t="shared" si="3"/>
        <v>26837504</v>
      </c>
      <c r="G42" s="88">
        <f t="shared" si="3"/>
        <v>927329</v>
      </c>
      <c r="H42" s="88">
        <f t="shared" si="3"/>
        <v>28515625</v>
      </c>
      <c r="I42" s="88">
        <f t="shared" si="3"/>
        <v>-5398484</v>
      </c>
      <c r="J42" s="88">
        <f t="shared" si="3"/>
        <v>24044470</v>
      </c>
      <c r="K42" s="88">
        <f t="shared" si="3"/>
        <v>-10975601</v>
      </c>
      <c r="L42" s="88">
        <f t="shared" si="3"/>
        <v>-5245033</v>
      </c>
      <c r="M42" s="88">
        <f t="shared" si="3"/>
        <v>1580577</v>
      </c>
      <c r="N42" s="88">
        <f t="shared" si="3"/>
        <v>-14640057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9404413</v>
      </c>
      <c r="X42" s="88">
        <f t="shared" si="3"/>
        <v>31902992</v>
      </c>
      <c r="Y42" s="88">
        <f t="shared" si="3"/>
        <v>-22498579</v>
      </c>
      <c r="Z42" s="208">
        <f>+IF(X42&lt;&gt;0,+(Y42/X42)*100,0)</f>
        <v>-70.52184635221674</v>
      </c>
      <c r="AA42" s="206">
        <f>SUM(AA38:AA41)</f>
        <v>26837504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70101595</v>
      </c>
      <c r="D44" s="210">
        <f>+D42-D43</f>
        <v>0</v>
      </c>
      <c r="E44" s="211">
        <f t="shared" si="4"/>
        <v>26837504</v>
      </c>
      <c r="F44" s="77">
        <f t="shared" si="4"/>
        <v>26837504</v>
      </c>
      <c r="G44" s="77">
        <f t="shared" si="4"/>
        <v>927329</v>
      </c>
      <c r="H44" s="77">
        <f t="shared" si="4"/>
        <v>28515625</v>
      </c>
      <c r="I44" s="77">
        <f t="shared" si="4"/>
        <v>-5398484</v>
      </c>
      <c r="J44" s="77">
        <f t="shared" si="4"/>
        <v>24044470</v>
      </c>
      <c r="K44" s="77">
        <f t="shared" si="4"/>
        <v>-10975601</v>
      </c>
      <c r="L44" s="77">
        <f t="shared" si="4"/>
        <v>-5245033</v>
      </c>
      <c r="M44" s="77">
        <f t="shared" si="4"/>
        <v>1580577</v>
      </c>
      <c r="N44" s="77">
        <f t="shared" si="4"/>
        <v>-14640057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9404413</v>
      </c>
      <c r="X44" s="77">
        <f t="shared" si="4"/>
        <v>31902992</v>
      </c>
      <c r="Y44" s="77">
        <f t="shared" si="4"/>
        <v>-22498579</v>
      </c>
      <c r="Z44" s="212">
        <f>+IF(X44&lt;&gt;0,+(Y44/X44)*100,0)</f>
        <v>-70.52184635221674</v>
      </c>
      <c r="AA44" s="210">
        <f>+AA42-AA43</f>
        <v>26837504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70101595</v>
      </c>
      <c r="D46" s="206">
        <f>SUM(D44:D45)</f>
        <v>0</v>
      </c>
      <c r="E46" s="207">
        <f t="shared" si="5"/>
        <v>26837504</v>
      </c>
      <c r="F46" s="88">
        <f t="shared" si="5"/>
        <v>26837504</v>
      </c>
      <c r="G46" s="88">
        <f t="shared" si="5"/>
        <v>927329</v>
      </c>
      <c r="H46" s="88">
        <f t="shared" si="5"/>
        <v>28515625</v>
      </c>
      <c r="I46" s="88">
        <f t="shared" si="5"/>
        <v>-5398484</v>
      </c>
      <c r="J46" s="88">
        <f t="shared" si="5"/>
        <v>24044470</v>
      </c>
      <c r="K46" s="88">
        <f t="shared" si="5"/>
        <v>-10975601</v>
      </c>
      <c r="L46" s="88">
        <f t="shared" si="5"/>
        <v>-5245033</v>
      </c>
      <c r="M46" s="88">
        <f t="shared" si="5"/>
        <v>1580577</v>
      </c>
      <c r="N46" s="88">
        <f t="shared" si="5"/>
        <v>-14640057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9404413</v>
      </c>
      <c r="X46" s="88">
        <f t="shared" si="5"/>
        <v>31902992</v>
      </c>
      <c r="Y46" s="88">
        <f t="shared" si="5"/>
        <v>-22498579</v>
      </c>
      <c r="Z46" s="208">
        <f>+IF(X46&lt;&gt;0,+(Y46/X46)*100,0)</f>
        <v>-70.52184635221674</v>
      </c>
      <c r="AA46" s="206">
        <f>SUM(AA44:AA45)</f>
        <v>26837504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70101595</v>
      </c>
      <c r="D48" s="217">
        <f>SUM(D46:D47)</f>
        <v>0</v>
      </c>
      <c r="E48" s="218">
        <f t="shared" si="6"/>
        <v>26837504</v>
      </c>
      <c r="F48" s="219">
        <f t="shared" si="6"/>
        <v>26837504</v>
      </c>
      <c r="G48" s="219">
        <f t="shared" si="6"/>
        <v>927329</v>
      </c>
      <c r="H48" s="220">
        <f t="shared" si="6"/>
        <v>28515625</v>
      </c>
      <c r="I48" s="220">
        <f t="shared" si="6"/>
        <v>-5398484</v>
      </c>
      <c r="J48" s="220">
        <f t="shared" si="6"/>
        <v>24044470</v>
      </c>
      <c r="K48" s="220">
        <f t="shared" si="6"/>
        <v>-10975601</v>
      </c>
      <c r="L48" s="220">
        <f t="shared" si="6"/>
        <v>-5245033</v>
      </c>
      <c r="M48" s="219">
        <f t="shared" si="6"/>
        <v>1580577</v>
      </c>
      <c r="N48" s="219">
        <f t="shared" si="6"/>
        <v>-14640057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9404413</v>
      </c>
      <c r="X48" s="220">
        <f t="shared" si="6"/>
        <v>31902992</v>
      </c>
      <c r="Y48" s="220">
        <f t="shared" si="6"/>
        <v>-22498579</v>
      </c>
      <c r="Z48" s="221">
        <f>+IF(X48&lt;&gt;0,+(Y48/X48)*100,0)</f>
        <v>-70.52184635221674</v>
      </c>
      <c r="AA48" s="222">
        <f>SUM(AA46:AA47)</f>
        <v>26837504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2434025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935853</v>
      </c>
      <c r="H5" s="100">
        <f t="shared" si="0"/>
        <v>18648</v>
      </c>
      <c r="I5" s="100">
        <f t="shared" si="0"/>
        <v>901485</v>
      </c>
      <c r="J5" s="100">
        <f t="shared" si="0"/>
        <v>1855986</v>
      </c>
      <c r="K5" s="100">
        <f t="shared" si="0"/>
        <v>19854</v>
      </c>
      <c r="L5" s="100">
        <f t="shared" si="0"/>
        <v>70362</v>
      </c>
      <c r="M5" s="100">
        <f t="shared" si="0"/>
        <v>-243638</v>
      </c>
      <c r="N5" s="100">
        <f t="shared" si="0"/>
        <v>-153422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1702564</v>
      </c>
      <c r="X5" s="100">
        <f t="shared" si="0"/>
        <v>165000</v>
      </c>
      <c r="Y5" s="100">
        <f t="shared" si="0"/>
        <v>1537564</v>
      </c>
      <c r="Z5" s="137">
        <f>+IF(X5&lt;&gt;0,+(Y5/X5)*100,0)</f>
        <v>931.8569696969696</v>
      </c>
      <c r="AA5" s="153">
        <f>SUM(AA6:AA8)</f>
        <v>200000</v>
      </c>
    </row>
    <row r="6" spans="1:27" ht="12.75">
      <c r="A6" s="138" t="s">
        <v>75</v>
      </c>
      <c r="B6" s="136"/>
      <c r="C6" s="155">
        <v>1680856</v>
      </c>
      <c r="D6" s="155"/>
      <c r="E6" s="156"/>
      <c r="F6" s="60"/>
      <c r="G6" s="60">
        <v>779553</v>
      </c>
      <c r="H6" s="60"/>
      <c r="I6" s="60">
        <v>779553</v>
      </c>
      <c r="J6" s="60">
        <v>1559106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1559106</v>
      </c>
      <c r="X6" s="60"/>
      <c r="Y6" s="60">
        <v>1559106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753169</v>
      </c>
      <c r="D8" s="155"/>
      <c r="E8" s="156">
        <v>200000</v>
      </c>
      <c r="F8" s="60">
        <v>200000</v>
      </c>
      <c r="G8" s="60">
        <v>156300</v>
      </c>
      <c r="H8" s="60">
        <v>18648</v>
      </c>
      <c r="I8" s="60">
        <v>121932</v>
      </c>
      <c r="J8" s="60">
        <v>296880</v>
      </c>
      <c r="K8" s="60">
        <v>19854</v>
      </c>
      <c r="L8" s="60">
        <v>70362</v>
      </c>
      <c r="M8" s="60">
        <v>-243638</v>
      </c>
      <c r="N8" s="60">
        <v>-153422</v>
      </c>
      <c r="O8" s="60"/>
      <c r="P8" s="60"/>
      <c r="Q8" s="60"/>
      <c r="R8" s="60"/>
      <c r="S8" s="60"/>
      <c r="T8" s="60"/>
      <c r="U8" s="60"/>
      <c r="V8" s="60"/>
      <c r="W8" s="60">
        <v>143458</v>
      </c>
      <c r="X8" s="60">
        <v>165000</v>
      </c>
      <c r="Y8" s="60">
        <v>-21542</v>
      </c>
      <c r="Z8" s="140">
        <v>-13.06</v>
      </c>
      <c r="AA8" s="62">
        <v>200000</v>
      </c>
    </row>
    <row r="9" spans="1:27" ht="12.75">
      <c r="A9" s="135" t="s">
        <v>78</v>
      </c>
      <c r="B9" s="136"/>
      <c r="C9" s="153">
        <f aca="true" t="shared" si="1" ref="C9:Y9">SUM(C10:C14)</f>
        <v>571664</v>
      </c>
      <c r="D9" s="153">
        <f>SUM(D10:D14)</f>
        <v>0</v>
      </c>
      <c r="E9" s="154">
        <f t="shared" si="1"/>
        <v>2000000</v>
      </c>
      <c r="F9" s="100">
        <f t="shared" si="1"/>
        <v>2000000</v>
      </c>
      <c r="G9" s="100">
        <f t="shared" si="1"/>
        <v>144083</v>
      </c>
      <c r="H9" s="100">
        <f t="shared" si="1"/>
        <v>0</v>
      </c>
      <c r="I9" s="100">
        <f t="shared" si="1"/>
        <v>143546</v>
      </c>
      <c r="J9" s="100">
        <f t="shared" si="1"/>
        <v>287629</v>
      </c>
      <c r="K9" s="100">
        <f t="shared" si="1"/>
        <v>0</v>
      </c>
      <c r="L9" s="100">
        <f t="shared" si="1"/>
        <v>0</v>
      </c>
      <c r="M9" s="100">
        <f t="shared" si="1"/>
        <v>-287000</v>
      </c>
      <c r="N9" s="100">
        <f t="shared" si="1"/>
        <v>-287000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629</v>
      </c>
      <c r="X9" s="100">
        <f t="shared" si="1"/>
        <v>700000</v>
      </c>
      <c r="Y9" s="100">
        <f t="shared" si="1"/>
        <v>-699371</v>
      </c>
      <c r="Z9" s="137">
        <f>+IF(X9&lt;&gt;0,+(Y9/X9)*100,0)</f>
        <v>-99.91014285714286</v>
      </c>
      <c r="AA9" s="102">
        <f>SUM(AA10:AA14)</f>
        <v>2000000</v>
      </c>
    </row>
    <row r="10" spans="1:27" ht="12.75">
      <c r="A10" s="138" t="s">
        <v>79</v>
      </c>
      <c r="B10" s="136"/>
      <c r="C10" s="155">
        <v>282937</v>
      </c>
      <c r="D10" s="155"/>
      <c r="E10" s="156">
        <v>2000000</v>
      </c>
      <c r="F10" s="60">
        <v>2000000</v>
      </c>
      <c r="G10" s="60">
        <v>144083</v>
      </c>
      <c r="H10" s="60"/>
      <c r="I10" s="60">
        <v>143546</v>
      </c>
      <c r="J10" s="60">
        <v>287629</v>
      </c>
      <c r="K10" s="60"/>
      <c r="L10" s="60"/>
      <c r="M10" s="60">
        <v>-287000</v>
      </c>
      <c r="N10" s="60">
        <v>-287000</v>
      </c>
      <c r="O10" s="60"/>
      <c r="P10" s="60"/>
      <c r="Q10" s="60"/>
      <c r="R10" s="60"/>
      <c r="S10" s="60"/>
      <c r="T10" s="60"/>
      <c r="U10" s="60"/>
      <c r="V10" s="60"/>
      <c r="W10" s="60">
        <v>629</v>
      </c>
      <c r="X10" s="60">
        <v>700000</v>
      </c>
      <c r="Y10" s="60">
        <v>-699371</v>
      </c>
      <c r="Z10" s="140">
        <v>-99.91</v>
      </c>
      <c r="AA10" s="62">
        <v>2000000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288727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20745747</v>
      </c>
      <c r="D15" s="153">
        <f>SUM(D16:D18)</f>
        <v>0</v>
      </c>
      <c r="E15" s="154">
        <f t="shared" si="2"/>
        <v>41556791</v>
      </c>
      <c r="F15" s="100">
        <f t="shared" si="2"/>
        <v>41556791</v>
      </c>
      <c r="G15" s="100">
        <f t="shared" si="2"/>
        <v>3701866</v>
      </c>
      <c r="H15" s="100">
        <f t="shared" si="2"/>
        <v>480575</v>
      </c>
      <c r="I15" s="100">
        <f t="shared" si="2"/>
        <v>630182</v>
      </c>
      <c r="J15" s="100">
        <f t="shared" si="2"/>
        <v>4812623</v>
      </c>
      <c r="K15" s="100">
        <f t="shared" si="2"/>
        <v>268700</v>
      </c>
      <c r="L15" s="100">
        <f t="shared" si="2"/>
        <v>264083</v>
      </c>
      <c r="M15" s="100">
        <f t="shared" si="2"/>
        <v>-841542</v>
      </c>
      <c r="N15" s="100">
        <f t="shared" si="2"/>
        <v>-308759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4503864</v>
      </c>
      <c r="X15" s="100">
        <f t="shared" si="2"/>
        <v>16925000</v>
      </c>
      <c r="Y15" s="100">
        <f t="shared" si="2"/>
        <v>-12421136</v>
      </c>
      <c r="Z15" s="137">
        <f>+IF(X15&lt;&gt;0,+(Y15/X15)*100,0)</f>
        <v>-73.38928212703102</v>
      </c>
      <c r="AA15" s="102">
        <f>SUM(AA16:AA18)</f>
        <v>41556791</v>
      </c>
    </row>
    <row r="16" spans="1:27" ht="12.75">
      <c r="A16" s="138" t="s">
        <v>85</v>
      </c>
      <c r="B16" s="136"/>
      <c r="C16" s="155">
        <v>484709</v>
      </c>
      <c r="D16" s="155"/>
      <c r="E16" s="156">
        <v>20369177</v>
      </c>
      <c r="F16" s="60">
        <v>20369177</v>
      </c>
      <c r="G16" s="60"/>
      <c r="H16" s="60"/>
      <c r="I16" s="60"/>
      <c r="J16" s="60"/>
      <c r="K16" s="60"/>
      <c r="L16" s="60">
        <v>174150</v>
      </c>
      <c r="M16" s="60">
        <v>1150</v>
      </c>
      <c r="N16" s="60">
        <v>175300</v>
      </c>
      <c r="O16" s="60"/>
      <c r="P16" s="60"/>
      <c r="Q16" s="60"/>
      <c r="R16" s="60"/>
      <c r="S16" s="60"/>
      <c r="T16" s="60"/>
      <c r="U16" s="60"/>
      <c r="V16" s="60"/>
      <c r="W16" s="60">
        <v>175300</v>
      </c>
      <c r="X16" s="60">
        <v>187000</v>
      </c>
      <c r="Y16" s="60">
        <v>-11700</v>
      </c>
      <c r="Z16" s="140">
        <v>-6.26</v>
      </c>
      <c r="AA16" s="62">
        <v>20369177</v>
      </c>
    </row>
    <row r="17" spans="1:27" ht="12.75">
      <c r="A17" s="138" t="s">
        <v>86</v>
      </c>
      <c r="B17" s="136"/>
      <c r="C17" s="155">
        <v>20261038</v>
      </c>
      <c r="D17" s="155"/>
      <c r="E17" s="156">
        <v>21187614</v>
      </c>
      <c r="F17" s="60">
        <v>21187614</v>
      </c>
      <c r="G17" s="60">
        <v>3701866</v>
      </c>
      <c r="H17" s="60">
        <v>480575</v>
      </c>
      <c r="I17" s="60">
        <v>630182</v>
      </c>
      <c r="J17" s="60">
        <v>4812623</v>
      </c>
      <c r="K17" s="60">
        <v>268700</v>
      </c>
      <c r="L17" s="60">
        <v>89933</v>
      </c>
      <c r="M17" s="60">
        <v>-842692</v>
      </c>
      <c r="N17" s="60">
        <v>-484059</v>
      </c>
      <c r="O17" s="60"/>
      <c r="P17" s="60"/>
      <c r="Q17" s="60"/>
      <c r="R17" s="60"/>
      <c r="S17" s="60"/>
      <c r="T17" s="60"/>
      <c r="U17" s="60"/>
      <c r="V17" s="60"/>
      <c r="W17" s="60">
        <v>4328564</v>
      </c>
      <c r="X17" s="60">
        <v>16738000</v>
      </c>
      <c r="Y17" s="60">
        <v>-12409436</v>
      </c>
      <c r="Z17" s="140">
        <v>-74.14</v>
      </c>
      <c r="AA17" s="62">
        <v>21187614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4394698</v>
      </c>
      <c r="D19" s="153">
        <f>SUM(D20:D23)</f>
        <v>0</v>
      </c>
      <c r="E19" s="154">
        <f t="shared" si="3"/>
        <v>500000</v>
      </c>
      <c r="F19" s="100">
        <f t="shared" si="3"/>
        <v>500000</v>
      </c>
      <c r="G19" s="100">
        <f t="shared" si="3"/>
        <v>191536</v>
      </c>
      <c r="H19" s="100">
        <f t="shared" si="3"/>
        <v>1392188</v>
      </c>
      <c r="I19" s="100">
        <f t="shared" si="3"/>
        <v>-1006185</v>
      </c>
      <c r="J19" s="100">
        <f t="shared" si="3"/>
        <v>577539</v>
      </c>
      <c r="K19" s="100">
        <f t="shared" si="3"/>
        <v>1567840</v>
      </c>
      <c r="L19" s="100">
        <f t="shared" si="3"/>
        <v>92000</v>
      </c>
      <c r="M19" s="100">
        <f t="shared" si="3"/>
        <v>5622046</v>
      </c>
      <c r="N19" s="100">
        <f t="shared" si="3"/>
        <v>7281886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7859425</v>
      </c>
      <c r="X19" s="100">
        <f t="shared" si="3"/>
        <v>250000</v>
      </c>
      <c r="Y19" s="100">
        <f t="shared" si="3"/>
        <v>7609425</v>
      </c>
      <c r="Z19" s="137">
        <f>+IF(X19&lt;&gt;0,+(Y19/X19)*100,0)</f>
        <v>3043.77</v>
      </c>
      <c r="AA19" s="102">
        <f>SUM(AA20:AA23)</f>
        <v>500000</v>
      </c>
    </row>
    <row r="20" spans="1:27" ht="12.75">
      <c r="A20" s="138" t="s">
        <v>89</v>
      </c>
      <c r="B20" s="136"/>
      <c r="C20" s="155">
        <v>1095008</v>
      </c>
      <c r="D20" s="155"/>
      <c r="E20" s="156">
        <v>500000</v>
      </c>
      <c r="F20" s="60">
        <v>500000</v>
      </c>
      <c r="G20" s="60">
        <v>191536</v>
      </c>
      <c r="H20" s="60"/>
      <c r="I20" s="60">
        <v>191536</v>
      </c>
      <c r="J20" s="60">
        <v>383072</v>
      </c>
      <c r="K20" s="60">
        <v>14500</v>
      </c>
      <c r="L20" s="60"/>
      <c r="M20" s="60">
        <v>-383000</v>
      </c>
      <c r="N20" s="60">
        <v>-368500</v>
      </c>
      <c r="O20" s="60"/>
      <c r="P20" s="60"/>
      <c r="Q20" s="60"/>
      <c r="R20" s="60"/>
      <c r="S20" s="60"/>
      <c r="T20" s="60"/>
      <c r="U20" s="60"/>
      <c r="V20" s="60"/>
      <c r="W20" s="60">
        <v>14572</v>
      </c>
      <c r="X20" s="60">
        <v>250000</v>
      </c>
      <c r="Y20" s="60">
        <v>-235428</v>
      </c>
      <c r="Z20" s="140">
        <v>-94.17</v>
      </c>
      <c r="AA20" s="62">
        <v>500000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3299690</v>
      </c>
      <c r="D23" s="155"/>
      <c r="E23" s="156"/>
      <c r="F23" s="60"/>
      <c r="G23" s="60"/>
      <c r="H23" s="60">
        <v>1392188</v>
      </c>
      <c r="I23" s="60">
        <v>-1197721</v>
      </c>
      <c r="J23" s="60">
        <v>194467</v>
      </c>
      <c r="K23" s="60">
        <v>1553340</v>
      </c>
      <c r="L23" s="60">
        <v>92000</v>
      </c>
      <c r="M23" s="60">
        <v>6005046</v>
      </c>
      <c r="N23" s="60">
        <v>7650386</v>
      </c>
      <c r="O23" s="60"/>
      <c r="P23" s="60"/>
      <c r="Q23" s="60"/>
      <c r="R23" s="60"/>
      <c r="S23" s="60"/>
      <c r="T23" s="60"/>
      <c r="U23" s="60"/>
      <c r="V23" s="60"/>
      <c r="W23" s="60">
        <v>7844853</v>
      </c>
      <c r="X23" s="60"/>
      <c r="Y23" s="60">
        <v>7844853</v>
      </c>
      <c r="Z23" s="140"/>
      <c r="AA23" s="62"/>
    </row>
    <row r="24" spans="1:27" ht="12.75">
      <c r="A24" s="135" t="s">
        <v>93</v>
      </c>
      <c r="B24" s="142"/>
      <c r="C24" s="153">
        <v>143546</v>
      </c>
      <c r="D24" s="153"/>
      <c r="E24" s="154">
        <v>2000000</v>
      </c>
      <c r="F24" s="100">
        <v>2000000</v>
      </c>
      <c r="G24" s="100">
        <v>144083</v>
      </c>
      <c r="H24" s="100"/>
      <c r="I24" s="100">
        <v>143546</v>
      </c>
      <c r="J24" s="100">
        <v>287629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287629</v>
      </c>
      <c r="X24" s="100">
        <v>1770000</v>
      </c>
      <c r="Y24" s="100">
        <v>-1482371</v>
      </c>
      <c r="Z24" s="137">
        <v>-83.75</v>
      </c>
      <c r="AA24" s="102">
        <v>2000000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28289680</v>
      </c>
      <c r="D25" s="217">
        <f>+D5+D9+D15+D19+D24</f>
        <v>0</v>
      </c>
      <c r="E25" s="230">
        <f t="shared" si="4"/>
        <v>46256791</v>
      </c>
      <c r="F25" s="219">
        <f t="shared" si="4"/>
        <v>46256791</v>
      </c>
      <c r="G25" s="219">
        <f t="shared" si="4"/>
        <v>5117421</v>
      </c>
      <c r="H25" s="219">
        <f t="shared" si="4"/>
        <v>1891411</v>
      </c>
      <c r="I25" s="219">
        <f t="shared" si="4"/>
        <v>812574</v>
      </c>
      <c r="J25" s="219">
        <f t="shared" si="4"/>
        <v>7821406</v>
      </c>
      <c r="K25" s="219">
        <f t="shared" si="4"/>
        <v>1856394</v>
      </c>
      <c r="L25" s="219">
        <f t="shared" si="4"/>
        <v>426445</v>
      </c>
      <c r="M25" s="219">
        <f t="shared" si="4"/>
        <v>4249866</v>
      </c>
      <c r="N25" s="219">
        <f t="shared" si="4"/>
        <v>6532705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14354111</v>
      </c>
      <c r="X25" s="219">
        <f t="shared" si="4"/>
        <v>19810000</v>
      </c>
      <c r="Y25" s="219">
        <f t="shared" si="4"/>
        <v>-5455889</v>
      </c>
      <c r="Z25" s="231">
        <f>+IF(X25&lt;&gt;0,+(Y25/X25)*100,0)</f>
        <v>-27.54108531044927</v>
      </c>
      <c r="AA25" s="232">
        <f>+AA5+AA9+AA15+AA19+AA24</f>
        <v>46256791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28289680</v>
      </c>
      <c r="D28" s="155"/>
      <c r="E28" s="156">
        <v>21161250</v>
      </c>
      <c r="F28" s="60">
        <v>21161250</v>
      </c>
      <c r="G28" s="60">
        <v>5117421</v>
      </c>
      <c r="H28" s="60">
        <v>1891411</v>
      </c>
      <c r="I28" s="60">
        <v>812574</v>
      </c>
      <c r="J28" s="60">
        <v>7821406</v>
      </c>
      <c r="K28" s="60">
        <v>1856394</v>
      </c>
      <c r="L28" s="60">
        <v>426445</v>
      </c>
      <c r="M28" s="60">
        <v>4492354</v>
      </c>
      <c r="N28" s="60">
        <v>6775193</v>
      </c>
      <c r="O28" s="60"/>
      <c r="P28" s="60"/>
      <c r="Q28" s="60"/>
      <c r="R28" s="60"/>
      <c r="S28" s="60"/>
      <c r="T28" s="60"/>
      <c r="U28" s="60"/>
      <c r="V28" s="60"/>
      <c r="W28" s="60">
        <v>14596599</v>
      </c>
      <c r="X28" s="60">
        <v>18018000</v>
      </c>
      <c r="Y28" s="60">
        <v>-3421401</v>
      </c>
      <c r="Z28" s="140">
        <v>-18.99</v>
      </c>
      <c r="AA28" s="155">
        <v>21161250</v>
      </c>
    </row>
    <row r="29" spans="1:27" ht="12.75">
      <c r="A29" s="234" t="s">
        <v>134</v>
      </c>
      <c r="B29" s="136"/>
      <c r="C29" s="155"/>
      <c r="D29" s="155"/>
      <c r="E29" s="156">
        <v>2000000</v>
      </c>
      <c r="F29" s="60">
        <v>2000000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2000000</v>
      </c>
      <c r="Y29" s="60">
        <v>-2000000</v>
      </c>
      <c r="Z29" s="140">
        <v>-100</v>
      </c>
      <c r="AA29" s="62">
        <v>2000000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28289680</v>
      </c>
      <c r="D32" s="210">
        <f>SUM(D28:D31)</f>
        <v>0</v>
      </c>
      <c r="E32" s="211">
        <f t="shared" si="5"/>
        <v>23161250</v>
      </c>
      <c r="F32" s="77">
        <f t="shared" si="5"/>
        <v>23161250</v>
      </c>
      <c r="G32" s="77">
        <f t="shared" si="5"/>
        <v>5117421</v>
      </c>
      <c r="H32" s="77">
        <f t="shared" si="5"/>
        <v>1891411</v>
      </c>
      <c r="I32" s="77">
        <f t="shared" si="5"/>
        <v>812574</v>
      </c>
      <c r="J32" s="77">
        <f t="shared" si="5"/>
        <v>7821406</v>
      </c>
      <c r="K32" s="77">
        <f t="shared" si="5"/>
        <v>1856394</v>
      </c>
      <c r="L32" s="77">
        <f t="shared" si="5"/>
        <v>426445</v>
      </c>
      <c r="M32" s="77">
        <f t="shared" si="5"/>
        <v>4492354</v>
      </c>
      <c r="N32" s="77">
        <f t="shared" si="5"/>
        <v>6775193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14596599</v>
      </c>
      <c r="X32" s="77">
        <f t="shared" si="5"/>
        <v>20018000</v>
      </c>
      <c r="Y32" s="77">
        <f t="shared" si="5"/>
        <v>-5421401</v>
      </c>
      <c r="Z32" s="212">
        <f>+IF(X32&lt;&gt;0,+(Y32/X32)*100,0)</f>
        <v>-27.08263063243081</v>
      </c>
      <c r="AA32" s="79">
        <f>SUM(AA28:AA31)</f>
        <v>23161250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23095541</v>
      </c>
      <c r="F35" s="60">
        <v>23095541</v>
      </c>
      <c r="G35" s="60"/>
      <c r="H35" s="60"/>
      <c r="I35" s="60"/>
      <c r="J35" s="60"/>
      <c r="K35" s="60"/>
      <c r="L35" s="60"/>
      <c r="M35" s="60">
        <v>-242488</v>
      </c>
      <c r="N35" s="60">
        <v>-242488</v>
      </c>
      <c r="O35" s="60"/>
      <c r="P35" s="60"/>
      <c r="Q35" s="60"/>
      <c r="R35" s="60"/>
      <c r="S35" s="60"/>
      <c r="T35" s="60"/>
      <c r="U35" s="60"/>
      <c r="V35" s="60"/>
      <c r="W35" s="60">
        <v>-242488</v>
      </c>
      <c r="X35" s="60"/>
      <c r="Y35" s="60">
        <v>-242488</v>
      </c>
      <c r="Z35" s="140"/>
      <c r="AA35" s="62">
        <v>23095541</v>
      </c>
    </row>
    <row r="36" spans="1:27" ht="12.75">
      <c r="A36" s="238" t="s">
        <v>139</v>
      </c>
      <c r="B36" s="149"/>
      <c r="C36" s="222">
        <f aca="true" t="shared" si="6" ref="C36:Y36">SUM(C32:C35)</f>
        <v>28289680</v>
      </c>
      <c r="D36" s="222">
        <f>SUM(D32:D35)</f>
        <v>0</v>
      </c>
      <c r="E36" s="218">
        <f t="shared" si="6"/>
        <v>46256791</v>
      </c>
      <c r="F36" s="220">
        <f t="shared" si="6"/>
        <v>46256791</v>
      </c>
      <c r="G36" s="220">
        <f t="shared" si="6"/>
        <v>5117421</v>
      </c>
      <c r="H36" s="220">
        <f t="shared" si="6"/>
        <v>1891411</v>
      </c>
      <c r="I36" s="220">
        <f t="shared" si="6"/>
        <v>812574</v>
      </c>
      <c r="J36" s="220">
        <f t="shared" si="6"/>
        <v>7821406</v>
      </c>
      <c r="K36" s="220">
        <f t="shared" si="6"/>
        <v>1856394</v>
      </c>
      <c r="L36" s="220">
        <f t="shared" si="6"/>
        <v>426445</v>
      </c>
      <c r="M36" s="220">
        <f t="shared" si="6"/>
        <v>4249866</v>
      </c>
      <c r="N36" s="220">
        <f t="shared" si="6"/>
        <v>6532705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14354111</v>
      </c>
      <c r="X36" s="220">
        <f t="shared" si="6"/>
        <v>20018000</v>
      </c>
      <c r="Y36" s="220">
        <f t="shared" si="6"/>
        <v>-5663889</v>
      </c>
      <c r="Z36" s="221">
        <f>+IF(X36&lt;&gt;0,+(Y36/X36)*100,0)</f>
        <v>-28.293980417624137</v>
      </c>
      <c r="AA36" s="239">
        <f>SUM(AA32:AA35)</f>
        <v>46256791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110840066</v>
      </c>
      <c r="D6" s="155"/>
      <c r="E6" s="59">
        <v>2470350</v>
      </c>
      <c r="F6" s="60">
        <v>2470350</v>
      </c>
      <c r="G6" s="60">
        <v>7058042</v>
      </c>
      <c r="H6" s="60">
        <v>13011549</v>
      </c>
      <c r="I6" s="60">
        <v>1121138</v>
      </c>
      <c r="J6" s="60">
        <v>1121138</v>
      </c>
      <c r="K6" s="60">
        <v>1586222</v>
      </c>
      <c r="L6" s="60">
        <v>5963938</v>
      </c>
      <c r="M6" s="60">
        <v>12292836</v>
      </c>
      <c r="N6" s="60">
        <v>12292836</v>
      </c>
      <c r="O6" s="60"/>
      <c r="P6" s="60"/>
      <c r="Q6" s="60"/>
      <c r="R6" s="60"/>
      <c r="S6" s="60"/>
      <c r="T6" s="60"/>
      <c r="U6" s="60"/>
      <c r="V6" s="60"/>
      <c r="W6" s="60">
        <v>12292836</v>
      </c>
      <c r="X6" s="60">
        <v>1235175</v>
      </c>
      <c r="Y6" s="60">
        <v>11057661</v>
      </c>
      <c r="Z6" s="140">
        <v>895.23</v>
      </c>
      <c r="AA6" s="62">
        <v>2470350</v>
      </c>
    </row>
    <row r="7" spans="1:27" ht="12.75">
      <c r="A7" s="249" t="s">
        <v>144</v>
      </c>
      <c r="B7" s="182"/>
      <c r="C7" s="155"/>
      <c r="D7" s="155"/>
      <c r="E7" s="59">
        <v>62126000</v>
      </c>
      <c r="F7" s="60">
        <v>62126000</v>
      </c>
      <c r="G7" s="60">
        <v>127734076</v>
      </c>
      <c r="H7" s="60">
        <v>117410266</v>
      </c>
      <c r="I7" s="60">
        <v>123339978</v>
      </c>
      <c r="J7" s="60">
        <v>123339978</v>
      </c>
      <c r="K7" s="60">
        <v>123531589</v>
      </c>
      <c r="L7" s="60">
        <v>112334012</v>
      </c>
      <c r="M7" s="60">
        <v>143851161</v>
      </c>
      <c r="N7" s="60">
        <v>143851161</v>
      </c>
      <c r="O7" s="60"/>
      <c r="P7" s="60"/>
      <c r="Q7" s="60"/>
      <c r="R7" s="60"/>
      <c r="S7" s="60"/>
      <c r="T7" s="60"/>
      <c r="U7" s="60"/>
      <c r="V7" s="60"/>
      <c r="W7" s="60">
        <v>143851161</v>
      </c>
      <c r="X7" s="60">
        <v>31063000</v>
      </c>
      <c r="Y7" s="60">
        <v>112788161</v>
      </c>
      <c r="Z7" s="140">
        <v>363.09</v>
      </c>
      <c r="AA7" s="62">
        <v>62126000</v>
      </c>
    </row>
    <row r="8" spans="1:27" ht="12.75">
      <c r="A8" s="249" t="s">
        <v>145</v>
      </c>
      <c r="B8" s="182"/>
      <c r="C8" s="155">
        <v>12638232</v>
      </c>
      <c r="D8" s="155"/>
      <c r="E8" s="59">
        <v>10776700</v>
      </c>
      <c r="F8" s="60">
        <v>10776700</v>
      </c>
      <c r="G8" s="60">
        <v>21521462</v>
      </c>
      <c r="H8" s="60">
        <v>22050059</v>
      </c>
      <c r="I8" s="60">
        <v>20173069</v>
      </c>
      <c r="J8" s="60">
        <v>20173069</v>
      </c>
      <c r="K8" s="60">
        <v>18203352</v>
      </c>
      <c r="L8" s="60">
        <v>17179541</v>
      </c>
      <c r="M8" s="60">
        <v>16596082</v>
      </c>
      <c r="N8" s="60">
        <v>16596082</v>
      </c>
      <c r="O8" s="60"/>
      <c r="P8" s="60"/>
      <c r="Q8" s="60"/>
      <c r="R8" s="60"/>
      <c r="S8" s="60"/>
      <c r="T8" s="60"/>
      <c r="U8" s="60"/>
      <c r="V8" s="60"/>
      <c r="W8" s="60">
        <v>16596082</v>
      </c>
      <c r="X8" s="60">
        <v>5388350</v>
      </c>
      <c r="Y8" s="60">
        <v>11207732</v>
      </c>
      <c r="Z8" s="140">
        <v>208</v>
      </c>
      <c r="AA8" s="62">
        <v>10776700</v>
      </c>
    </row>
    <row r="9" spans="1:27" ht="12.75">
      <c r="A9" s="249" t="s">
        <v>146</v>
      </c>
      <c r="B9" s="182"/>
      <c r="C9" s="155">
        <v>5023157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560491</v>
      </c>
      <c r="D11" s="155"/>
      <c r="E11" s="59">
        <v>118170</v>
      </c>
      <c r="F11" s="60">
        <v>118170</v>
      </c>
      <c r="G11" s="60">
        <v>114091</v>
      </c>
      <c r="H11" s="60">
        <v>87070</v>
      </c>
      <c r="I11" s="60">
        <v>85923</v>
      </c>
      <c r="J11" s="60">
        <v>85923</v>
      </c>
      <c r="K11" s="60">
        <v>33390</v>
      </c>
      <c r="L11" s="60">
        <v>78134</v>
      </c>
      <c r="M11" s="60">
        <v>102079</v>
      </c>
      <c r="N11" s="60">
        <v>102079</v>
      </c>
      <c r="O11" s="60"/>
      <c r="P11" s="60"/>
      <c r="Q11" s="60"/>
      <c r="R11" s="60"/>
      <c r="S11" s="60"/>
      <c r="T11" s="60"/>
      <c r="U11" s="60"/>
      <c r="V11" s="60"/>
      <c r="W11" s="60">
        <v>102079</v>
      </c>
      <c r="X11" s="60">
        <v>59085</v>
      </c>
      <c r="Y11" s="60">
        <v>42994</v>
      </c>
      <c r="Z11" s="140">
        <v>72.77</v>
      </c>
      <c r="AA11" s="62">
        <v>118170</v>
      </c>
    </row>
    <row r="12" spans="1:27" ht="12.75">
      <c r="A12" s="250" t="s">
        <v>56</v>
      </c>
      <c r="B12" s="251"/>
      <c r="C12" s="168">
        <f aca="true" t="shared" si="0" ref="C12:Y12">SUM(C6:C11)</f>
        <v>129061946</v>
      </c>
      <c r="D12" s="168">
        <f>SUM(D6:D11)</f>
        <v>0</v>
      </c>
      <c r="E12" s="72">
        <f t="shared" si="0"/>
        <v>75491220</v>
      </c>
      <c r="F12" s="73">
        <f t="shared" si="0"/>
        <v>75491220</v>
      </c>
      <c r="G12" s="73">
        <f t="shared" si="0"/>
        <v>156427671</v>
      </c>
      <c r="H12" s="73">
        <f t="shared" si="0"/>
        <v>152558944</v>
      </c>
      <c r="I12" s="73">
        <f t="shared" si="0"/>
        <v>144720108</v>
      </c>
      <c r="J12" s="73">
        <f t="shared" si="0"/>
        <v>144720108</v>
      </c>
      <c r="K12" s="73">
        <f t="shared" si="0"/>
        <v>143354553</v>
      </c>
      <c r="L12" s="73">
        <f t="shared" si="0"/>
        <v>135555625</v>
      </c>
      <c r="M12" s="73">
        <f t="shared" si="0"/>
        <v>172842158</v>
      </c>
      <c r="N12" s="73">
        <f t="shared" si="0"/>
        <v>172842158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172842158</v>
      </c>
      <c r="X12" s="73">
        <f t="shared" si="0"/>
        <v>37745610</v>
      </c>
      <c r="Y12" s="73">
        <f t="shared" si="0"/>
        <v>135096548</v>
      </c>
      <c r="Z12" s="170">
        <f>+IF(X12&lt;&gt;0,+(Y12/X12)*100,0)</f>
        <v>357.9132725633524</v>
      </c>
      <c r="AA12" s="74">
        <f>SUM(AA6:AA11)</f>
        <v>75491220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202633413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1479000</v>
      </c>
      <c r="D17" s="155"/>
      <c r="E17" s="59">
        <v>1463490</v>
      </c>
      <c r="F17" s="60">
        <v>1463490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731745</v>
      </c>
      <c r="Y17" s="60">
        <v>-731745</v>
      </c>
      <c r="Z17" s="140">
        <v>-100</v>
      </c>
      <c r="AA17" s="62">
        <v>1463490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263251250</v>
      </c>
      <c r="F19" s="60">
        <v>263251250</v>
      </c>
      <c r="G19" s="60">
        <v>200545797</v>
      </c>
      <c r="H19" s="60">
        <v>203649397</v>
      </c>
      <c r="I19" s="60">
        <v>203649397</v>
      </c>
      <c r="J19" s="60">
        <v>203649397</v>
      </c>
      <c r="K19" s="60">
        <v>203649397</v>
      </c>
      <c r="L19" s="60">
        <v>202392540</v>
      </c>
      <c r="M19" s="60">
        <v>202392539</v>
      </c>
      <c r="N19" s="60">
        <v>202392539</v>
      </c>
      <c r="O19" s="60"/>
      <c r="P19" s="60"/>
      <c r="Q19" s="60"/>
      <c r="R19" s="60"/>
      <c r="S19" s="60"/>
      <c r="T19" s="60"/>
      <c r="U19" s="60"/>
      <c r="V19" s="60"/>
      <c r="W19" s="60">
        <v>202392539</v>
      </c>
      <c r="X19" s="60">
        <v>131625625</v>
      </c>
      <c r="Y19" s="60">
        <v>70766914</v>
      </c>
      <c r="Z19" s="140">
        <v>53.76</v>
      </c>
      <c r="AA19" s="62">
        <v>263251250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23908</v>
      </c>
      <c r="D22" s="155"/>
      <c r="E22" s="59">
        <v>404000</v>
      </c>
      <c r="F22" s="60">
        <v>404000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202000</v>
      </c>
      <c r="Y22" s="60">
        <v>-202000</v>
      </c>
      <c r="Z22" s="140">
        <v>-100</v>
      </c>
      <c r="AA22" s="62">
        <v>404000</v>
      </c>
    </row>
    <row r="23" spans="1:27" ht="12.75">
      <c r="A23" s="249" t="s">
        <v>158</v>
      </c>
      <c r="B23" s="182"/>
      <c r="C23" s="155">
        <v>29307519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233443840</v>
      </c>
      <c r="D24" s="168">
        <f>SUM(D15:D23)</f>
        <v>0</v>
      </c>
      <c r="E24" s="76">
        <f t="shared" si="1"/>
        <v>265118740</v>
      </c>
      <c r="F24" s="77">
        <f t="shared" si="1"/>
        <v>265118740</v>
      </c>
      <c r="G24" s="77">
        <f t="shared" si="1"/>
        <v>200545797</v>
      </c>
      <c r="H24" s="77">
        <f t="shared" si="1"/>
        <v>203649397</v>
      </c>
      <c r="I24" s="77">
        <f t="shared" si="1"/>
        <v>203649397</v>
      </c>
      <c r="J24" s="77">
        <f t="shared" si="1"/>
        <v>203649397</v>
      </c>
      <c r="K24" s="77">
        <f t="shared" si="1"/>
        <v>203649397</v>
      </c>
      <c r="L24" s="77">
        <f t="shared" si="1"/>
        <v>202392540</v>
      </c>
      <c r="M24" s="77">
        <f t="shared" si="1"/>
        <v>202392539</v>
      </c>
      <c r="N24" s="77">
        <f t="shared" si="1"/>
        <v>202392539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202392539</v>
      </c>
      <c r="X24" s="77">
        <f t="shared" si="1"/>
        <v>132559370</v>
      </c>
      <c r="Y24" s="77">
        <f t="shared" si="1"/>
        <v>69833169</v>
      </c>
      <c r="Z24" s="212">
        <f>+IF(X24&lt;&gt;0,+(Y24/X24)*100,0)</f>
        <v>52.68067357290548</v>
      </c>
      <c r="AA24" s="79">
        <f>SUM(AA15:AA23)</f>
        <v>265118740</v>
      </c>
    </row>
    <row r="25" spans="1:27" ht="12.75">
      <c r="A25" s="250" t="s">
        <v>159</v>
      </c>
      <c r="B25" s="251"/>
      <c r="C25" s="168">
        <f aca="true" t="shared" si="2" ref="C25:Y25">+C12+C24</f>
        <v>362505786</v>
      </c>
      <c r="D25" s="168">
        <f>+D12+D24</f>
        <v>0</v>
      </c>
      <c r="E25" s="72">
        <f t="shared" si="2"/>
        <v>340609960</v>
      </c>
      <c r="F25" s="73">
        <f t="shared" si="2"/>
        <v>340609960</v>
      </c>
      <c r="G25" s="73">
        <f t="shared" si="2"/>
        <v>356973468</v>
      </c>
      <c r="H25" s="73">
        <f t="shared" si="2"/>
        <v>356208341</v>
      </c>
      <c r="I25" s="73">
        <f t="shared" si="2"/>
        <v>348369505</v>
      </c>
      <c r="J25" s="73">
        <f t="shared" si="2"/>
        <v>348369505</v>
      </c>
      <c r="K25" s="73">
        <f t="shared" si="2"/>
        <v>347003950</v>
      </c>
      <c r="L25" s="73">
        <f t="shared" si="2"/>
        <v>337948165</v>
      </c>
      <c r="M25" s="73">
        <f t="shared" si="2"/>
        <v>375234697</v>
      </c>
      <c r="N25" s="73">
        <f t="shared" si="2"/>
        <v>375234697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375234697</v>
      </c>
      <c r="X25" s="73">
        <f t="shared" si="2"/>
        <v>170304980</v>
      </c>
      <c r="Y25" s="73">
        <f t="shared" si="2"/>
        <v>204929717</v>
      </c>
      <c r="Z25" s="170">
        <f>+IF(X25&lt;&gt;0,+(Y25/X25)*100,0)</f>
        <v>120.33101850574188</v>
      </c>
      <c r="AA25" s="74">
        <f>+AA12+AA24</f>
        <v>340609960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39000</v>
      </c>
      <c r="F30" s="60">
        <v>39000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19500</v>
      </c>
      <c r="Y30" s="60">
        <v>-19500</v>
      </c>
      <c r="Z30" s="140">
        <v>-100</v>
      </c>
      <c r="AA30" s="62">
        <v>39000</v>
      </c>
    </row>
    <row r="31" spans="1:27" ht="12.75">
      <c r="A31" s="249" t="s">
        <v>163</v>
      </c>
      <c r="B31" s="182"/>
      <c r="C31" s="155">
        <v>521657</v>
      </c>
      <c r="D31" s="155"/>
      <c r="E31" s="59">
        <v>499000</v>
      </c>
      <c r="F31" s="60">
        <v>499000</v>
      </c>
      <c r="G31" s="60">
        <v>521057</v>
      </c>
      <c r="H31" s="60">
        <v>521057</v>
      </c>
      <c r="I31" s="60">
        <v>521057</v>
      </c>
      <c r="J31" s="60">
        <v>521057</v>
      </c>
      <c r="K31" s="60">
        <v>521057</v>
      </c>
      <c r="L31" s="60">
        <v>523057</v>
      </c>
      <c r="M31" s="60">
        <v>525057</v>
      </c>
      <c r="N31" s="60">
        <v>525057</v>
      </c>
      <c r="O31" s="60"/>
      <c r="P31" s="60"/>
      <c r="Q31" s="60"/>
      <c r="R31" s="60"/>
      <c r="S31" s="60"/>
      <c r="T31" s="60"/>
      <c r="U31" s="60"/>
      <c r="V31" s="60"/>
      <c r="W31" s="60">
        <v>525057</v>
      </c>
      <c r="X31" s="60">
        <v>249500</v>
      </c>
      <c r="Y31" s="60">
        <v>275557</v>
      </c>
      <c r="Z31" s="140">
        <v>110.44</v>
      </c>
      <c r="AA31" s="62">
        <v>499000</v>
      </c>
    </row>
    <row r="32" spans="1:27" ht="12.75">
      <c r="A32" s="249" t="s">
        <v>164</v>
      </c>
      <c r="B32" s="182"/>
      <c r="C32" s="155">
        <v>11706920</v>
      </c>
      <c r="D32" s="155"/>
      <c r="E32" s="59">
        <v>8779930</v>
      </c>
      <c r="F32" s="60">
        <v>8779930</v>
      </c>
      <c r="G32" s="60">
        <v>18614892</v>
      </c>
      <c r="H32" s="60">
        <v>-16566574</v>
      </c>
      <c r="I32" s="60">
        <v>-21234048</v>
      </c>
      <c r="J32" s="60">
        <v>-21234048</v>
      </c>
      <c r="K32" s="60">
        <v>-19962734</v>
      </c>
      <c r="L32" s="60">
        <v>-22648701</v>
      </c>
      <c r="M32" s="60">
        <v>19766786</v>
      </c>
      <c r="N32" s="60">
        <v>19766786</v>
      </c>
      <c r="O32" s="60"/>
      <c r="P32" s="60"/>
      <c r="Q32" s="60"/>
      <c r="R32" s="60"/>
      <c r="S32" s="60"/>
      <c r="T32" s="60"/>
      <c r="U32" s="60"/>
      <c r="V32" s="60"/>
      <c r="W32" s="60">
        <v>19766786</v>
      </c>
      <c r="X32" s="60">
        <v>4389965</v>
      </c>
      <c r="Y32" s="60">
        <v>15376821</v>
      </c>
      <c r="Z32" s="140">
        <v>350.27</v>
      </c>
      <c r="AA32" s="62">
        <v>8779930</v>
      </c>
    </row>
    <row r="33" spans="1:27" ht="12.75">
      <c r="A33" s="249" t="s">
        <v>165</v>
      </c>
      <c r="B33" s="182"/>
      <c r="C33" s="155">
        <v>6404446</v>
      </c>
      <c r="D33" s="155"/>
      <c r="E33" s="59">
        <v>2898886</v>
      </c>
      <c r="F33" s="60">
        <v>2898886</v>
      </c>
      <c r="G33" s="60">
        <v>13675588</v>
      </c>
      <c r="H33" s="60">
        <v>13974094</v>
      </c>
      <c r="I33" s="60">
        <v>13974094</v>
      </c>
      <c r="J33" s="60">
        <v>13974094</v>
      </c>
      <c r="K33" s="60">
        <v>13974094</v>
      </c>
      <c r="L33" s="60">
        <v>13974094</v>
      </c>
      <c r="M33" s="60">
        <v>13974094</v>
      </c>
      <c r="N33" s="60">
        <v>13974094</v>
      </c>
      <c r="O33" s="60"/>
      <c r="P33" s="60"/>
      <c r="Q33" s="60"/>
      <c r="R33" s="60"/>
      <c r="S33" s="60"/>
      <c r="T33" s="60"/>
      <c r="U33" s="60"/>
      <c r="V33" s="60"/>
      <c r="W33" s="60">
        <v>13974094</v>
      </c>
      <c r="X33" s="60">
        <v>1449443</v>
      </c>
      <c r="Y33" s="60">
        <v>12524651</v>
      </c>
      <c r="Z33" s="140">
        <v>864.1</v>
      </c>
      <c r="AA33" s="62">
        <v>2898886</v>
      </c>
    </row>
    <row r="34" spans="1:27" ht="12.75">
      <c r="A34" s="250" t="s">
        <v>58</v>
      </c>
      <c r="B34" s="251"/>
      <c r="C34" s="168">
        <f aca="true" t="shared" si="3" ref="C34:Y34">SUM(C29:C33)</f>
        <v>18633023</v>
      </c>
      <c r="D34" s="168">
        <f>SUM(D29:D33)</f>
        <v>0</v>
      </c>
      <c r="E34" s="72">
        <f t="shared" si="3"/>
        <v>12216816</v>
      </c>
      <c r="F34" s="73">
        <f t="shared" si="3"/>
        <v>12216816</v>
      </c>
      <c r="G34" s="73">
        <f t="shared" si="3"/>
        <v>32811537</v>
      </c>
      <c r="H34" s="73">
        <f t="shared" si="3"/>
        <v>-2071423</v>
      </c>
      <c r="I34" s="73">
        <f t="shared" si="3"/>
        <v>-6738897</v>
      </c>
      <c r="J34" s="73">
        <f t="shared" si="3"/>
        <v>-6738897</v>
      </c>
      <c r="K34" s="73">
        <f t="shared" si="3"/>
        <v>-5467583</v>
      </c>
      <c r="L34" s="73">
        <f t="shared" si="3"/>
        <v>-8151550</v>
      </c>
      <c r="M34" s="73">
        <f t="shared" si="3"/>
        <v>34265937</v>
      </c>
      <c r="N34" s="73">
        <f t="shared" si="3"/>
        <v>34265937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34265937</v>
      </c>
      <c r="X34" s="73">
        <f t="shared" si="3"/>
        <v>6108408</v>
      </c>
      <c r="Y34" s="73">
        <f t="shared" si="3"/>
        <v>28157529</v>
      </c>
      <c r="Z34" s="170">
        <f>+IF(X34&lt;&gt;0,+(Y34/X34)*100,0)</f>
        <v>460.9634621655921</v>
      </c>
      <c r="AA34" s="74">
        <f>SUM(AA29:AA33)</f>
        <v>12216816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202000</v>
      </c>
      <c r="F37" s="60">
        <v>202000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101000</v>
      </c>
      <c r="Y37" s="60">
        <v>-101000</v>
      </c>
      <c r="Z37" s="140">
        <v>-100</v>
      </c>
      <c r="AA37" s="62">
        <v>202000</v>
      </c>
    </row>
    <row r="38" spans="1:27" ht="12.75">
      <c r="A38" s="249" t="s">
        <v>165</v>
      </c>
      <c r="B38" s="182"/>
      <c r="C38" s="155">
        <v>4992196</v>
      </c>
      <c r="D38" s="155"/>
      <c r="E38" s="59">
        <v>3992530</v>
      </c>
      <c r="F38" s="60">
        <v>3992530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1996265</v>
      </c>
      <c r="Y38" s="60">
        <v>-1996265</v>
      </c>
      <c r="Z38" s="140">
        <v>-100</v>
      </c>
      <c r="AA38" s="62">
        <v>3992530</v>
      </c>
    </row>
    <row r="39" spans="1:27" ht="12.75">
      <c r="A39" s="250" t="s">
        <v>59</v>
      </c>
      <c r="B39" s="253"/>
      <c r="C39" s="168">
        <f aca="true" t="shared" si="4" ref="C39:Y39">SUM(C37:C38)</f>
        <v>4992196</v>
      </c>
      <c r="D39" s="168">
        <f>SUM(D37:D38)</f>
        <v>0</v>
      </c>
      <c r="E39" s="76">
        <f t="shared" si="4"/>
        <v>4194530</v>
      </c>
      <c r="F39" s="77">
        <f t="shared" si="4"/>
        <v>4194530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2097265</v>
      </c>
      <c r="Y39" s="77">
        <f t="shared" si="4"/>
        <v>-2097265</v>
      </c>
      <c r="Z39" s="212">
        <f>+IF(X39&lt;&gt;0,+(Y39/X39)*100,0)</f>
        <v>-100</v>
      </c>
      <c r="AA39" s="79">
        <f>SUM(AA37:AA38)</f>
        <v>4194530</v>
      </c>
    </row>
    <row r="40" spans="1:27" ht="12.75">
      <c r="A40" s="250" t="s">
        <v>167</v>
      </c>
      <c r="B40" s="251"/>
      <c r="C40" s="168">
        <f aca="true" t="shared" si="5" ref="C40:Y40">+C34+C39</f>
        <v>23625219</v>
      </c>
      <c r="D40" s="168">
        <f>+D34+D39</f>
        <v>0</v>
      </c>
      <c r="E40" s="72">
        <f t="shared" si="5"/>
        <v>16411346</v>
      </c>
      <c r="F40" s="73">
        <f t="shared" si="5"/>
        <v>16411346</v>
      </c>
      <c r="G40" s="73">
        <f t="shared" si="5"/>
        <v>32811537</v>
      </c>
      <c r="H40" s="73">
        <f t="shared" si="5"/>
        <v>-2071423</v>
      </c>
      <c r="I40" s="73">
        <f t="shared" si="5"/>
        <v>-6738897</v>
      </c>
      <c r="J40" s="73">
        <f t="shared" si="5"/>
        <v>-6738897</v>
      </c>
      <c r="K40" s="73">
        <f t="shared" si="5"/>
        <v>-5467583</v>
      </c>
      <c r="L40" s="73">
        <f t="shared" si="5"/>
        <v>-8151550</v>
      </c>
      <c r="M40" s="73">
        <f t="shared" si="5"/>
        <v>34265937</v>
      </c>
      <c r="N40" s="73">
        <f t="shared" si="5"/>
        <v>34265937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34265937</v>
      </c>
      <c r="X40" s="73">
        <f t="shared" si="5"/>
        <v>8205673</v>
      </c>
      <c r="Y40" s="73">
        <f t="shared" si="5"/>
        <v>26060264</v>
      </c>
      <c r="Z40" s="170">
        <f>+IF(X40&lt;&gt;0,+(Y40/X40)*100,0)</f>
        <v>317.58838062399025</v>
      </c>
      <c r="AA40" s="74">
        <f>+AA34+AA39</f>
        <v>16411346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338880567</v>
      </c>
      <c r="D42" s="257">
        <f>+D25-D40</f>
        <v>0</v>
      </c>
      <c r="E42" s="258">
        <f t="shared" si="6"/>
        <v>324198614</v>
      </c>
      <c r="F42" s="259">
        <f t="shared" si="6"/>
        <v>324198614</v>
      </c>
      <c r="G42" s="259">
        <f t="shared" si="6"/>
        <v>324161931</v>
      </c>
      <c r="H42" s="259">
        <f t="shared" si="6"/>
        <v>358279764</v>
      </c>
      <c r="I42" s="259">
        <f t="shared" si="6"/>
        <v>355108402</v>
      </c>
      <c r="J42" s="259">
        <f t="shared" si="6"/>
        <v>355108402</v>
      </c>
      <c r="K42" s="259">
        <f t="shared" si="6"/>
        <v>352471533</v>
      </c>
      <c r="L42" s="259">
        <f t="shared" si="6"/>
        <v>346099715</v>
      </c>
      <c r="M42" s="259">
        <f t="shared" si="6"/>
        <v>340968760</v>
      </c>
      <c r="N42" s="259">
        <f t="shared" si="6"/>
        <v>340968760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340968760</v>
      </c>
      <c r="X42" s="259">
        <f t="shared" si="6"/>
        <v>162099307</v>
      </c>
      <c r="Y42" s="259">
        <f t="shared" si="6"/>
        <v>178869453</v>
      </c>
      <c r="Z42" s="260">
        <f>+IF(X42&lt;&gt;0,+(Y42/X42)*100,0)</f>
        <v>110.34560005861098</v>
      </c>
      <c r="AA42" s="261">
        <f>+AA25-AA40</f>
        <v>324198614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312412167</v>
      </c>
      <c r="D45" s="155"/>
      <c r="E45" s="59">
        <v>252151880</v>
      </c>
      <c r="F45" s="60">
        <v>252151880</v>
      </c>
      <c r="G45" s="60">
        <v>290999559</v>
      </c>
      <c r="H45" s="60">
        <v>325117392</v>
      </c>
      <c r="I45" s="60">
        <v>321946030</v>
      </c>
      <c r="J45" s="60">
        <v>321946030</v>
      </c>
      <c r="K45" s="60">
        <v>319309161</v>
      </c>
      <c r="L45" s="60">
        <v>312937343</v>
      </c>
      <c r="M45" s="60">
        <v>307806388</v>
      </c>
      <c r="N45" s="60">
        <v>307806388</v>
      </c>
      <c r="O45" s="60"/>
      <c r="P45" s="60"/>
      <c r="Q45" s="60"/>
      <c r="R45" s="60"/>
      <c r="S45" s="60"/>
      <c r="T45" s="60"/>
      <c r="U45" s="60"/>
      <c r="V45" s="60"/>
      <c r="W45" s="60">
        <v>307806388</v>
      </c>
      <c r="X45" s="60">
        <v>126075940</v>
      </c>
      <c r="Y45" s="60">
        <v>181730448</v>
      </c>
      <c r="Z45" s="139">
        <v>144.14</v>
      </c>
      <c r="AA45" s="62">
        <v>252151880</v>
      </c>
    </row>
    <row r="46" spans="1:27" ht="12.75">
      <c r="A46" s="249" t="s">
        <v>171</v>
      </c>
      <c r="B46" s="182"/>
      <c r="C46" s="155">
        <v>26468400</v>
      </c>
      <c r="D46" s="155"/>
      <c r="E46" s="59">
        <v>72046734</v>
      </c>
      <c r="F46" s="60">
        <v>72046734</v>
      </c>
      <c r="G46" s="60">
        <v>33162372</v>
      </c>
      <c r="H46" s="60">
        <v>33162372</v>
      </c>
      <c r="I46" s="60">
        <v>33162372</v>
      </c>
      <c r="J46" s="60">
        <v>33162372</v>
      </c>
      <c r="K46" s="60">
        <v>33162372</v>
      </c>
      <c r="L46" s="60">
        <v>33162372</v>
      </c>
      <c r="M46" s="60">
        <v>33162372</v>
      </c>
      <c r="N46" s="60">
        <v>33162372</v>
      </c>
      <c r="O46" s="60"/>
      <c r="P46" s="60"/>
      <c r="Q46" s="60"/>
      <c r="R46" s="60"/>
      <c r="S46" s="60"/>
      <c r="T46" s="60"/>
      <c r="U46" s="60"/>
      <c r="V46" s="60"/>
      <c r="W46" s="60">
        <v>33162372</v>
      </c>
      <c r="X46" s="60">
        <v>36023367</v>
      </c>
      <c r="Y46" s="60">
        <v>-2860995</v>
      </c>
      <c r="Z46" s="139">
        <v>-7.94</v>
      </c>
      <c r="AA46" s="62">
        <v>72046734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338880567</v>
      </c>
      <c r="D48" s="217">
        <f>SUM(D45:D47)</f>
        <v>0</v>
      </c>
      <c r="E48" s="264">
        <f t="shared" si="7"/>
        <v>324198614</v>
      </c>
      <c r="F48" s="219">
        <f t="shared" si="7"/>
        <v>324198614</v>
      </c>
      <c r="G48" s="219">
        <f t="shared" si="7"/>
        <v>324161931</v>
      </c>
      <c r="H48" s="219">
        <f t="shared" si="7"/>
        <v>358279764</v>
      </c>
      <c r="I48" s="219">
        <f t="shared" si="7"/>
        <v>355108402</v>
      </c>
      <c r="J48" s="219">
        <f t="shared" si="7"/>
        <v>355108402</v>
      </c>
      <c r="K48" s="219">
        <f t="shared" si="7"/>
        <v>352471533</v>
      </c>
      <c r="L48" s="219">
        <f t="shared" si="7"/>
        <v>346099715</v>
      </c>
      <c r="M48" s="219">
        <f t="shared" si="7"/>
        <v>340968760</v>
      </c>
      <c r="N48" s="219">
        <f t="shared" si="7"/>
        <v>340968760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340968760</v>
      </c>
      <c r="X48" s="219">
        <f t="shared" si="7"/>
        <v>162099307</v>
      </c>
      <c r="Y48" s="219">
        <f t="shared" si="7"/>
        <v>178869453</v>
      </c>
      <c r="Z48" s="265">
        <f>+IF(X48&lt;&gt;0,+(Y48/X48)*100,0)</f>
        <v>110.34560005861098</v>
      </c>
      <c r="AA48" s="232">
        <f>SUM(AA45:AA47)</f>
        <v>324198614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15384060</v>
      </c>
      <c r="D6" s="155"/>
      <c r="E6" s="59">
        <v>13009000</v>
      </c>
      <c r="F6" s="60">
        <v>13009000</v>
      </c>
      <c r="G6" s="60">
        <v>808401</v>
      </c>
      <c r="H6" s="60">
        <v>1946856</v>
      </c>
      <c r="I6" s="60">
        <v>3478647</v>
      </c>
      <c r="J6" s="60">
        <v>6233904</v>
      </c>
      <c r="K6" s="60">
        <v>936222</v>
      </c>
      <c r="L6" s="60">
        <v>1944935</v>
      </c>
      <c r="M6" s="60">
        <v>868890</v>
      </c>
      <c r="N6" s="60">
        <v>3750047</v>
      </c>
      <c r="O6" s="60"/>
      <c r="P6" s="60"/>
      <c r="Q6" s="60"/>
      <c r="R6" s="60"/>
      <c r="S6" s="60"/>
      <c r="T6" s="60"/>
      <c r="U6" s="60"/>
      <c r="V6" s="60"/>
      <c r="W6" s="60">
        <v>9983951</v>
      </c>
      <c r="X6" s="60">
        <v>6773000</v>
      </c>
      <c r="Y6" s="60">
        <v>3210951</v>
      </c>
      <c r="Z6" s="140">
        <v>47.41</v>
      </c>
      <c r="AA6" s="62">
        <v>13009000</v>
      </c>
    </row>
    <row r="7" spans="1:27" ht="12.75">
      <c r="A7" s="249" t="s">
        <v>32</v>
      </c>
      <c r="B7" s="182"/>
      <c r="C7" s="155">
        <v>29538570</v>
      </c>
      <c r="D7" s="155"/>
      <c r="E7" s="59">
        <v>31356000</v>
      </c>
      <c r="F7" s="60">
        <v>31356000</v>
      </c>
      <c r="G7" s="60">
        <v>2155874</v>
      </c>
      <c r="H7" s="60">
        <v>2961087</v>
      </c>
      <c r="I7" s="60">
        <v>1893161</v>
      </c>
      <c r="J7" s="60">
        <v>7010122</v>
      </c>
      <c r="K7" s="60">
        <v>2916673</v>
      </c>
      <c r="L7" s="60">
        <v>2284439</v>
      </c>
      <c r="M7" s="60">
        <v>1966916</v>
      </c>
      <c r="N7" s="60">
        <v>7168028</v>
      </c>
      <c r="O7" s="60"/>
      <c r="P7" s="60"/>
      <c r="Q7" s="60"/>
      <c r="R7" s="60"/>
      <c r="S7" s="60"/>
      <c r="T7" s="60"/>
      <c r="U7" s="60"/>
      <c r="V7" s="60"/>
      <c r="W7" s="60">
        <v>14178150</v>
      </c>
      <c r="X7" s="60">
        <v>15362000</v>
      </c>
      <c r="Y7" s="60">
        <v>-1183850</v>
      </c>
      <c r="Z7" s="140">
        <v>-7.71</v>
      </c>
      <c r="AA7" s="62">
        <v>31356000</v>
      </c>
    </row>
    <row r="8" spans="1:27" ht="12.75">
      <c r="A8" s="249" t="s">
        <v>178</v>
      </c>
      <c r="B8" s="182"/>
      <c r="C8" s="155">
        <v>11828296</v>
      </c>
      <c r="D8" s="155"/>
      <c r="E8" s="59">
        <v>4535000</v>
      </c>
      <c r="F8" s="60">
        <v>4535000</v>
      </c>
      <c r="G8" s="60">
        <v>36753926</v>
      </c>
      <c r="H8" s="60">
        <v>10363162</v>
      </c>
      <c r="I8" s="60">
        <v>-1182376</v>
      </c>
      <c r="J8" s="60">
        <v>45934712</v>
      </c>
      <c r="K8" s="60">
        <v>3762692</v>
      </c>
      <c r="L8" s="60">
        <v>23784583</v>
      </c>
      <c r="M8" s="60">
        <v>39239842</v>
      </c>
      <c r="N8" s="60">
        <v>66787117</v>
      </c>
      <c r="O8" s="60"/>
      <c r="P8" s="60"/>
      <c r="Q8" s="60"/>
      <c r="R8" s="60"/>
      <c r="S8" s="60"/>
      <c r="T8" s="60"/>
      <c r="U8" s="60"/>
      <c r="V8" s="60"/>
      <c r="W8" s="60">
        <v>112721829</v>
      </c>
      <c r="X8" s="60">
        <v>498000</v>
      </c>
      <c r="Y8" s="60">
        <v>112223829</v>
      </c>
      <c r="Z8" s="140">
        <v>22534.91</v>
      </c>
      <c r="AA8" s="62">
        <v>4535000</v>
      </c>
    </row>
    <row r="9" spans="1:27" ht="12.75">
      <c r="A9" s="249" t="s">
        <v>179</v>
      </c>
      <c r="B9" s="182"/>
      <c r="C9" s="155">
        <v>82571119</v>
      </c>
      <c r="D9" s="155"/>
      <c r="E9" s="59">
        <v>80386000</v>
      </c>
      <c r="F9" s="60">
        <v>80386000</v>
      </c>
      <c r="G9" s="60"/>
      <c r="H9" s="60">
        <v>2108000</v>
      </c>
      <c r="I9" s="60">
        <v>317163</v>
      </c>
      <c r="J9" s="60">
        <v>2425163</v>
      </c>
      <c r="K9" s="60"/>
      <c r="L9" s="60"/>
      <c r="M9" s="60">
        <v>17512000</v>
      </c>
      <c r="N9" s="60">
        <v>17512000</v>
      </c>
      <c r="O9" s="60"/>
      <c r="P9" s="60"/>
      <c r="Q9" s="60"/>
      <c r="R9" s="60"/>
      <c r="S9" s="60"/>
      <c r="T9" s="60"/>
      <c r="U9" s="60"/>
      <c r="V9" s="60"/>
      <c r="W9" s="60">
        <v>19937163</v>
      </c>
      <c r="X9" s="60">
        <v>44361000</v>
      </c>
      <c r="Y9" s="60">
        <v>-24423837</v>
      </c>
      <c r="Z9" s="140">
        <v>-55.06</v>
      </c>
      <c r="AA9" s="62">
        <v>80386000</v>
      </c>
    </row>
    <row r="10" spans="1:27" ht="12.75">
      <c r="A10" s="249" t="s">
        <v>180</v>
      </c>
      <c r="B10" s="182"/>
      <c r="C10" s="155">
        <v>24523220</v>
      </c>
      <c r="D10" s="155"/>
      <c r="E10" s="59">
        <v>24275000</v>
      </c>
      <c r="F10" s="60">
        <v>24275000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20000000</v>
      </c>
      <c r="Y10" s="60">
        <v>-20000000</v>
      </c>
      <c r="Z10" s="140">
        <v>-100</v>
      </c>
      <c r="AA10" s="62">
        <v>24275000</v>
      </c>
    </row>
    <row r="11" spans="1:27" ht="12.75">
      <c r="A11" s="249" t="s">
        <v>181</v>
      </c>
      <c r="B11" s="182"/>
      <c r="C11" s="155">
        <v>7270711</v>
      </c>
      <c r="D11" s="155"/>
      <c r="E11" s="59">
        <v>4469000</v>
      </c>
      <c r="F11" s="60">
        <v>4469000</v>
      </c>
      <c r="G11" s="60">
        <v>619878</v>
      </c>
      <c r="H11" s="60">
        <v>558455</v>
      </c>
      <c r="I11" s="60">
        <v>1033118</v>
      </c>
      <c r="J11" s="60">
        <v>2211451</v>
      </c>
      <c r="K11" s="60">
        <v>220085</v>
      </c>
      <c r="L11" s="60">
        <v>1282635</v>
      </c>
      <c r="M11" s="60">
        <v>2173171</v>
      </c>
      <c r="N11" s="60">
        <v>3675891</v>
      </c>
      <c r="O11" s="60"/>
      <c r="P11" s="60"/>
      <c r="Q11" s="60"/>
      <c r="R11" s="60"/>
      <c r="S11" s="60"/>
      <c r="T11" s="60"/>
      <c r="U11" s="60"/>
      <c r="V11" s="60"/>
      <c r="W11" s="60">
        <v>5887342</v>
      </c>
      <c r="X11" s="60">
        <v>1876000</v>
      </c>
      <c r="Y11" s="60">
        <v>4011342</v>
      </c>
      <c r="Z11" s="140">
        <v>213.82</v>
      </c>
      <c r="AA11" s="62">
        <v>4469000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-136806693</v>
      </c>
      <c r="D14" s="155"/>
      <c r="E14" s="59">
        <v>-119981000</v>
      </c>
      <c r="F14" s="60">
        <v>-119981000</v>
      </c>
      <c r="G14" s="60">
        <v>-37333894</v>
      </c>
      <c r="H14" s="60">
        <v>-9936181</v>
      </c>
      <c r="I14" s="60">
        <v>-16112967</v>
      </c>
      <c r="J14" s="60">
        <v>-63383042</v>
      </c>
      <c r="K14" s="60">
        <v>-3758506</v>
      </c>
      <c r="L14" s="60">
        <v>-24304159</v>
      </c>
      <c r="M14" s="60">
        <v>-53828069</v>
      </c>
      <c r="N14" s="60">
        <v>-81890734</v>
      </c>
      <c r="O14" s="60"/>
      <c r="P14" s="60"/>
      <c r="Q14" s="60"/>
      <c r="R14" s="60"/>
      <c r="S14" s="60"/>
      <c r="T14" s="60"/>
      <c r="U14" s="60"/>
      <c r="V14" s="60"/>
      <c r="W14" s="60">
        <v>-145273776</v>
      </c>
      <c r="X14" s="60">
        <v>-57957000</v>
      </c>
      <c r="Y14" s="60">
        <v>-87316776</v>
      </c>
      <c r="Z14" s="140">
        <v>150.66</v>
      </c>
      <c r="AA14" s="62">
        <v>-119981000</v>
      </c>
    </row>
    <row r="15" spans="1:27" ht="12.75">
      <c r="A15" s="249" t="s">
        <v>40</v>
      </c>
      <c r="B15" s="182"/>
      <c r="C15" s="155"/>
      <c r="D15" s="155"/>
      <c r="E15" s="59">
        <v>-686000</v>
      </c>
      <c r="F15" s="60">
        <v>-686000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-348000</v>
      </c>
      <c r="Y15" s="60">
        <v>348000</v>
      </c>
      <c r="Z15" s="140">
        <v>-100</v>
      </c>
      <c r="AA15" s="62">
        <v>-686000</v>
      </c>
    </row>
    <row r="16" spans="1:27" ht="12.75">
      <c r="A16" s="249" t="s">
        <v>42</v>
      </c>
      <c r="B16" s="182"/>
      <c r="C16" s="155"/>
      <c r="D16" s="155"/>
      <c r="E16" s="59">
        <v>-395000</v>
      </c>
      <c r="F16" s="60">
        <v>-395000</v>
      </c>
      <c r="G16" s="60">
        <v>-117230</v>
      </c>
      <c r="H16" s="60">
        <v>-138781</v>
      </c>
      <c r="I16" s="60">
        <v>-475191</v>
      </c>
      <c r="J16" s="60">
        <v>-731202</v>
      </c>
      <c r="K16" s="60"/>
      <c r="L16" s="60">
        <v>-191014</v>
      </c>
      <c r="M16" s="60">
        <v>-343848</v>
      </c>
      <c r="N16" s="60">
        <v>-534862</v>
      </c>
      <c r="O16" s="60"/>
      <c r="P16" s="60"/>
      <c r="Q16" s="60"/>
      <c r="R16" s="60"/>
      <c r="S16" s="60"/>
      <c r="T16" s="60"/>
      <c r="U16" s="60"/>
      <c r="V16" s="60"/>
      <c r="W16" s="60">
        <v>-1266064</v>
      </c>
      <c r="X16" s="60">
        <v>-395000</v>
      </c>
      <c r="Y16" s="60">
        <v>-871064</v>
      </c>
      <c r="Z16" s="140">
        <v>220.52</v>
      </c>
      <c r="AA16" s="62">
        <v>-395000</v>
      </c>
    </row>
    <row r="17" spans="1:27" ht="12.75">
      <c r="A17" s="250" t="s">
        <v>185</v>
      </c>
      <c r="B17" s="251"/>
      <c r="C17" s="168">
        <f aca="true" t="shared" si="0" ref="C17:Y17">SUM(C6:C16)</f>
        <v>34309283</v>
      </c>
      <c r="D17" s="168">
        <f t="shared" si="0"/>
        <v>0</v>
      </c>
      <c r="E17" s="72">
        <f t="shared" si="0"/>
        <v>36968000</v>
      </c>
      <c r="F17" s="73">
        <f t="shared" si="0"/>
        <v>36968000</v>
      </c>
      <c r="G17" s="73">
        <f t="shared" si="0"/>
        <v>2886955</v>
      </c>
      <c r="H17" s="73">
        <f t="shared" si="0"/>
        <v>7862598</v>
      </c>
      <c r="I17" s="73">
        <f t="shared" si="0"/>
        <v>-11048445</v>
      </c>
      <c r="J17" s="73">
        <f t="shared" si="0"/>
        <v>-298892</v>
      </c>
      <c r="K17" s="73">
        <f t="shared" si="0"/>
        <v>4077166</v>
      </c>
      <c r="L17" s="73">
        <f t="shared" si="0"/>
        <v>4801419</v>
      </c>
      <c r="M17" s="73">
        <f t="shared" si="0"/>
        <v>7588902</v>
      </c>
      <c r="N17" s="73">
        <f t="shared" si="0"/>
        <v>16467487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16168595</v>
      </c>
      <c r="X17" s="73">
        <f t="shared" si="0"/>
        <v>30170000</v>
      </c>
      <c r="Y17" s="73">
        <f t="shared" si="0"/>
        <v>-14001405</v>
      </c>
      <c r="Z17" s="170">
        <f>+IF(X17&lt;&gt;0,+(Y17/X17)*100,0)</f>
        <v>-46.40836924096785</v>
      </c>
      <c r="AA17" s="74">
        <f>SUM(AA6:AA16)</f>
        <v>36968000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-46252000</v>
      </c>
      <c r="F26" s="60">
        <v>-46252000</v>
      </c>
      <c r="G26" s="60">
        <v>-5117422</v>
      </c>
      <c r="H26" s="60">
        <v>-1891410</v>
      </c>
      <c r="I26" s="60">
        <v>-812575</v>
      </c>
      <c r="J26" s="60">
        <v>-7821407</v>
      </c>
      <c r="K26" s="60">
        <v>-3632716</v>
      </c>
      <c r="L26" s="60">
        <v>-426445</v>
      </c>
      <c r="M26" s="60">
        <v>-1250866</v>
      </c>
      <c r="N26" s="60">
        <v>-5310027</v>
      </c>
      <c r="O26" s="60"/>
      <c r="P26" s="60"/>
      <c r="Q26" s="60"/>
      <c r="R26" s="60"/>
      <c r="S26" s="60"/>
      <c r="T26" s="60"/>
      <c r="U26" s="60"/>
      <c r="V26" s="60"/>
      <c r="W26" s="60">
        <v>-13131434</v>
      </c>
      <c r="X26" s="60">
        <v>-23676000</v>
      </c>
      <c r="Y26" s="60">
        <v>10544566</v>
      </c>
      <c r="Z26" s="140">
        <v>-44.54</v>
      </c>
      <c r="AA26" s="62">
        <v>-46252000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-46252000</v>
      </c>
      <c r="F27" s="73">
        <f t="shared" si="1"/>
        <v>-46252000</v>
      </c>
      <c r="G27" s="73">
        <f t="shared" si="1"/>
        <v>-5117422</v>
      </c>
      <c r="H27" s="73">
        <f t="shared" si="1"/>
        <v>-1891410</v>
      </c>
      <c r="I27" s="73">
        <f t="shared" si="1"/>
        <v>-812575</v>
      </c>
      <c r="J27" s="73">
        <f t="shared" si="1"/>
        <v>-7821407</v>
      </c>
      <c r="K27" s="73">
        <f t="shared" si="1"/>
        <v>-3632716</v>
      </c>
      <c r="L27" s="73">
        <f t="shared" si="1"/>
        <v>-426445</v>
      </c>
      <c r="M27" s="73">
        <f t="shared" si="1"/>
        <v>-1250866</v>
      </c>
      <c r="N27" s="73">
        <f t="shared" si="1"/>
        <v>-5310027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-13131434</v>
      </c>
      <c r="X27" s="73">
        <f t="shared" si="1"/>
        <v>-23676000</v>
      </c>
      <c r="Y27" s="73">
        <f t="shared" si="1"/>
        <v>10544566</v>
      </c>
      <c r="Z27" s="170">
        <f>+IF(X27&lt;&gt;0,+(Y27/X27)*100,0)</f>
        <v>-44.536940361547565</v>
      </c>
      <c r="AA27" s="74">
        <f>SUM(AA21:AA26)</f>
        <v>-46252000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28000</v>
      </c>
      <c r="F33" s="60">
        <v>28000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10000</v>
      </c>
      <c r="Y33" s="60">
        <v>-10000</v>
      </c>
      <c r="Z33" s="140">
        <v>-100</v>
      </c>
      <c r="AA33" s="62">
        <v>28000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-566009</v>
      </c>
      <c r="D35" s="155"/>
      <c r="E35" s="59">
        <v>-39000</v>
      </c>
      <c r="F35" s="60">
        <v>-39000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-39000</v>
      </c>
    </row>
    <row r="36" spans="1:27" ht="12.75">
      <c r="A36" s="250" t="s">
        <v>198</v>
      </c>
      <c r="B36" s="251"/>
      <c r="C36" s="168">
        <f aca="true" t="shared" si="2" ref="C36:Y36">SUM(C31:C35)</f>
        <v>-566009</v>
      </c>
      <c r="D36" s="168">
        <f>SUM(D31:D35)</f>
        <v>0</v>
      </c>
      <c r="E36" s="72">
        <f t="shared" si="2"/>
        <v>-11000</v>
      </c>
      <c r="F36" s="73">
        <f t="shared" si="2"/>
        <v>-11000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10000</v>
      </c>
      <c r="Y36" s="73">
        <f t="shared" si="2"/>
        <v>-10000</v>
      </c>
      <c r="Z36" s="170">
        <f>+IF(X36&lt;&gt;0,+(Y36/X36)*100,0)</f>
        <v>-100</v>
      </c>
      <c r="AA36" s="74">
        <f>SUM(AA31:AA35)</f>
        <v>-11000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33743274</v>
      </c>
      <c r="D38" s="153">
        <f>+D17+D27+D36</f>
        <v>0</v>
      </c>
      <c r="E38" s="99">
        <f t="shared" si="3"/>
        <v>-9295000</v>
      </c>
      <c r="F38" s="100">
        <f t="shared" si="3"/>
        <v>-9295000</v>
      </c>
      <c r="G38" s="100">
        <f t="shared" si="3"/>
        <v>-2230467</v>
      </c>
      <c r="H38" s="100">
        <f t="shared" si="3"/>
        <v>5971188</v>
      </c>
      <c r="I38" s="100">
        <f t="shared" si="3"/>
        <v>-11861020</v>
      </c>
      <c r="J38" s="100">
        <f t="shared" si="3"/>
        <v>-8120299</v>
      </c>
      <c r="K38" s="100">
        <f t="shared" si="3"/>
        <v>444450</v>
      </c>
      <c r="L38" s="100">
        <f t="shared" si="3"/>
        <v>4374974</v>
      </c>
      <c r="M38" s="100">
        <f t="shared" si="3"/>
        <v>6338036</v>
      </c>
      <c r="N38" s="100">
        <f t="shared" si="3"/>
        <v>11157460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3037161</v>
      </c>
      <c r="X38" s="100">
        <f t="shared" si="3"/>
        <v>6504000</v>
      </c>
      <c r="Y38" s="100">
        <f t="shared" si="3"/>
        <v>-3466839</v>
      </c>
      <c r="Z38" s="137">
        <f>+IF(X38&lt;&gt;0,+(Y38/X38)*100,0)</f>
        <v>-53.303182656826564</v>
      </c>
      <c r="AA38" s="102">
        <f>+AA17+AA27+AA36</f>
        <v>-9295000</v>
      </c>
    </row>
    <row r="39" spans="1:27" ht="12.75">
      <c r="A39" s="249" t="s">
        <v>200</v>
      </c>
      <c r="B39" s="182"/>
      <c r="C39" s="153">
        <v>77096792</v>
      </c>
      <c r="D39" s="153"/>
      <c r="E39" s="99">
        <v>73900000</v>
      </c>
      <c r="F39" s="100">
        <v>73900000</v>
      </c>
      <c r="G39" s="100">
        <v>9220811</v>
      </c>
      <c r="H39" s="100">
        <v>6990344</v>
      </c>
      <c r="I39" s="100">
        <v>12961532</v>
      </c>
      <c r="J39" s="100">
        <v>9220811</v>
      </c>
      <c r="K39" s="100">
        <v>1100512</v>
      </c>
      <c r="L39" s="100">
        <v>1544962</v>
      </c>
      <c r="M39" s="100">
        <v>5919936</v>
      </c>
      <c r="N39" s="100">
        <v>1100512</v>
      </c>
      <c r="O39" s="100"/>
      <c r="P39" s="100"/>
      <c r="Q39" s="100"/>
      <c r="R39" s="100"/>
      <c r="S39" s="100"/>
      <c r="T39" s="100"/>
      <c r="U39" s="100"/>
      <c r="V39" s="100"/>
      <c r="W39" s="100">
        <v>9220811</v>
      </c>
      <c r="X39" s="100">
        <v>73900000</v>
      </c>
      <c r="Y39" s="100">
        <v>-64679189</v>
      </c>
      <c r="Z39" s="137">
        <v>-87.52</v>
      </c>
      <c r="AA39" s="102">
        <v>73900000</v>
      </c>
    </row>
    <row r="40" spans="1:27" ht="12.75">
      <c r="A40" s="269" t="s">
        <v>201</v>
      </c>
      <c r="B40" s="256"/>
      <c r="C40" s="257">
        <v>110840066</v>
      </c>
      <c r="D40" s="257"/>
      <c r="E40" s="258">
        <v>64605000</v>
      </c>
      <c r="F40" s="259">
        <v>64605000</v>
      </c>
      <c r="G40" s="259">
        <v>6990344</v>
      </c>
      <c r="H40" s="259">
        <v>12961532</v>
      </c>
      <c r="I40" s="259">
        <v>1100512</v>
      </c>
      <c r="J40" s="259">
        <v>1100512</v>
      </c>
      <c r="K40" s="259">
        <v>1544962</v>
      </c>
      <c r="L40" s="259">
        <v>5919936</v>
      </c>
      <c r="M40" s="259">
        <v>12257972</v>
      </c>
      <c r="N40" s="259">
        <v>12257972</v>
      </c>
      <c r="O40" s="259"/>
      <c r="P40" s="259"/>
      <c r="Q40" s="259"/>
      <c r="R40" s="259"/>
      <c r="S40" s="259"/>
      <c r="T40" s="259"/>
      <c r="U40" s="259"/>
      <c r="V40" s="259"/>
      <c r="W40" s="259">
        <v>12257972</v>
      </c>
      <c r="X40" s="259">
        <v>80404000</v>
      </c>
      <c r="Y40" s="259">
        <v>-68146028</v>
      </c>
      <c r="Z40" s="260">
        <v>-84.75</v>
      </c>
      <c r="AA40" s="261">
        <v>64605000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28289680</v>
      </c>
      <c r="D5" s="200">
        <f t="shared" si="0"/>
        <v>0</v>
      </c>
      <c r="E5" s="106">
        <f t="shared" si="0"/>
        <v>46256791</v>
      </c>
      <c r="F5" s="106">
        <f t="shared" si="0"/>
        <v>46256791</v>
      </c>
      <c r="G5" s="106">
        <f t="shared" si="0"/>
        <v>5117421</v>
      </c>
      <c r="H5" s="106">
        <f t="shared" si="0"/>
        <v>1891411</v>
      </c>
      <c r="I5" s="106">
        <f t="shared" si="0"/>
        <v>812574</v>
      </c>
      <c r="J5" s="106">
        <f t="shared" si="0"/>
        <v>7821406</v>
      </c>
      <c r="K5" s="106">
        <f t="shared" si="0"/>
        <v>1856394</v>
      </c>
      <c r="L5" s="106">
        <f t="shared" si="0"/>
        <v>426445</v>
      </c>
      <c r="M5" s="106">
        <f t="shared" si="0"/>
        <v>4249866</v>
      </c>
      <c r="N5" s="106">
        <f t="shared" si="0"/>
        <v>6532705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14354111</v>
      </c>
      <c r="X5" s="106">
        <f t="shared" si="0"/>
        <v>23128396</v>
      </c>
      <c r="Y5" s="106">
        <f t="shared" si="0"/>
        <v>-8774285</v>
      </c>
      <c r="Z5" s="201">
        <f>+IF(X5&lt;&gt;0,+(Y5/X5)*100,0)</f>
        <v>-37.93728281027357</v>
      </c>
      <c r="AA5" s="199">
        <f>SUM(AA11:AA18)</f>
        <v>46256791</v>
      </c>
    </row>
    <row r="6" spans="1:27" ht="12.75">
      <c r="A6" s="291" t="s">
        <v>205</v>
      </c>
      <c r="B6" s="142"/>
      <c r="C6" s="62">
        <v>12518981</v>
      </c>
      <c r="D6" s="156"/>
      <c r="E6" s="60">
        <v>21187614</v>
      </c>
      <c r="F6" s="60">
        <v>21187614</v>
      </c>
      <c r="G6" s="60">
        <v>3701866</v>
      </c>
      <c r="H6" s="60">
        <v>480575</v>
      </c>
      <c r="I6" s="60">
        <v>630182</v>
      </c>
      <c r="J6" s="60">
        <v>4812623</v>
      </c>
      <c r="K6" s="60">
        <v>268700</v>
      </c>
      <c r="L6" s="60">
        <v>89933</v>
      </c>
      <c r="M6" s="60">
        <v>-842692</v>
      </c>
      <c r="N6" s="60">
        <v>-484059</v>
      </c>
      <c r="O6" s="60"/>
      <c r="P6" s="60"/>
      <c r="Q6" s="60"/>
      <c r="R6" s="60"/>
      <c r="S6" s="60"/>
      <c r="T6" s="60"/>
      <c r="U6" s="60"/>
      <c r="V6" s="60"/>
      <c r="W6" s="60">
        <v>4328564</v>
      </c>
      <c r="X6" s="60">
        <v>10593807</v>
      </c>
      <c r="Y6" s="60">
        <v>-6265243</v>
      </c>
      <c r="Z6" s="140">
        <v>-59.14</v>
      </c>
      <c r="AA6" s="155">
        <v>21187614</v>
      </c>
    </row>
    <row r="7" spans="1:27" ht="12.75">
      <c r="A7" s="291" t="s">
        <v>206</v>
      </c>
      <c r="B7" s="142"/>
      <c r="C7" s="62">
        <v>2889224</v>
      </c>
      <c r="D7" s="156"/>
      <c r="E7" s="60">
        <v>500000</v>
      </c>
      <c r="F7" s="60">
        <v>500000</v>
      </c>
      <c r="G7" s="60">
        <v>191536</v>
      </c>
      <c r="H7" s="60"/>
      <c r="I7" s="60">
        <v>191536</v>
      </c>
      <c r="J7" s="60">
        <v>383072</v>
      </c>
      <c r="K7" s="60">
        <v>14500</v>
      </c>
      <c r="L7" s="60"/>
      <c r="M7" s="60">
        <v>-383000</v>
      </c>
      <c r="N7" s="60">
        <v>-368500</v>
      </c>
      <c r="O7" s="60"/>
      <c r="P7" s="60"/>
      <c r="Q7" s="60"/>
      <c r="R7" s="60"/>
      <c r="S7" s="60"/>
      <c r="T7" s="60"/>
      <c r="U7" s="60"/>
      <c r="V7" s="60"/>
      <c r="W7" s="60">
        <v>14572</v>
      </c>
      <c r="X7" s="60">
        <v>250000</v>
      </c>
      <c r="Y7" s="60">
        <v>-235428</v>
      </c>
      <c r="Z7" s="140">
        <v>-94.17</v>
      </c>
      <c r="AA7" s="155">
        <v>500000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3462870</v>
      </c>
      <c r="D10" s="156"/>
      <c r="E10" s="60"/>
      <c r="F10" s="60"/>
      <c r="G10" s="60"/>
      <c r="H10" s="60"/>
      <c r="I10" s="60"/>
      <c r="J10" s="60"/>
      <c r="K10" s="60"/>
      <c r="L10" s="60"/>
      <c r="M10" s="60">
        <v>6005046</v>
      </c>
      <c r="N10" s="60">
        <v>6005046</v>
      </c>
      <c r="O10" s="60"/>
      <c r="P10" s="60"/>
      <c r="Q10" s="60"/>
      <c r="R10" s="60"/>
      <c r="S10" s="60"/>
      <c r="T10" s="60"/>
      <c r="U10" s="60"/>
      <c r="V10" s="60"/>
      <c r="W10" s="60">
        <v>6005046</v>
      </c>
      <c r="X10" s="60"/>
      <c r="Y10" s="60">
        <v>6005046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18871075</v>
      </c>
      <c r="D11" s="294">
        <f t="shared" si="1"/>
        <v>0</v>
      </c>
      <c r="E11" s="295">
        <f t="shared" si="1"/>
        <v>21687614</v>
      </c>
      <c r="F11" s="295">
        <f t="shared" si="1"/>
        <v>21687614</v>
      </c>
      <c r="G11" s="295">
        <f t="shared" si="1"/>
        <v>3893402</v>
      </c>
      <c r="H11" s="295">
        <f t="shared" si="1"/>
        <v>480575</v>
      </c>
      <c r="I11" s="295">
        <f t="shared" si="1"/>
        <v>821718</v>
      </c>
      <c r="J11" s="295">
        <f t="shared" si="1"/>
        <v>5195695</v>
      </c>
      <c r="K11" s="295">
        <f t="shared" si="1"/>
        <v>283200</v>
      </c>
      <c r="L11" s="295">
        <f t="shared" si="1"/>
        <v>89933</v>
      </c>
      <c r="M11" s="295">
        <f t="shared" si="1"/>
        <v>4779354</v>
      </c>
      <c r="N11" s="295">
        <f t="shared" si="1"/>
        <v>5152487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10348182</v>
      </c>
      <c r="X11" s="295">
        <f t="shared" si="1"/>
        <v>10843807</v>
      </c>
      <c r="Y11" s="295">
        <f t="shared" si="1"/>
        <v>-495625</v>
      </c>
      <c r="Z11" s="296">
        <f>+IF(X11&lt;&gt;0,+(Y11/X11)*100,0)</f>
        <v>-4.57058116213245</v>
      </c>
      <c r="AA11" s="297">
        <f>SUM(AA6:AA10)</f>
        <v>21687614</v>
      </c>
    </row>
    <row r="12" spans="1:27" ht="12.75">
      <c r="A12" s="298" t="s">
        <v>211</v>
      </c>
      <c r="B12" s="136"/>
      <c r="C12" s="62">
        <v>8029147</v>
      </c>
      <c r="D12" s="156"/>
      <c r="E12" s="60">
        <v>2000000</v>
      </c>
      <c r="F12" s="60">
        <v>2000000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1000000</v>
      </c>
      <c r="Y12" s="60">
        <v>-1000000</v>
      </c>
      <c r="Z12" s="140">
        <v>-100</v>
      </c>
      <c r="AA12" s="155">
        <v>2000000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2000000</v>
      </c>
      <c r="F14" s="60">
        <v>2000000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1000000</v>
      </c>
      <c r="Y14" s="60">
        <v>-1000000</v>
      </c>
      <c r="Z14" s="140">
        <v>-100</v>
      </c>
      <c r="AA14" s="155">
        <v>2000000</v>
      </c>
    </row>
    <row r="15" spans="1:27" ht="12.75">
      <c r="A15" s="298" t="s">
        <v>214</v>
      </c>
      <c r="B15" s="136" t="s">
        <v>138</v>
      </c>
      <c r="C15" s="62">
        <v>1247704</v>
      </c>
      <c r="D15" s="156"/>
      <c r="E15" s="60">
        <v>20569177</v>
      </c>
      <c r="F15" s="60">
        <v>20569177</v>
      </c>
      <c r="G15" s="60">
        <v>1224019</v>
      </c>
      <c r="H15" s="60">
        <v>1410836</v>
      </c>
      <c r="I15" s="60">
        <v>-9144</v>
      </c>
      <c r="J15" s="60">
        <v>2625711</v>
      </c>
      <c r="K15" s="60">
        <v>1573194</v>
      </c>
      <c r="L15" s="60">
        <v>336512</v>
      </c>
      <c r="M15" s="60">
        <v>-529488</v>
      </c>
      <c r="N15" s="60">
        <v>1380218</v>
      </c>
      <c r="O15" s="60"/>
      <c r="P15" s="60"/>
      <c r="Q15" s="60"/>
      <c r="R15" s="60"/>
      <c r="S15" s="60"/>
      <c r="T15" s="60"/>
      <c r="U15" s="60"/>
      <c r="V15" s="60"/>
      <c r="W15" s="60">
        <v>4005929</v>
      </c>
      <c r="X15" s="60">
        <v>10284589</v>
      </c>
      <c r="Y15" s="60">
        <v>-6278660</v>
      </c>
      <c r="Z15" s="140">
        <v>-61.05</v>
      </c>
      <c r="AA15" s="155">
        <v>20569177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141754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12518981</v>
      </c>
      <c r="D36" s="156">
        <f t="shared" si="4"/>
        <v>0</v>
      </c>
      <c r="E36" s="60">
        <f t="shared" si="4"/>
        <v>21187614</v>
      </c>
      <c r="F36" s="60">
        <f t="shared" si="4"/>
        <v>21187614</v>
      </c>
      <c r="G36" s="60">
        <f t="shared" si="4"/>
        <v>3701866</v>
      </c>
      <c r="H36" s="60">
        <f t="shared" si="4"/>
        <v>480575</v>
      </c>
      <c r="I36" s="60">
        <f t="shared" si="4"/>
        <v>630182</v>
      </c>
      <c r="J36" s="60">
        <f t="shared" si="4"/>
        <v>4812623</v>
      </c>
      <c r="K36" s="60">
        <f t="shared" si="4"/>
        <v>268700</v>
      </c>
      <c r="L36" s="60">
        <f t="shared" si="4"/>
        <v>89933</v>
      </c>
      <c r="M36" s="60">
        <f t="shared" si="4"/>
        <v>-842692</v>
      </c>
      <c r="N36" s="60">
        <f t="shared" si="4"/>
        <v>-484059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4328564</v>
      </c>
      <c r="X36" s="60">
        <f t="shared" si="4"/>
        <v>10593807</v>
      </c>
      <c r="Y36" s="60">
        <f t="shared" si="4"/>
        <v>-6265243</v>
      </c>
      <c r="Z36" s="140">
        <f aca="true" t="shared" si="5" ref="Z36:Z49">+IF(X36&lt;&gt;0,+(Y36/X36)*100,0)</f>
        <v>-59.14061866522583</v>
      </c>
      <c r="AA36" s="155">
        <f>AA6+AA21</f>
        <v>21187614</v>
      </c>
    </row>
    <row r="37" spans="1:27" ht="12.75">
      <c r="A37" s="291" t="s">
        <v>206</v>
      </c>
      <c r="B37" s="142"/>
      <c r="C37" s="62">
        <f t="shared" si="4"/>
        <v>2889224</v>
      </c>
      <c r="D37" s="156">
        <f t="shared" si="4"/>
        <v>0</v>
      </c>
      <c r="E37" s="60">
        <f t="shared" si="4"/>
        <v>500000</v>
      </c>
      <c r="F37" s="60">
        <f t="shared" si="4"/>
        <v>500000</v>
      </c>
      <c r="G37" s="60">
        <f t="shared" si="4"/>
        <v>191536</v>
      </c>
      <c r="H37" s="60">
        <f t="shared" si="4"/>
        <v>0</v>
      </c>
      <c r="I37" s="60">
        <f t="shared" si="4"/>
        <v>191536</v>
      </c>
      <c r="J37" s="60">
        <f t="shared" si="4"/>
        <v>383072</v>
      </c>
      <c r="K37" s="60">
        <f t="shared" si="4"/>
        <v>14500</v>
      </c>
      <c r="L37" s="60">
        <f t="shared" si="4"/>
        <v>0</v>
      </c>
      <c r="M37" s="60">
        <f t="shared" si="4"/>
        <v>-383000</v>
      </c>
      <c r="N37" s="60">
        <f t="shared" si="4"/>
        <v>-368500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14572</v>
      </c>
      <c r="X37" s="60">
        <f t="shared" si="4"/>
        <v>250000</v>
      </c>
      <c r="Y37" s="60">
        <f t="shared" si="4"/>
        <v>-235428</v>
      </c>
      <c r="Z37" s="140">
        <f t="shared" si="5"/>
        <v>-94.1712</v>
      </c>
      <c r="AA37" s="155">
        <f>AA7+AA22</f>
        <v>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3462870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6005046</v>
      </c>
      <c r="N40" s="60">
        <f t="shared" si="4"/>
        <v>6005046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6005046</v>
      </c>
      <c r="X40" s="60">
        <f t="shared" si="4"/>
        <v>0</v>
      </c>
      <c r="Y40" s="60">
        <f t="shared" si="4"/>
        <v>6005046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18871075</v>
      </c>
      <c r="D41" s="294">
        <f t="shared" si="6"/>
        <v>0</v>
      </c>
      <c r="E41" s="295">
        <f t="shared" si="6"/>
        <v>21687614</v>
      </c>
      <c r="F41" s="295">
        <f t="shared" si="6"/>
        <v>21687614</v>
      </c>
      <c r="G41" s="295">
        <f t="shared" si="6"/>
        <v>3893402</v>
      </c>
      <c r="H41" s="295">
        <f t="shared" si="6"/>
        <v>480575</v>
      </c>
      <c r="I41" s="295">
        <f t="shared" si="6"/>
        <v>821718</v>
      </c>
      <c r="J41" s="295">
        <f t="shared" si="6"/>
        <v>5195695</v>
      </c>
      <c r="K41" s="295">
        <f t="shared" si="6"/>
        <v>283200</v>
      </c>
      <c r="L41" s="295">
        <f t="shared" si="6"/>
        <v>89933</v>
      </c>
      <c r="M41" s="295">
        <f t="shared" si="6"/>
        <v>4779354</v>
      </c>
      <c r="N41" s="295">
        <f t="shared" si="6"/>
        <v>5152487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10348182</v>
      </c>
      <c r="X41" s="295">
        <f t="shared" si="6"/>
        <v>10843807</v>
      </c>
      <c r="Y41" s="295">
        <f t="shared" si="6"/>
        <v>-495625</v>
      </c>
      <c r="Z41" s="296">
        <f t="shared" si="5"/>
        <v>-4.57058116213245</v>
      </c>
      <c r="AA41" s="297">
        <f>SUM(AA36:AA40)</f>
        <v>21687614</v>
      </c>
    </row>
    <row r="42" spans="1:27" ht="12.75">
      <c r="A42" s="298" t="s">
        <v>211</v>
      </c>
      <c r="B42" s="136"/>
      <c r="C42" s="95">
        <f aca="true" t="shared" si="7" ref="C42:Y48">C12+C27</f>
        <v>8029147</v>
      </c>
      <c r="D42" s="129">
        <f t="shared" si="7"/>
        <v>0</v>
      </c>
      <c r="E42" s="54">
        <f t="shared" si="7"/>
        <v>2000000</v>
      </c>
      <c r="F42" s="54">
        <f t="shared" si="7"/>
        <v>2000000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1000000</v>
      </c>
      <c r="Y42" s="54">
        <f t="shared" si="7"/>
        <v>-1000000</v>
      </c>
      <c r="Z42" s="184">
        <f t="shared" si="5"/>
        <v>-100</v>
      </c>
      <c r="AA42" s="130">
        <f aca="true" t="shared" si="8" ref="AA42:AA48">AA12+AA27</f>
        <v>2000000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2000000</v>
      </c>
      <c r="F44" s="54">
        <f t="shared" si="7"/>
        <v>2000000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1000000</v>
      </c>
      <c r="Y44" s="54">
        <f t="shared" si="7"/>
        <v>-1000000</v>
      </c>
      <c r="Z44" s="184">
        <f t="shared" si="5"/>
        <v>-100</v>
      </c>
      <c r="AA44" s="130">
        <f t="shared" si="8"/>
        <v>2000000</v>
      </c>
    </row>
    <row r="45" spans="1:27" ht="12.75">
      <c r="A45" s="298" t="s">
        <v>214</v>
      </c>
      <c r="B45" s="136" t="s">
        <v>138</v>
      </c>
      <c r="C45" s="95">
        <f t="shared" si="7"/>
        <v>1247704</v>
      </c>
      <c r="D45" s="129">
        <f t="shared" si="7"/>
        <v>0</v>
      </c>
      <c r="E45" s="54">
        <f t="shared" si="7"/>
        <v>20569177</v>
      </c>
      <c r="F45" s="54">
        <f t="shared" si="7"/>
        <v>20569177</v>
      </c>
      <c r="G45" s="54">
        <f t="shared" si="7"/>
        <v>1224019</v>
      </c>
      <c r="H45" s="54">
        <f t="shared" si="7"/>
        <v>1410836</v>
      </c>
      <c r="I45" s="54">
        <f t="shared" si="7"/>
        <v>-9144</v>
      </c>
      <c r="J45" s="54">
        <f t="shared" si="7"/>
        <v>2625711</v>
      </c>
      <c r="K45" s="54">
        <f t="shared" si="7"/>
        <v>1573194</v>
      </c>
      <c r="L45" s="54">
        <f t="shared" si="7"/>
        <v>336512</v>
      </c>
      <c r="M45" s="54">
        <f t="shared" si="7"/>
        <v>-529488</v>
      </c>
      <c r="N45" s="54">
        <f t="shared" si="7"/>
        <v>1380218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4005929</v>
      </c>
      <c r="X45" s="54">
        <f t="shared" si="7"/>
        <v>10284589</v>
      </c>
      <c r="Y45" s="54">
        <f t="shared" si="7"/>
        <v>-6278660</v>
      </c>
      <c r="Z45" s="184">
        <f t="shared" si="5"/>
        <v>-61.049206730575236</v>
      </c>
      <c r="AA45" s="130">
        <f t="shared" si="8"/>
        <v>20569177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141754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28289680</v>
      </c>
      <c r="D49" s="218">
        <f t="shared" si="9"/>
        <v>0</v>
      </c>
      <c r="E49" s="220">
        <f t="shared" si="9"/>
        <v>46256791</v>
      </c>
      <c r="F49" s="220">
        <f t="shared" si="9"/>
        <v>46256791</v>
      </c>
      <c r="G49" s="220">
        <f t="shared" si="9"/>
        <v>5117421</v>
      </c>
      <c r="H49" s="220">
        <f t="shared" si="9"/>
        <v>1891411</v>
      </c>
      <c r="I49" s="220">
        <f t="shared" si="9"/>
        <v>812574</v>
      </c>
      <c r="J49" s="220">
        <f t="shared" si="9"/>
        <v>7821406</v>
      </c>
      <c r="K49" s="220">
        <f t="shared" si="9"/>
        <v>1856394</v>
      </c>
      <c r="L49" s="220">
        <f t="shared" si="9"/>
        <v>426445</v>
      </c>
      <c r="M49" s="220">
        <f t="shared" si="9"/>
        <v>4249866</v>
      </c>
      <c r="N49" s="220">
        <f t="shared" si="9"/>
        <v>6532705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14354111</v>
      </c>
      <c r="X49" s="220">
        <f t="shared" si="9"/>
        <v>23128396</v>
      </c>
      <c r="Y49" s="220">
        <f t="shared" si="9"/>
        <v>-8774285</v>
      </c>
      <c r="Z49" s="221">
        <f t="shared" si="5"/>
        <v>-37.93728281027357</v>
      </c>
      <c r="AA49" s="222">
        <f>SUM(AA41:AA48)</f>
        <v>46256791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24769</v>
      </c>
      <c r="H65" s="60">
        <v>25849</v>
      </c>
      <c r="I65" s="60">
        <v>26597</v>
      </c>
      <c r="J65" s="60">
        <v>77215</v>
      </c>
      <c r="K65" s="60">
        <v>23147</v>
      </c>
      <c r="L65" s="60">
        <v>41826</v>
      </c>
      <c r="M65" s="60">
        <v>26338</v>
      </c>
      <c r="N65" s="60">
        <v>91311</v>
      </c>
      <c r="O65" s="60"/>
      <c r="P65" s="60"/>
      <c r="Q65" s="60"/>
      <c r="R65" s="60"/>
      <c r="S65" s="60"/>
      <c r="T65" s="60"/>
      <c r="U65" s="60"/>
      <c r="V65" s="60"/>
      <c r="W65" s="60">
        <v>168526</v>
      </c>
      <c r="X65" s="60"/>
      <c r="Y65" s="60">
        <v>168526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307406</v>
      </c>
      <c r="F66" s="275"/>
      <c r="G66" s="275">
        <v>60990</v>
      </c>
      <c r="H66" s="275"/>
      <c r="I66" s="275">
        <v>18645</v>
      </c>
      <c r="J66" s="275">
        <v>79635</v>
      </c>
      <c r="K66" s="275">
        <v>171516</v>
      </c>
      <c r="L66" s="275">
        <v>98823</v>
      </c>
      <c r="M66" s="275">
        <v>203660</v>
      </c>
      <c r="N66" s="275">
        <v>473999</v>
      </c>
      <c r="O66" s="275"/>
      <c r="P66" s="275"/>
      <c r="Q66" s="275"/>
      <c r="R66" s="275"/>
      <c r="S66" s="275"/>
      <c r="T66" s="275"/>
      <c r="U66" s="275"/>
      <c r="V66" s="275"/>
      <c r="W66" s="275">
        <v>553634</v>
      </c>
      <c r="X66" s="275"/>
      <c r="Y66" s="275">
        <v>553634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74997</v>
      </c>
      <c r="F67" s="60"/>
      <c r="G67" s="60"/>
      <c r="H67" s="60"/>
      <c r="I67" s="60">
        <v>173958</v>
      </c>
      <c r="J67" s="60">
        <v>173958</v>
      </c>
      <c r="K67" s="60">
        <v>171273</v>
      </c>
      <c r="L67" s="60">
        <v>195251</v>
      </c>
      <c r="M67" s="60">
        <v>370425</v>
      </c>
      <c r="N67" s="60">
        <v>736949</v>
      </c>
      <c r="O67" s="60"/>
      <c r="P67" s="60"/>
      <c r="Q67" s="60"/>
      <c r="R67" s="60"/>
      <c r="S67" s="60"/>
      <c r="T67" s="60"/>
      <c r="U67" s="60"/>
      <c r="V67" s="60"/>
      <c r="W67" s="60">
        <v>910907</v>
      </c>
      <c r="X67" s="60"/>
      <c r="Y67" s="60">
        <v>910907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18187219</v>
      </c>
      <c r="F68" s="60"/>
      <c r="G68" s="60">
        <v>177161</v>
      </c>
      <c r="H68" s="60">
        <v>244047</v>
      </c>
      <c r="I68" s="60">
        <v>-138754</v>
      </c>
      <c r="J68" s="60">
        <v>282454</v>
      </c>
      <c r="K68" s="60">
        <v>-117266</v>
      </c>
      <c r="L68" s="60">
        <v>15507</v>
      </c>
      <c r="M68" s="60">
        <v>3371120</v>
      </c>
      <c r="N68" s="60">
        <v>3269361</v>
      </c>
      <c r="O68" s="60"/>
      <c r="P68" s="60"/>
      <c r="Q68" s="60"/>
      <c r="R68" s="60"/>
      <c r="S68" s="60"/>
      <c r="T68" s="60"/>
      <c r="U68" s="60"/>
      <c r="V68" s="60"/>
      <c r="W68" s="60">
        <v>3551815</v>
      </c>
      <c r="X68" s="60"/>
      <c r="Y68" s="60">
        <v>3551815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18569622</v>
      </c>
      <c r="F69" s="220">
        <f t="shared" si="12"/>
        <v>0</v>
      </c>
      <c r="G69" s="220">
        <f t="shared" si="12"/>
        <v>262920</v>
      </c>
      <c r="H69" s="220">
        <f t="shared" si="12"/>
        <v>269896</v>
      </c>
      <c r="I69" s="220">
        <f t="shared" si="12"/>
        <v>80446</v>
      </c>
      <c r="J69" s="220">
        <f t="shared" si="12"/>
        <v>613262</v>
      </c>
      <c r="K69" s="220">
        <f t="shared" si="12"/>
        <v>248670</v>
      </c>
      <c r="L69" s="220">
        <f t="shared" si="12"/>
        <v>351407</v>
      </c>
      <c r="M69" s="220">
        <f t="shared" si="12"/>
        <v>3971543</v>
      </c>
      <c r="N69" s="220">
        <f t="shared" si="12"/>
        <v>4571620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5184882</v>
      </c>
      <c r="X69" s="220">
        <f t="shared" si="12"/>
        <v>0</v>
      </c>
      <c r="Y69" s="220">
        <f t="shared" si="12"/>
        <v>5184882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18871075</v>
      </c>
      <c r="D5" s="357">
        <f t="shared" si="0"/>
        <v>0</v>
      </c>
      <c r="E5" s="356">
        <f t="shared" si="0"/>
        <v>21687614</v>
      </c>
      <c r="F5" s="358">
        <f t="shared" si="0"/>
        <v>21687614</v>
      </c>
      <c r="G5" s="358">
        <f t="shared" si="0"/>
        <v>3893402</v>
      </c>
      <c r="H5" s="356">
        <f t="shared" si="0"/>
        <v>480575</v>
      </c>
      <c r="I5" s="356">
        <f t="shared" si="0"/>
        <v>821718</v>
      </c>
      <c r="J5" s="358">
        <f t="shared" si="0"/>
        <v>5195695</v>
      </c>
      <c r="K5" s="358">
        <f t="shared" si="0"/>
        <v>283200</v>
      </c>
      <c r="L5" s="356">
        <f t="shared" si="0"/>
        <v>89933</v>
      </c>
      <c r="M5" s="356">
        <f t="shared" si="0"/>
        <v>4779354</v>
      </c>
      <c r="N5" s="358">
        <f t="shared" si="0"/>
        <v>5152487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10348182</v>
      </c>
      <c r="X5" s="356">
        <f t="shared" si="0"/>
        <v>10843807</v>
      </c>
      <c r="Y5" s="358">
        <f t="shared" si="0"/>
        <v>-495625</v>
      </c>
      <c r="Z5" s="359">
        <f>+IF(X5&lt;&gt;0,+(Y5/X5)*100,0)</f>
        <v>-4.57058116213245</v>
      </c>
      <c r="AA5" s="360">
        <f>+AA6+AA8+AA11+AA13+AA15</f>
        <v>21687614</v>
      </c>
    </row>
    <row r="6" spans="1:27" ht="12.75">
      <c r="A6" s="361" t="s">
        <v>205</v>
      </c>
      <c r="B6" s="142"/>
      <c r="C6" s="60">
        <f>+C7</f>
        <v>12518981</v>
      </c>
      <c r="D6" s="340">
        <f aca="true" t="shared" si="1" ref="D6:AA6">+D7</f>
        <v>0</v>
      </c>
      <c r="E6" s="60">
        <f t="shared" si="1"/>
        <v>21187614</v>
      </c>
      <c r="F6" s="59">
        <f t="shared" si="1"/>
        <v>21187614</v>
      </c>
      <c r="G6" s="59">
        <f t="shared" si="1"/>
        <v>3701866</v>
      </c>
      <c r="H6" s="60">
        <f t="shared" si="1"/>
        <v>480575</v>
      </c>
      <c r="I6" s="60">
        <f t="shared" si="1"/>
        <v>630182</v>
      </c>
      <c r="J6" s="59">
        <f t="shared" si="1"/>
        <v>4812623</v>
      </c>
      <c r="K6" s="59">
        <f t="shared" si="1"/>
        <v>268700</v>
      </c>
      <c r="L6" s="60">
        <f t="shared" si="1"/>
        <v>89933</v>
      </c>
      <c r="M6" s="60">
        <f t="shared" si="1"/>
        <v>-842692</v>
      </c>
      <c r="N6" s="59">
        <f t="shared" si="1"/>
        <v>-484059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4328564</v>
      </c>
      <c r="X6" s="60">
        <f t="shared" si="1"/>
        <v>10593807</v>
      </c>
      <c r="Y6" s="59">
        <f t="shared" si="1"/>
        <v>-6265243</v>
      </c>
      <c r="Z6" s="61">
        <f>+IF(X6&lt;&gt;0,+(Y6/X6)*100,0)</f>
        <v>-59.14061866522583</v>
      </c>
      <c r="AA6" s="62">
        <f t="shared" si="1"/>
        <v>21187614</v>
      </c>
    </row>
    <row r="7" spans="1:27" ht="12.75">
      <c r="A7" s="291" t="s">
        <v>229</v>
      </c>
      <c r="B7" s="142"/>
      <c r="C7" s="60">
        <v>12518981</v>
      </c>
      <c r="D7" s="340"/>
      <c r="E7" s="60">
        <v>21187614</v>
      </c>
      <c r="F7" s="59">
        <v>21187614</v>
      </c>
      <c r="G7" s="59">
        <v>3701866</v>
      </c>
      <c r="H7" s="60">
        <v>480575</v>
      </c>
      <c r="I7" s="60">
        <v>630182</v>
      </c>
      <c r="J7" s="59">
        <v>4812623</v>
      </c>
      <c r="K7" s="59">
        <v>268700</v>
      </c>
      <c r="L7" s="60">
        <v>89933</v>
      </c>
      <c r="M7" s="60">
        <v>-842692</v>
      </c>
      <c r="N7" s="59">
        <v>-484059</v>
      </c>
      <c r="O7" s="59"/>
      <c r="P7" s="60"/>
      <c r="Q7" s="60"/>
      <c r="R7" s="59"/>
      <c r="S7" s="59"/>
      <c r="T7" s="60"/>
      <c r="U7" s="60"/>
      <c r="V7" s="59"/>
      <c r="W7" s="59">
        <v>4328564</v>
      </c>
      <c r="X7" s="60">
        <v>10593807</v>
      </c>
      <c r="Y7" s="59">
        <v>-6265243</v>
      </c>
      <c r="Z7" s="61">
        <v>-59.14</v>
      </c>
      <c r="AA7" s="62">
        <v>21187614</v>
      </c>
    </row>
    <row r="8" spans="1:27" ht="12.75">
      <c r="A8" s="361" t="s">
        <v>206</v>
      </c>
      <c r="B8" s="142"/>
      <c r="C8" s="60">
        <f aca="true" t="shared" si="2" ref="C8:Y8">SUM(C9:C10)</f>
        <v>2889224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191536</v>
      </c>
      <c r="H8" s="60">
        <f t="shared" si="2"/>
        <v>0</v>
      </c>
      <c r="I8" s="60">
        <f t="shared" si="2"/>
        <v>191536</v>
      </c>
      <c r="J8" s="59">
        <f t="shared" si="2"/>
        <v>383072</v>
      </c>
      <c r="K8" s="59">
        <f t="shared" si="2"/>
        <v>14500</v>
      </c>
      <c r="L8" s="60">
        <f t="shared" si="2"/>
        <v>0</v>
      </c>
      <c r="M8" s="60">
        <f t="shared" si="2"/>
        <v>-383000</v>
      </c>
      <c r="N8" s="59">
        <f t="shared" si="2"/>
        <v>-368500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14572</v>
      </c>
      <c r="X8" s="60">
        <f t="shared" si="2"/>
        <v>250000</v>
      </c>
      <c r="Y8" s="59">
        <f t="shared" si="2"/>
        <v>-235428</v>
      </c>
      <c r="Z8" s="61">
        <f>+IF(X8&lt;&gt;0,+(Y8/X8)*100,0)</f>
        <v>-94.1712</v>
      </c>
      <c r="AA8" s="62">
        <f>SUM(AA9:AA10)</f>
        <v>500000</v>
      </c>
    </row>
    <row r="9" spans="1:27" ht="12.75">
      <c r="A9" s="291" t="s">
        <v>230</v>
      </c>
      <c r="B9" s="142"/>
      <c r="C9" s="60">
        <v>1659147</v>
      </c>
      <c r="D9" s="340"/>
      <c r="E9" s="60">
        <v>500000</v>
      </c>
      <c r="F9" s="59">
        <v>500000</v>
      </c>
      <c r="G9" s="59"/>
      <c r="H9" s="60"/>
      <c r="I9" s="60"/>
      <c r="J9" s="59"/>
      <c r="K9" s="59"/>
      <c r="L9" s="60"/>
      <c r="M9" s="60">
        <v>-383000</v>
      </c>
      <c r="N9" s="59">
        <v>-383000</v>
      </c>
      <c r="O9" s="59"/>
      <c r="P9" s="60"/>
      <c r="Q9" s="60"/>
      <c r="R9" s="59"/>
      <c r="S9" s="59"/>
      <c r="T9" s="60"/>
      <c r="U9" s="60"/>
      <c r="V9" s="59"/>
      <c r="W9" s="59">
        <v>-383000</v>
      </c>
      <c r="X9" s="60">
        <v>250000</v>
      </c>
      <c r="Y9" s="59">
        <v>-633000</v>
      </c>
      <c r="Z9" s="61">
        <v>-253.2</v>
      </c>
      <c r="AA9" s="62">
        <v>500000</v>
      </c>
    </row>
    <row r="10" spans="1:27" ht="12.75">
      <c r="A10" s="291" t="s">
        <v>231</v>
      </c>
      <c r="B10" s="142"/>
      <c r="C10" s="60">
        <v>1230077</v>
      </c>
      <c r="D10" s="340"/>
      <c r="E10" s="60"/>
      <c r="F10" s="59"/>
      <c r="G10" s="59">
        <v>191536</v>
      </c>
      <c r="H10" s="60"/>
      <c r="I10" s="60">
        <v>191536</v>
      </c>
      <c r="J10" s="59">
        <v>383072</v>
      </c>
      <c r="K10" s="59">
        <v>14500</v>
      </c>
      <c r="L10" s="60"/>
      <c r="M10" s="60"/>
      <c r="N10" s="59">
        <v>14500</v>
      </c>
      <c r="O10" s="59"/>
      <c r="P10" s="60"/>
      <c r="Q10" s="60"/>
      <c r="R10" s="59"/>
      <c r="S10" s="59"/>
      <c r="T10" s="60"/>
      <c r="U10" s="60"/>
      <c r="V10" s="59"/>
      <c r="W10" s="59">
        <v>397572</v>
      </c>
      <c r="X10" s="60"/>
      <c r="Y10" s="59">
        <v>397572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3462870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6005046</v>
      </c>
      <c r="N15" s="59">
        <f t="shared" si="5"/>
        <v>6005046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6005046</v>
      </c>
      <c r="X15" s="60">
        <f t="shared" si="5"/>
        <v>0</v>
      </c>
      <c r="Y15" s="59">
        <f t="shared" si="5"/>
        <v>6005046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3189770</v>
      </c>
      <c r="D16" s="340"/>
      <c r="E16" s="60"/>
      <c r="F16" s="59"/>
      <c r="G16" s="59"/>
      <c r="H16" s="60"/>
      <c r="I16" s="60"/>
      <c r="J16" s="59"/>
      <c r="K16" s="59"/>
      <c r="L16" s="60"/>
      <c r="M16" s="60">
        <v>6005046</v>
      </c>
      <c r="N16" s="59">
        <v>6005046</v>
      </c>
      <c r="O16" s="59"/>
      <c r="P16" s="60"/>
      <c r="Q16" s="60"/>
      <c r="R16" s="59"/>
      <c r="S16" s="59"/>
      <c r="T16" s="60"/>
      <c r="U16" s="60"/>
      <c r="V16" s="59"/>
      <c r="W16" s="59">
        <v>6005046</v>
      </c>
      <c r="X16" s="60"/>
      <c r="Y16" s="59">
        <v>6005046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273100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8029147</v>
      </c>
      <c r="D22" s="344">
        <f t="shared" si="6"/>
        <v>0</v>
      </c>
      <c r="E22" s="343">
        <f t="shared" si="6"/>
        <v>2000000</v>
      </c>
      <c r="F22" s="345">
        <f t="shared" si="6"/>
        <v>2000000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1000000</v>
      </c>
      <c r="Y22" s="345">
        <f t="shared" si="6"/>
        <v>-1000000</v>
      </c>
      <c r="Z22" s="336">
        <f>+IF(X22&lt;&gt;0,+(Y22/X22)*100,0)</f>
        <v>-100</v>
      </c>
      <c r="AA22" s="350">
        <f>SUM(AA23:AA32)</f>
        <v>2000000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2274307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4072243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1559106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123491</v>
      </c>
      <c r="D32" s="340"/>
      <c r="E32" s="60">
        <v>2000000</v>
      </c>
      <c r="F32" s="59">
        <v>2000000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1000000</v>
      </c>
      <c r="Y32" s="59">
        <v>-1000000</v>
      </c>
      <c r="Z32" s="61">
        <v>-100</v>
      </c>
      <c r="AA32" s="62">
        <v>2000000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2000000</v>
      </c>
      <c r="F37" s="345">
        <f t="shared" si="8"/>
        <v>2000000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1000000</v>
      </c>
      <c r="Y37" s="345">
        <f t="shared" si="8"/>
        <v>-1000000</v>
      </c>
      <c r="Z37" s="336">
        <f>+IF(X37&lt;&gt;0,+(Y37/X37)*100,0)</f>
        <v>-100</v>
      </c>
      <c r="AA37" s="350">
        <f t="shared" si="8"/>
        <v>2000000</v>
      </c>
    </row>
    <row r="38" spans="1:27" ht="12.75">
      <c r="A38" s="361" t="s">
        <v>213</v>
      </c>
      <c r="B38" s="142"/>
      <c r="C38" s="60"/>
      <c r="D38" s="340"/>
      <c r="E38" s="60">
        <v>2000000</v>
      </c>
      <c r="F38" s="59">
        <v>2000000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1000000</v>
      </c>
      <c r="Y38" s="59">
        <v>-1000000</v>
      </c>
      <c r="Z38" s="61">
        <v>-100</v>
      </c>
      <c r="AA38" s="62">
        <v>2000000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1247704</v>
      </c>
      <c r="D40" s="344">
        <f t="shared" si="9"/>
        <v>0</v>
      </c>
      <c r="E40" s="343">
        <f t="shared" si="9"/>
        <v>20569177</v>
      </c>
      <c r="F40" s="345">
        <f t="shared" si="9"/>
        <v>20569177</v>
      </c>
      <c r="G40" s="345">
        <f t="shared" si="9"/>
        <v>1224019</v>
      </c>
      <c r="H40" s="343">
        <f t="shared" si="9"/>
        <v>1410836</v>
      </c>
      <c r="I40" s="343">
        <f t="shared" si="9"/>
        <v>-9144</v>
      </c>
      <c r="J40" s="345">
        <f t="shared" si="9"/>
        <v>2625711</v>
      </c>
      <c r="K40" s="345">
        <f t="shared" si="9"/>
        <v>1573194</v>
      </c>
      <c r="L40" s="343">
        <f t="shared" si="9"/>
        <v>336512</v>
      </c>
      <c r="M40" s="343">
        <f t="shared" si="9"/>
        <v>-529488</v>
      </c>
      <c r="N40" s="345">
        <f t="shared" si="9"/>
        <v>1380218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4005929</v>
      </c>
      <c r="X40" s="343">
        <f t="shared" si="9"/>
        <v>10284589</v>
      </c>
      <c r="Y40" s="345">
        <f t="shared" si="9"/>
        <v>-6278660</v>
      </c>
      <c r="Z40" s="336">
        <f>+IF(X40&lt;&gt;0,+(Y40/X40)*100,0)</f>
        <v>-61.049206730575236</v>
      </c>
      <c r="AA40" s="350">
        <f>SUM(AA41:AA49)</f>
        <v>20569177</v>
      </c>
    </row>
    <row r="41" spans="1:27" ht="12.75">
      <c r="A41" s="361" t="s">
        <v>248</v>
      </c>
      <c r="B41" s="142"/>
      <c r="C41" s="362">
        <v>575819</v>
      </c>
      <c r="D41" s="363"/>
      <c r="E41" s="362"/>
      <c r="F41" s="364"/>
      <c r="G41" s="364">
        <v>288166</v>
      </c>
      <c r="H41" s="362"/>
      <c r="I41" s="362">
        <v>287092</v>
      </c>
      <c r="J41" s="364">
        <v>575258</v>
      </c>
      <c r="K41" s="364"/>
      <c r="L41" s="362"/>
      <c r="M41" s="362">
        <v>-287000</v>
      </c>
      <c r="N41" s="364">
        <v>-287000</v>
      </c>
      <c r="O41" s="364"/>
      <c r="P41" s="362"/>
      <c r="Q41" s="362"/>
      <c r="R41" s="364"/>
      <c r="S41" s="364"/>
      <c r="T41" s="362"/>
      <c r="U41" s="362"/>
      <c r="V41" s="364"/>
      <c r="W41" s="364">
        <v>288258</v>
      </c>
      <c r="X41" s="362"/>
      <c r="Y41" s="364">
        <v>288258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211820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460065</v>
      </c>
      <c r="D44" s="368"/>
      <c r="E44" s="54">
        <v>200000</v>
      </c>
      <c r="F44" s="53">
        <v>200000</v>
      </c>
      <c r="G44" s="53">
        <v>784503</v>
      </c>
      <c r="H44" s="54">
        <v>18648</v>
      </c>
      <c r="I44" s="54">
        <v>750135</v>
      </c>
      <c r="J44" s="53">
        <v>1553286</v>
      </c>
      <c r="K44" s="53">
        <v>19854</v>
      </c>
      <c r="L44" s="54">
        <v>244512</v>
      </c>
      <c r="M44" s="54">
        <v>-242488</v>
      </c>
      <c r="N44" s="53">
        <v>21878</v>
      </c>
      <c r="O44" s="53"/>
      <c r="P44" s="54"/>
      <c r="Q44" s="54"/>
      <c r="R44" s="53"/>
      <c r="S44" s="53"/>
      <c r="T44" s="54"/>
      <c r="U44" s="54"/>
      <c r="V44" s="53"/>
      <c r="W44" s="53">
        <v>1575164</v>
      </c>
      <c r="X44" s="54">
        <v>100000</v>
      </c>
      <c r="Y44" s="53">
        <v>1475164</v>
      </c>
      <c r="Z44" s="94">
        <v>1475.16</v>
      </c>
      <c r="AA44" s="95">
        <v>200000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20369177</v>
      </c>
      <c r="F48" s="53">
        <v>20369177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10184589</v>
      </c>
      <c r="Y48" s="53">
        <v>-10184589</v>
      </c>
      <c r="Z48" s="94">
        <v>-100</v>
      </c>
      <c r="AA48" s="95">
        <v>20369177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151350</v>
      </c>
      <c r="H49" s="54">
        <v>1392188</v>
      </c>
      <c r="I49" s="54">
        <v>-1046371</v>
      </c>
      <c r="J49" s="53">
        <v>497167</v>
      </c>
      <c r="K49" s="53">
        <v>1553340</v>
      </c>
      <c r="L49" s="54">
        <v>92000</v>
      </c>
      <c r="M49" s="54"/>
      <c r="N49" s="53">
        <v>1645340</v>
      </c>
      <c r="O49" s="53"/>
      <c r="P49" s="54"/>
      <c r="Q49" s="54"/>
      <c r="R49" s="53"/>
      <c r="S49" s="53"/>
      <c r="T49" s="54"/>
      <c r="U49" s="54"/>
      <c r="V49" s="53"/>
      <c r="W49" s="53">
        <v>2142507</v>
      </c>
      <c r="X49" s="54"/>
      <c r="Y49" s="53">
        <v>2142507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141754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141754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28289680</v>
      </c>
      <c r="D60" s="346">
        <f t="shared" si="14"/>
        <v>0</v>
      </c>
      <c r="E60" s="219">
        <f t="shared" si="14"/>
        <v>46256791</v>
      </c>
      <c r="F60" s="264">
        <f t="shared" si="14"/>
        <v>46256791</v>
      </c>
      <c r="G60" s="264">
        <f t="shared" si="14"/>
        <v>5117421</v>
      </c>
      <c r="H60" s="219">
        <f t="shared" si="14"/>
        <v>1891411</v>
      </c>
      <c r="I60" s="219">
        <f t="shared" si="14"/>
        <v>812574</v>
      </c>
      <c r="J60" s="264">
        <f t="shared" si="14"/>
        <v>7821406</v>
      </c>
      <c r="K60" s="264">
        <f t="shared" si="14"/>
        <v>1856394</v>
      </c>
      <c r="L60" s="219">
        <f t="shared" si="14"/>
        <v>426445</v>
      </c>
      <c r="M60" s="219">
        <f t="shared" si="14"/>
        <v>4249866</v>
      </c>
      <c r="N60" s="264">
        <f t="shared" si="14"/>
        <v>6532705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14354111</v>
      </c>
      <c r="X60" s="219">
        <f t="shared" si="14"/>
        <v>23128396</v>
      </c>
      <c r="Y60" s="264">
        <f t="shared" si="14"/>
        <v>-8774285</v>
      </c>
      <c r="Z60" s="337">
        <f>+IF(X60&lt;&gt;0,+(Y60/X60)*100,0)</f>
        <v>-37.93728281027357</v>
      </c>
      <c r="AA60" s="232">
        <f>+AA57+AA54+AA51+AA40+AA37+AA34+AA22+AA5</f>
        <v>46256791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2017-01-31T12:20:47Z</dcterms:created>
  <dcterms:modified xsi:type="dcterms:W3CDTF">2017-01-31T12:20:50Z</dcterms:modified>
  <cp:category/>
  <cp:version/>
  <cp:contentType/>
  <cp:contentStatus/>
</cp:coreProperties>
</file>