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<sst xmlns="http://schemas.openxmlformats.org/spreadsheetml/2006/main" count="857" uniqueCount="303">
  <si>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uMngeni(KZN222)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</si>
  <si>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</si>
  <si>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</si>
  <si>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</si>
  <si>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</si>
  <si>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</si>
  <si>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</si>
  <si>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</si>
  <si>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</si>
  <si>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</si>
  <si>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</si>
  <si>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</si>
  <si>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</si>
  <si>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</si>
  <si>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</si>
  <si>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</si>
  <si>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</si>
  <si>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</si>
  <si>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</si>
  <si>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</si>
  <si>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</si>
  <si>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</si>
  <si>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</si>
  <si>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</si>
  <si>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</si>
  <si>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</si>
  <si>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</si>
  <si>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</si>
  <si>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</si>
  <si>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</si>
  <si>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</si>
  <si>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</si>
  <si>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</si>
  <si>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</si>
  <si>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</si>
  <si>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</si>
  <si>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</si>
  <si>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</si>
  <si>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</si>
  <si>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</si>
  <si>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</si>
  <si>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</si>
  <si>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</si>
  <si>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</si>
  <si>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</si>
  <si>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</si>
  <si>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</si>
  <si>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</si>
  <si>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</si>
  <si>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</si>
  <si>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</si>
  <si>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</si>
  <si>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</si>
  <si>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</si>
  <si>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</si>
  <si>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</si>
  <si>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</si>
  <si>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</si>
  <si>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</si>
  <si>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</si>
  <si>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</si>
  <si>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</si>
  <si>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</si>
  <si>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</si>
  <si>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</si>
  <si>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</si>
  <si>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</si>
  <si>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</si>
  <si>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</si>
  <si>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</si>
  <si>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uMngeni(KZN222)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</si>
  <si>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</si>
  <si>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</si>
  <si>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</si>
  <si>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</si>
  <si>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</si>
  <si>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</si>
  <si>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</si>
  <si>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</si>
  <si>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</si>
  <si>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</si>
  <si>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</si>
  <si>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</si>
  <si>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</si>
  <si>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</si>
  <si>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</si>
  <si>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</si>
  <si>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</si>
  <si>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</si>
  <si>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</si>
  <si>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</si>
  <si>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</si>
  <si>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</si>
  <si>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</si>
  <si>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</si>
  <si>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</si>
  <si>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</si>
  <si>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</si>
  <si>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</si>
  <si>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</si>
  <si>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uMngeni(KZN222)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</si>
  <si>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</si>
  <si>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</si>
  <si>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</si>
  <si>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</si>
  <si>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</si>
  <si>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</si>
  <si>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</si>
  <si>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</si>
  <si>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</si>
  <si>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</si>
  <si>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</si>
  <si>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</si>
  <si>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</si>
  <si>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</si>
  <si>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</si>
  <si>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</si>
  <si>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</si>
  <si>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</si>
  <si>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</si>
  <si>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</si>
  <si>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</si>
  <si>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</si>
  <si>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</si>
  <si>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</si>
  <si>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</si>
  <si>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</si>
  <si>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</si>
  <si>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</si>
  <si>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uMngeni(KZN222)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</si>
  <si>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</si>
  <si>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</si>
  <si>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</si>
  <si>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</si>
  <si>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</si>
  <si>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</si>
  <si>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</si>
  <si>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</si>
  <si>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</si>
  <si>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</si>
  <si>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uMngeni(KZN222)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</si>
  <si>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</si>
  <si>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</si>
  <si>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</si>
  <si>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</si>
  <si>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</si>
  <si>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</si>
  <si>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</si>
  <si>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</si>
  <si>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</si>
  <si>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</si>
  <si>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</si>
  <si>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</si>
  <si>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</si>
  <si>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</si>
  <si>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</si>
  <si>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</si>
  <si>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</si>
  <si>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</si>
  <si>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</si>
  <si>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</si>
  <si>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</si>
  <si>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</si>
  <si>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</si>
  <si>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</si>
  <si>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</si>
  <si>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</si>
  <si>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</si>
  <si>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</si>
  <si>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</si>
  <si>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</si>
  <si>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</si>
  <si>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</si>
  <si>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</si>
  <si>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uMngeni(KZN222)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</si>
  <si>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</si>
  <si>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</si>
  <si>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</si>
  <si>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</si>
  <si>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</si>
  <si>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</si>
  <si>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</si>
  <si>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</si>
  <si>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</si>
  <si>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</si>
  <si>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</si>
  <si>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</si>
  <si>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</si>
  <si>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</si>
  <si>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</si>
  <si>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</si>
  <si>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</si>
  <si>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</si>
  <si>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</si>
  <si>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</si>
  <si>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</si>
  <si>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</si>
  <si>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</si>
  <si>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</si>
  <si>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</si>
  <si>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</si>
  <si>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</si>
  <si>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uMngeni(KZN222)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</si>
  <si>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</si>
  <si>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</si>
  <si>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</si>
  <si>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</si>
  <si>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</si>
  <si>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</si>
  <si>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</si>
  <si>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</si>
  <si>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</si>
  <si>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</si>
  <si>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</si>
  <si>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</si>
  <si>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</si>
  <si>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</si>
  <si>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</si>
  <si>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</si>
  <si>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</si>
  <si>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</si>
  <si>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</si>
  <si>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</si>
  <si>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</si>
  <si>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</si>
  <si>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</si>
  <si>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</si>
  <si>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uMngeni(KZN222)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</si>
  <si>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</si>
  <si>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</si>
  <si>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</si>
  <si>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</si>
  <si>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</si>
  <si>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</si>
  <si>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</si>
  <si>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</si>
  <si>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</si>
  <si>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</si>
  <si>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</si>
  <si>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</si>
  <si>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</si>
  <si>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</si>
  <si>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</si>
  <si>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</si>
  <si>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</si>
  <si>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</si>
  <si>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</si>
  <si>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</si>
  <si>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</si>
  <si>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</si>
  <si>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</si>
  <si>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</si>
  <si>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</si>
  <si>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</si>
  <si>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</si>
  <si>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</si>
  <si>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</si>
  <si>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</si>
  <si>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</si>
  <si>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</si>
  <si>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</si>
  <si>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</si>
  <si>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</si>
  <si>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uMngeni(KZN222)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</si>
  <si>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</si>
  <si>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</si>
  <si>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uMngeni(KZN222)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</si>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</sst>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162203280</v>
      </c>
      <c r="C5" s="19">
        <v>0</v>
      </c>
      <c r="D5" s="59">
        <v>183166978</v>
      </c>
      <c r="E5" s="60">
        <v>183166978</v>
      </c>
      <c r="F5" s="60">
        <v>14200287</v>
      </c>
      <c r="G5" s="60">
        <v>14460724</v>
      </c>
      <c r="H5" s="60">
        <v>14271090</v>
      </c>
      <c r="I5" s="60">
        <v>42932101</v>
      </c>
      <c r="J5" s="60">
        <v>14596349</v>
      </c>
      <c r="K5" s="60">
        <v>14902631</v>
      </c>
      <c r="L5" s="60">
        <v>14557318</v>
      </c>
      <c r="M5" s="60">
        <v>44056298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86988399</v>
      </c>
      <c r="W5" s="60">
        <v>92941186</v>
      </c>
      <c r="X5" s="60">
        <v>-5952787</v>
      </c>
      <c r="Y5" s="61">
        <v>-6.4</v>
      </c>
      <c r="Z5" s="62">
        <v>183166978</v>
      </c>
    </row>
    <row r="6" spans="1:26" ht="12.75">
      <c r="A6" s="58" t="s">
        <v>32</v>
      </c>
      <c r="B6" s="19">
        <v>62487450</v>
      </c>
      <c r="C6" s="19">
        <v>0</v>
      </c>
      <c r="D6" s="59">
        <v>82396648</v>
      </c>
      <c r="E6" s="60">
        <v>82396648</v>
      </c>
      <c r="F6" s="60">
        <v>5847653</v>
      </c>
      <c r="G6" s="60">
        <v>6097975</v>
      </c>
      <c r="H6" s="60">
        <v>6123689</v>
      </c>
      <c r="I6" s="60">
        <v>18069317</v>
      </c>
      <c r="J6" s="60">
        <v>5769534</v>
      </c>
      <c r="K6" s="60">
        <v>6157110</v>
      </c>
      <c r="L6" s="60">
        <v>5605635</v>
      </c>
      <c r="M6" s="60">
        <v>17532279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35601596</v>
      </c>
      <c r="W6" s="60">
        <v>43536224</v>
      </c>
      <c r="X6" s="60">
        <v>-7934628</v>
      </c>
      <c r="Y6" s="61">
        <v>-18.23</v>
      </c>
      <c r="Z6" s="62">
        <v>82396648</v>
      </c>
    </row>
    <row r="7" spans="1:26" ht="12.75">
      <c r="A7" s="58" t="s">
        <v>33</v>
      </c>
      <c r="B7" s="19">
        <v>3633733</v>
      </c>
      <c r="C7" s="19">
        <v>0</v>
      </c>
      <c r="D7" s="59">
        <v>3724682</v>
      </c>
      <c r="E7" s="60">
        <v>3724682</v>
      </c>
      <c r="F7" s="60">
        <v>43638</v>
      </c>
      <c r="G7" s="60">
        <v>121105</v>
      </c>
      <c r="H7" s="60">
        <v>527553</v>
      </c>
      <c r="I7" s="60">
        <v>692296</v>
      </c>
      <c r="J7" s="60">
        <v>224761</v>
      </c>
      <c r="K7" s="60">
        <v>140280</v>
      </c>
      <c r="L7" s="60">
        <v>176023</v>
      </c>
      <c r="M7" s="60">
        <v>541064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1233360</v>
      </c>
      <c r="W7" s="60">
        <v>2534311</v>
      </c>
      <c r="X7" s="60">
        <v>-1300951</v>
      </c>
      <c r="Y7" s="61">
        <v>-51.33</v>
      </c>
      <c r="Z7" s="62">
        <v>3724682</v>
      </c>
    </row>
    <row r="8" spans="1:26" ht="12.75">
      <c r="A8" s="58" t="s">
        <v>34</v>
      </c>
      <c r="B8" s="19">
        <v>51941308</v>
      </c>
      <c r="C8" s="19">
        <v>0</v>
      </c>
      <c r="D8" s="59">
        <v>61469000</v>
      </c>
      <c r="E8" s="60">
        <v>61469000</v>
      </c>
      <c r="F8" s="60">
        <v>20552170</v>
      </c>
      <c r="G8" s="60">
        <v>0</v>
      </c>
      <c r="H8" s="60">
        <v>0</v>
      </c>
      <c r="I8" s="60">
        <v>20552170</v>
      </c>
      <c r="J8" s="60">
        <v>59453</v>
      </c>
      <c r="K8" s="60">
        <v>-59623</v>
      </c>
      <c r="L8" s="60">
        <v>17132363</v>
      </c>
      <c r="M8" s="60">
        <v>17132193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37684363</v>
      </c>
      <c r="W8" s="60">
        <v>30751403</v>
      </c>
      <c r="X8" s="60">
        <v>6932960</v>
      </c>
      <c r="Y8" s="61">
        <v>22.55</v>
      </c>
      <c r="Z8" s="62">
        <v>61469000</v>
      </c>
    </row>
    <row r="9" spans="1:26" ht="12.75">
      <c r="A9" s="58" t="s">
        <v>35</v>
      </c>
      <c r="B9" s="19">
        <v>18461358</v>
      </c>
      <c r="C9" s="19">
        <v>0</v>
      </c>
      <c r="D9" s="59">
        <v>37406513</v>
      </c>
      <c r="E9" s="60">
        <v>37406513</v>
      </c>
      <c r="F9" s="60">
        <v>1098985</v>
      </c>
      <c r="G9" s="60">
        <v>966621</v>
      </c>
      <c r="H9" s="60">
        <v>1122897</v>
      </c>
      <c r="I9" s="60">
        <v>3188503</v>
      </c>
      <c r="J9" s="60">
        <v>1101376</v>
      </c>
      <c r="K9" s="60">
        <v>1460394</v>
      </c>
      <c r="L9" s="60">
        <v>21564792</v>
      </c>
      <c r="M9" s="60">
        <v>24126562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27315065</v>
      </c>
      <c r="W9" s="60">
        <v>11625941</v>
      </c>
      <c r="X9" s="60">
        <v>15689124</v>
      </c>
      <c r="Y9" s="61">
        <v>134.95</v>
      </c>
      <c r="Z9" s="62">
        <v>37406513</v>
      </c>
    </row>
    <row r="10" spans="1:26" ht="22.5">
      <c r="A10" s="63" t="s">
        <v>278</v>
      </c>
      <c r="B10" s="64">
        <f>SUM(B5:B9)</f>
        <v>298727129</v>
      </c>
      <c r="C10" s="64">
        <f>SUM(C5:C9)</f>
        <v>0</v>
      </c>
      <c r="D10" s="65">
        <f aca="true" t="shared" si="0" ref="D10:Z10">SUM(D5:D9)</f>
        <v>368163821</v>
      </c>
      <c r="E10" s="66">
        <f t="shared" si="0"/>
        <v>368163821</v>
      </c>
      <c r="F10" s="66">
        <f t="shared" si="0"/>
        <v>41742733</v>
      </c>
      <c r="G10" s="66">
        <f t="shared" si="0"/>
        <v>21646425</v>
      </c>
      <c r="H10" s="66">
        <f t="shared" si="0"/>
        <v>22045229</v>
      </c>
      <c r="I10" s="66">
        <f t="shared" si="0"/>
        <v>85434387</v>
      </c>
      <c r="J10" s="66">
        <f t="shared" si="0"/>
        <v>21751473</v>
      </c>
      <c r="K10" s="66">
        <f t="shared" si="0"/>
        <v>22600792</v>
      </c>
      <c r="L10" s="66">
        <f t="shared" si="0"/>
        <v>59036131</v>
      </c>
      <c r="M10" s="66">
        <f t="shared" si="0"/>
        <v>103388396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188822783</v>
      </c>
      <c r="W10" s="66">
        <f t="shared" si="0"/>
        <v>181389065</v>
      </c>
      <c r="X10" s="66">
        <f t="shared" si="0"/>
        <v>7433718</v>
      </c>
      <c r="Y10" s="67">
        <f>+IF(W10&lt;&gt;0,(X10/W10)*100,0)</f>
        <v>4.098217276769137</v>
      </c>
      <c r="Z10" s="68">
        <f t="shared" si="0"/>
        <v>368163821</v>
      </c>
    </row>
    <row r="11" spans="1:26" ht="12.75">
      <c r="A11" s="58" t="s">
        <v>37</v>
      </c>
      <c r="B11" s="19">
        <v>87436520</v>
      </c>
      <c r="C11" s="19">
        <v>0</v>
      </c>
      <c r="D11" s="59">
        <v>102239472</v>
      </c>
      <c r="E11" s="60">
        <v>102239472</v>
      </c>
      <c r="F11" s="60">
        <v>6892344</v>
      </c>
      <c r="G11" s="60">
        <v>6921937</v>
      </c>
      <c r="H11" s="60">
        <v>7063341</v>
      </c>
      <c r="I11" s="60">
        <v>20877622</v>
      </c>
      <c r="J11" s="60">
        <v>7034074</v>
      </c>
      <c r="K11" s="60">
        <v>6725890</v>
      </c>
      <c r="L11" s="60">
        <v>7262895</v>
      </c>
      <c r="M11" s="60">
        <v>21022859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41900481</v>
      </c>
      <c r="W11" s="60">
        <v>51045744</v>
      </c>
      <c r="X11" s="60">
        <v>-9145263</v>
      </c>
      <c r="Y11" s="61">
        <v>-17.92</v>
      </c>
      <c r="Z11" s="62">
        <v>102239472</v>
      </c>
    </row>
    <row r="12" spans="1:26" ht="12.75">
      <c r="A12" s="58" t="s">
        <v>38</v>
      </c>
      <c r="B12" s="19">
        <v>7236967</v>
      </c>
      <c r="C12" s="19">
        <v>0</v>
      </c>
      <c r="D12" s="59">
        <v>7446411</v>
      </c>
      <c r="E12" s="60">
        <v>7446411</v>
      </c>
      <c r="F12" s="60">
        <v>605305</v>
      </c>
      <c r="G12" s="60">
        <v>603756</v>
      </c>
      <c r="H12" s="60">
        <v>579501</v>
      </c>
      <c r="I12" s="60">
        <v>1788562</v>
      </c>
      <c r="J12" s="60">
        <v>576154</v>
      </c>
      <c r="K12" s="60">
        <v>576154</v>
      </c>
      <c r="L12" s="60">
        <v>576154</v>
      </c>
      <c r="M12" s="60">
        <v>1728462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3517024</v>
      </c>
      <c r="W12" s="60">
        <v>3881304</v>
      </c>
      <c r="X12" s="60">
        <v>-364280</v>
      </c>
      <c r="Y12" s="61">
        <v>-9.39</v>
      </c>
      <c r="Z12" s="62">
        <v>7446411</v>
      </c>
    </row>
    <row r="13" spans="1:26" ht="12.75">
      <c r="A13" s="58" t="s">
        <v>279</v>
      </c>
      <c r="B13" s="19">
        <v>42804584</v>
      </c>
      <c r="C13" s="19">
        <v>0</v>
      </c>
      <c r="D13" s="59">
        <v>28973701</v>
      </c>
      <c r="E13" s="60">
        <v>28973701</v>
      </c>
      <c r="F13" s="60">
        <v>2414475</v>
      </c>
      <c r="G13" s="60">
        <v>2414475</v>
      </c>
      <c r="H13" s="60">
        <v>2414475</v>
      </c>
      <c r="I13" s="60">
        <v>7243425</v>
      </c>
      <c r="J13" s="60">
        <v>2414475</v>
      </c>
      <c r="K13" s="60">
        <v>2414475</v>
      </c>
      <c r="L13" s="60">
        <v>2414475</v>
      </c>
      <c r="M13" s="60">
        <v>7243425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14486850</v>
      </c>
      <c r="W13" s="60">
        <v>14486850</v>
      </c>
      <c r="X13" s="60">
        <v>0</v>
      </c>
      <c r="Y13" s="61">
        <v>0</v>
      </c>
      <c r="Z13" s="62">
        <v>28973701</v>
      </c>
    </row>
    <row r="14" spans="1:26" ht="12.75">
      <c r="A14" s="58" t="s">
        <v>40</v>
      </c>
      <c r="B14" s="19">
        <v>3441913</v>
      </c>
      <c r="C14" s="19">
        <v>0</v>
      </c>
      <c r="D14" s="59">
        <v>5127488</v>
      </c>
      <c r="E14" s="60">
        <v>5127488</v>
      </c>
      <c r="F14" s="60">
        <v>24</v>
      </c>
      <c r="G14" s="60">
        <v>2240</v>
      </c>
      <c r="H14" s="60">
        <v>724026</v>
      </c>
      <c r="I14" s="60">
        <v>726290</v>
      </c>
      <c r="J14" s="60">
        <v>0</v>
      </c>
      <c r="K14" s="60">
        <v>0</v>
      </c>
      <c r="L14" s="60">
        <v>380063</v>
      </c>
      <c r="M14" s="60">
        <v>380063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1106353</v>
      </c>
      <c r="W14" s="60">
        <v>2651090</v>
      </c>
      <c r="X14" s="60">
        <v>-1544737</v>
      </c>
      <c r="Y14" s="61">
        <v>-58.27</v>
      </c>
      <c r="Z14" s="62">
        <v>5127488</v>
      </c>
    </row>
    <row r="15" spans="1:26" ht="12.75">
      <c r="A15" s="58" t="s">
        <v>41</v>
      </c>
      <c r="B15" s="19">
        <v>83791886</v>
      </c>
      <c r="C15" s="19">
        <v>0</v>
      </c>
      <c r="D15" s="59">
        <v>95403777</v>
      </c>
      <c r="E15" s="60">
        <v>95403777</v>
      </c>
      <c r="F15" s="60">
        <v>12977180</v>
      </c>
      <c r="G15" s="60">
        <v>14028735</v>
      </c>
      <c r="H15" s="60">
        <v>9903458</v>
      </c>
      <c r="I15" s="60">
        <v>36909373</v>
      </c>
      <c r="J15" s="60">
        <v>7576924</v>
      </c>
      <c r="K15" s="60">
        <v>0</v>
      </c>
      <c r="L15" s="60">
        <v>13022317</v>
      </c>
      <c r="M15" s="60">
        <v>20599241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57508614</v>
      </c>
      <c r="W15" s="60">
        <v>52862658</v>
      </c>
      <c r="X15" s="60">
        <v>4645956</v>
      </c>
      <c r="Y15" s="61">
        <v>8.79</v>
      </c>
      <c r="Z15" s="62">
        <v>95403777</v>
      </c>
    </row>
    <row r="16" spans="1:26" ht="12.75">
      <c r="A16" s="69" t="s">
        <v>42</v>
      </c>
      <c r="B16" s="19">
        <v>8787772</v>
      </c>
      <c r="C16" s="19">
        <v>0</v>
      </c>
      <c r="D16" s="59">
        <v>3515936</v>
      </c>
      <c r="E16" s="60">
        <v>3515936</v>
      </c>
      <c r="F16" s="60">
        <v>218071</v>
      </c>
      <c r="G16" s="60">
        <v>125158</v>
      </c>
      <c r="H16" s="60">
        <v>301896</v>
      </c>
      <c r="I16" s="60">
        <v>645125</v>
      </c>
      <c r="J16" s="60">
        <v>0</v>
      </c>
      <c r="K16" s="60">
        <v>419587</v>
      </c>
      <c r="L16" s="60">
        <v>119619</v>
      </c>
      <c r="M16" s="60">
        <v>539206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1184331</v>
      </c>
      <c r="W16" s="60">
        <v>1757970</v>
      </c>
      <c r="X16" s="60">
        <v>-573639</v>
      </c>
      <c r="Y16" s="61">
        <v>-32.63</v>
      </c>
      <c r="Z16" s="62">
        <v>3515936</v>
      </c>
    </row>
    <row r="17" spans="1:26" ht="12.75">
      <c r="A17" s="58" t="s">
        <v>43</v>
      </c>
      <c r="B17" s="19">
        <v>106904480</v>
      </c>
      <c r="C17" s="19">
        <v>0</v>
      </c>
      <c r="D17" s="59">
        <v>124949656</v>
      </c>
      <c r="E17" s="60">
        <v>124949656</v>
      </c>
      <c r="F17" s="60">
        <v>8279696</v>
      </c>
      <c r="G17" s="60">
        <v>4570539</v>
      </c>
      <c r="H17" s="60">
        <v>6699739</v>
      </c>
      <c r="I17" s="60">
        <v>19549974</v>
      </c>
      <c r="J17" s="60">
        <v>8139874</v>
      </c>
      <c r="K17" s="60">
        <v>8185709</v>
      </c>
      <c r="L17" s="60">
        <v>18297365</v>
      </c>
      <c r="M17" s="60">
        <v>34622948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54172922</v>
      </c>
      <c r="W17" s="60">
        <v>47466742</v>
      </c>
      <c r="X17" s="60">
        <v>6706180</v>
      </c>
      <c r="Y17" s="61">
        <v>14.13</v>
      </c>
      <c r="Z17" s="62">
        <v>124949656</v>
      </c>
    </row>
    <row r="18" spans="1:26" ht="12.75">
      <c r="A18" s="70" t="s">
        <v>44</v>
      </c>
      <c r="B18" s="71">
        <f>SUM(B11:B17)</f>
        <v>340404122</v>
      </c>
      <c r="C18" s="71">
        <f>SUM(C11:C17)</f>
        <v>0</v>
      </c>
      <c r="D18" s="72">
        <f aca="true" t="shared" si="1" ref="D18:Z18">SUM(D11:D17)</f>
        <v>367656441</v>
      </c>
      <c r="E18" s="73">
        <f t="shared" si="1"/>
        <v>367656441</v>
      </c>
      <c r="F18" s="73">
        <f t="shared" si="1"/>
        <v>31387095</v>
      </c>
      <c r="G18" s="73">
        <f t="shared" si="1"/>
        <v>28666840</v>
      </c>
      <c r="H18" s="73">
        <f t="shared" si="1"/>
        <v>27686436</v>
      </c>
      <c r="I18" s="73">
        <f t="shared" si="1"/>
        <v>87740371</v>
      </c>
      <c r="J18" s="73">
        <f t="shared" si="1"/>
        <v>25741501</v>
      </c>
      <c r="K18" s="73">
        <f t="shared" si="1"/>
        <v>18321815</v>
      </c>
      <c r="L18" s="73">
        <f t="shared" si="1"/>
        <v>42072888</v>
      </c>
      <c r="M18" s="73">
        <f t="shared" si="1"/>
        <v>86136204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173876575</v>
      </c>
      <c r="W18" s="73">
        <f t="shared" si="1"/>
        <v>174152358</v>
      </c>
      <c r="X18" s="73">
        <f t="shared" si="1"/>
        <v>-275783</v>
      </c>
      <c r="Y18" s="67">
        <f>+IF(W18&lt;&gt;0,(X18/W18)*100,0)</f>
        <v>-0.1583573160691858</v>
      </c>
      <c r="Z18" s="74">
        <f t="shared" si="1"/>
        <v>367656441</v>
      </c>
    </row>
    <row r="19" spans="1:26" ht="12.75">
      <c r="A19" s="70" t="s">
        <v>45</v>
      </c>
      <c r="B19" s="75">
        <f>+B10-B18</f>
        <v>-41676993</v>
      </c>
      <c r="C19" s="75">
        <f>+C10-C18</f>
        <v>0</v>
      </c>
      <c r="D19" s="76">
        <f aca="true" t="shared" si="2" ref="D19:Z19">+D10-D18</f>
        <v>507380</v>
      </c>
      <c r="E19" s="77">
        <f t="shared" si="2"/>
        <v>507380</v>
      </c>
      <c r="F19" s="77">
        <f t="shared" si="2"/>
        <v>10355638</v>
      </c>
      <c r="G19" s="77">
        <f t="shared" si="2"/>
        <v>-7020415</v>
      </c>
      <c r="H19" s="77">
        <f t="shared" si="2"/>
        <v>-5641207</v>
      </c>
      <c r="I19" s="77">
        <f t="shared" si="2"/>
        <v>-2305984</v>
      </c>
      <c r="J19" s="77">
        <f t="shared" si="2"/>
        <v>-3990028</v>
      </c>
      <c r="K19" s="77">
        <f t="shared" si="2"/>
        <v>4278977</v>
      </c>
      <c r="L19" s="77">
        <f t="shared" si="2"/>
        <v>16963243</v>
      </c>
      <c r="M19" s="77">
        <f t="shared" si="2"/>
        <v>17252192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14946208</v>
      </c>
      <c r="W19" s="77">
        <f>IF(E10=E18,0,W10-W18)</f>
        <v>7236707</v>
      </c>
      <c r="X19" s="77">
        <f t="shared" si="2"/>
        <v>7709501</v>
      </c>
      <c r="Y19" s="78">
        <f>+IF(W19&lt;&gt;0,(X19/W19)*100,0)</f>
        <v>106.53327542485829</v>
      </c>
      <c r="Z19" s="79">
        <f t="shared" si="2"/>
        <v>507380</v>
      </c>
    </row>
    <row r="20" spans="1:26" ht="12.75">
      <c r="A20" s="58" t="s">
        <v>46</v>
      </c>
      <c r="B20" s="19">
        <v>19155189</v>
      </c>
      <c r="C20" s="19">
        <v>0</v>
      </c>
      <c r="D20" s="59">
        <v>21866000</v>
      </c>
      <c r="E20" s="60">
        <v>21866000</v>
      </c>
      <c r="F20" s="60">
        <v>6035548</v>
      </c>
      <c r="G20" s="60">
        <v>2015000</v>
      </c>
      <c r="H20" s="60">
        <v>0</v>
      </c>
      <c r="I20" s="60">
        <v>8050548</v>
      </c>
      <c r="J20" s="60">
        <v>0</v>
      </c>
      <c r="K20" s="60">
        <v>0</v>
      </c>
      <c r="L20" s="60">
        <v>8351414</v>
      </c>
      <c r="M20" s="60">
        <v>8351414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16401962</v>
      </c>
      <c r="W20" s="60">
        <v>14540000</v>
      </c>
      <c r="X20" s="60">
        <v>1861962</v>
      </c>
      <c r="Y20" s="61">
        <v>12.81</v>
      </c>
      <c r="Z20" s="62">
        <v>21866000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-22521804</v>
      </c>
      <c r="C22" s="86">
        <f>SUM(C19:C21)</f>
        <v>0</v>
      </c>
      <c r="D22" s="87">
        <f aca="true" t="shared" si="3" ref="D22:Z22">SUM(D19:D21)</f>
        <v>22373380</v>
      </c>
      <c r="E22" s="88">
        <f t="shared" si="3"/>
        <v>22373380</v>
      </c>
      <c r="F22" s="88">
        <f t="shared" si="3"/>
        <v>16391186</v>
      </c>
      <c r="G22" s="88">
        <f t="shared" si="3"/>
        <v>-5005415</v>
      </c>
      <c r="H22" s="88">
        <f t="shared" si="3"/>
        <v>-5641207</v>
      </c>
      <c r="I22" s="88">
        <f t="shared" si="3"/>
        <v>5744564</v>
      </c>
      <c r="J22" s="88">
        <f t="shared" si="3"/>
        <v>-3990028</v>
      </c>
      <c r="K22" s="88">
        <f t="shared" si="3"/>
        <v>4278977</v>
      </c>
      <c r="L22" s="88">
        <f t="shared" si="3"/>
        <v>25314657</v>
      </c>
      <c r="M22" s="88">
        <f t="shared" si="3"/>
        <v>25603606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31348170</v>
      </c>
      <c r="W22" s="88">
        <f t="shared" si="3"/>
        <v>21776707</v>
      </c>
      <c r="X22" s="88">
        <f t="shared" si="3"/>
        <v>9571463</v>
      </c>
      <c r="Y22" s="89">
        <f>+IF(W22&lt;&gt;0,(X22/W22)*100,0)</f>
        <v>43.95275649344045</v>
      </c>
      <c r="Z22" s="90">
        <f t="shared" si="3"/>
        <v>22373380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-22521804</v>
      </c>
      <c r="C24" s="75">
        <f>SUM(C22:C23)</f>
        <v>0</v>
      </c>
      <c r="D24" s="76">
        <f aca="true" t="shared" si="4" ref="D24:Z24">SUM(D22:D23)</f>
        <v>22373380</v>
      </c>
      <c r="E24" s="77">
        <f t="shared" si="4"/>
        <v>22373380</v>
      </c>
      <c r="F24" s="77">
        <f t="shared" si="4"/>
        <v>16391186</v>
      </c>
      <c r="G24" s="77">
        <f t="shared" si="4"/>
        <v>-5005415</v>
      </c>
      <c r="H24" s="77">
        <f t="shared" si="4"/>
        <v>-5641207</v>
      </c>
      <c r="I24" s="77">
        <f t="shared" si="4"/>
        <v>5744564</v>
      </c>
      <c r="J24" s="77">
        <f t="shared" si="4"/>
        <v>-3990028</v>
      </c>
      <c r="K24" s="77">
        <f t="shared" si="4"/>
        <v>4278977</v>
      </c>
      <c r="L24" s="77">
        <f t="shared" si="4"/>
        <v>25314657</v>
      </c>
      <c r="M24" s="77">
        <f t="shared" si="4"/>
        <v>25603606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31348170</v>
      </c>
      <c r="W24" s="77">
        <f t="shared" si="4"/>
        <v>21776707</v>
      </c>
      <c r="X24" s="77">
        <f t="shared" si="4"/>
        <v>9571463</v>
      </c>
      <c r="Y24" s="78">
        <f>+IF(W24&lt;&gt;0,(X24/W24)*100,0)</f>
        <v>43.95275649344045</v>
      </c>
      <c r="Z24" s="79">
        <f t="shared" si="4"/>
        <v>22373380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19009699</v>
      </c>
      <c r="C27" s="22">
        <v>0</v>
      </c>
      <c r="D27" s="99">
        <v>29147640</v>
      </c>
      <c r="E27" s="100">
        <v>29147640</v>
      </c>
      <c r="F27" s="100">
        <v>6118243</v>
      </c>
      <c r="G27" s="100">
        <v>2505321</v>
      </c>
      <c r="H27" s="100">
        <v>108010</v>
      </c>
      <c r="I27" s="100">
        <v>8731574</v>
      </c>
      <c r="J27" s="100">
        <v>77382</v>
      </c>
      <c r="K27" s="100">
        <v>3295076</v>
      </c>
      <c r="L27" s="100">
        <v>5907145</v>
      </c>
      <c r="M27" s="100">
        <v>9279603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18011177</v>
      </c>
      <c r="W27" s="100">
        <v>14573820</v>
      </c>
      <c r="X27" s="100">
        <v>3437357</v>
      </c>
      <c r="Y27" s="101">
        <v>23.59</v>
      </c>
      <c r="Z27" s="102">
        <v>29147640</v>
      </c>
    </row>
    <row r="28" spans="1:26" ht="12.75">
      <c r="A28" s="103" t="s">
        <v>46</v>
      </c>
      <c r="B28" s="19">
        <v>15607983</v>
      </c>
      <c r="C28" s="19">
        <v>0</v>
      </c>
      <c r="D28" s="59">
        <v>21866000</v>
      </c>
      <c r="E28" s="60">
        <v>21866000</v>
      </c>
      <c r="F28" s="60">
        <v>6112882</v>
      </c>
      <c r="G28" s="60">
        <v>2481060</v>
      </c>
      <c r="H28" s="60">
        <v>0</v>
      </c>
      <c r="I28" s="60">
        <v>8593942</v>
      </c>
      <c r="J28" s="60">
        <v>0</v>
      </c>
      <c r="K28" s="60">
        <v>3246730</v>
      </c>
      <c r="L28" s="60">
        <v>5834097</v>
      </c>
      <c r="M28" s="60">
        <v>9080827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17674769</v>
      </c>
      <c r="W28" s="60">
        <v>10933000</v>
      </c>
      <c r="X28" s="60">
        <v>6741769</v>
      </c>
      <c r="Y28" s="61">
        <v>61.66</v>
      </c>
      <c r="Z28" s="62">
        <v>21866000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3401716</v>
      </c>
      <c r="C31" s="19">
        <v>0</v>
      </c>
      <c r="D31" s="59">
        <v>7281640</v>
      </c>
      <c r="E31" s="60">
        <v>7281640</v>
      </c>
      <c r="F31" s="60">
        <v>5361</v>
      </c>
      <c r="G31" s="60">
        <v>24261</v>
      </c>
      <c r="H31" s="60">
        <v>108010</v>
      </c>
      <c r="I31" s="60">
        <v>137632</v>
      </c>
      <c r="J31" s="60">
        <v>77382</v>
      </c>
      <c r="K31" s="60">
        <v>48346</v>
      </c>
      <c r="L31" s="60">
        <v>73048</v>
      </c>
      <c r="M31" s="60">
        <v>198776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336408</v>
      </c>
      <c r="W31" s="60">
        <v>3640820</v>
      </c>
      <c r="X31" s="60">
        <v>-3304412</v>
      </c>
      <c r="Y31" s="61">
        <v>-90.76</v>
      </c>
      <c r="Z31" s="62">
        <v>7281640</v>
      </c>
    </row>
    <row r="32" spans="1:26" ht="12.75">
      <c r="A32" s="70" t="s">
        <v>54</v>
      </c>
      <c r="B32" s="22">
        <f>SUM(B28:B31)</f>
        <v>19009699</v>
      </c>
      <c r="C32" s="22">
        <f>SUM(C28:C31)</f>
        <v>0</v>
      </c>
      <c r="D32" s="99">
        <f aca="true" t="shared" si="5" ref="D32:Z32">SUM(D28:D31)</f>
        <v>29147640</v>
      </c>
      <c r="E32" s="100">
        <f t="shared" si="5"/>
        <v>29147640</v>
      </c>
      <c r="F32" s="100">
        <f t="shared" si="5"/>
        <v>6118243</v>
      </c>
      <c r="G32" s="100">
        <f t="shared" si="5"/>
        <v>2505321</v>
      </c>
      <c r="H32" s="100">
        <f t="shared" si="5"/>
        <v>108010</v>
      </c>
      <c r="I32" s="100">
        <f t="shared" si="5"/>
        <v>8731574</v>
      </c>
      <c r="J32" s="100">
        <f t="shared" si="5"/>
        <v>77382</v>
      </c>
      <c r="K32" s="100">
        <f t="shared" si="5"/>
        <v>3295076</v>
      </c>
      <c r="L32" s="100">
        <f t="shared" si="5"/>
        <v>5907145</v>
      </c>
      <c r="M32" s="100">
        <f t="shared" si="5"/>
        <v>9279603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18011177</v>
      </c>
      <c r="W32" s="100">
        <f t="shared" si="5"/>
        <v>14573820</v>
      </c>
      <c r="X32" s="100">
        <f t="shared" si="5"/>
        <v>3437357</v>
      </c>
      <c r="Y32" s="101">
        <f>+IF(W32&lt;&gt;0,(X32/W32)*100,0)</f>
        <v>23.58583405037252</v>
      </c>
      <c r="Z32" s="102">
        <f t="shared" si="5"/>
        <v>29147640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105458781</v>
      </c>
      <c r="C35" s="19">
        <v>0</v>
      </c>
      <c r="D35" s="59">
        <v>89630118</v>
      </c>
      <c r="E35" s="60">
        <v>89630118</v>
      </c>
      <c r="F35" s="60">
        <v>145350702</v>
      </c>
      <c r="G35" s="60">
        <v>141290971</v>
      </c>
      <c r="H35" s="60">
        <v>149559276</v>
      </c>
      <c r="I35" s="60">
        <v>149559276</v>
      </c>
      <c r="J35" s="60">
        <v>147704328</v>
      </c>
      <c r="K35" s="60">
        <v>144844305</v>
      </c>
      <c r="L35" s="60">
        <v>138780827</v>
      </c>
      <c r="M35" s="60">
        <v>138780827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138780827</v>
      </c>
      <c r="W35" s="60">
        <v>44815059</v>
      </c>
      <c r="X35" s="60">
        <v>93965768</v>
      </c>
      <c r="Y35" s="61">
        <v>209.67</v>
      </c>
      <c r="Z35" s="62">
        <v>89630118</v>
      </c>
    </row>
    <row r="36" spans="1:26" ht="12.75">
      <c r="A36" s="58" t="s">
        <v>57</v>
      </c>
      <c r="B36" s="19">
        <v>775958385</v>
      </c>
      <c r="C36" s="19">
        <v>0</v>
      </c>
      <c r="D36" s="59">
        <v>789524351</v>
      </c>
      <c r="E36" s="60">
        <v>789524351</v>
      </c>
      <c r="F36" s="60">
        <v>800355697</v>
      </c>
      <c r="G36" s="60">
        <v>800355697</v>
      </c>
      <c r="H36" s="60">
        <v>800355697</v>
      </c>
      <c r="I36" s="60">
        <v>800355697</v>
      </c>
      <c r="J36" s="60">
        <v>800355697</v>
      </c>
      <c r="K36" s="60">
        <v>775959385</v>
      </c>
      <c r="L36" s="60">
        <v>775959385</v>
      </c>
      <c r="M36" s="60">
        <v>775959385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775959385</v>
      </c>
      <c r="W36" s="60">
        <v>394762176</v>
      </c>
      <c r="X36" s="60">
        <v>381197209</v>
      </c>
      <c r="Y36" s="61">
        <v>96.56</v>
      </c>
      <c r="Z36" s="62">
        <v>789524351</v>
      </c>
    </row>
    <row r="37" spans="1:26" ht="12.75">
      <c r="A37" s="58" t="s">
        <v>58</v>
      </c>
      <c r="B37" s="19">
        <v>42921924</v>
      </c>
      <c r="C37" s="19">
        <v>0</v>
      </c>
      <c r="D37" s="59">
        <v>29181269</v>
      </c>
      <c r="E37" s="60">
        <v>29181269</v>
      </c>
      <c r="F37" s="60">
        <v>25348596</v>
      </c>
      <c r="G37" s="60">
        <v>20723619</v>
      </c>
      <c r="H37" s="60">
        <v>24387422</v>
      </c>
      <c r="I37" s="60">
        <v>24387422</v>
      </c>
      <c r="J37" s="60">
        <v>23878662</v>
      </c>
      <c r="K37" s="60">
        <v>19085197</v>
      </c>
      <c r="L37" s="60">
        <v>12250855</v>
      </c>
      <c r="M37" s="60">
        <v>12250855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12250855</v>
      </c>
      <c r="W37" s="60">
        <v>14590635</v>
      </c>
      <c r="X37" s="60">
        <v>-2339780</v>
      </c>
      <c r="Y37" s="61">
        <v>-16.04</v>
      </c>
      <c r="Z37" s="62">
        <v>29181269</v>
      </c>
    </row>
    <row r="38" spans="1:26" ht="12.75">
      <c r="A38" s="58" t="s">
        <v>59</v>
      </c>
      <c r="B38" s="19">
        <v>82270580</v>
      </c>
      <c r="C38" s="19">
        <v>0</v>
      </c>
      <c r="D38" s="59">
        <v>46118744</v>
      </c>
      <c r="E38" s="60">
        <v>46118744</v>
      </c>
      <c r="F38" s="60">
        <v>67339032</v>
      </c>
      <c r="G38" s="60">
        <v>67339032</v>
      </c>
      <c r="H38" s="60">
        <v>67339032</v>
      </c>
      <c r="I38" s="60">
        <v>67339032</v>
      </c>
      <c r="J38" s="60">
        <v>67339032</v>
      </c>
      <c r="K38" s="60">
        <v>56329820</v>
      </c>
      <c r="L38" s="60">
        <v>56329820</v>
      </c>
      <c r="M38" s="60">
        <v>56329820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56329820</v>
      </c>
      <c r="W38" s="60">
        <v>23059372</v>
      </c>
      <c r="X38" s="60">
        <v>33270448</v>
      </c>
      <c r="Y38" s="61">
        <v>144.28</v>
      </c>
      <c r="Z38" s="62">
        <v>46118744</v>
      </c>
    </row>
    <row r="39" spans="1:26" ht="12.75">
      <c r="A39" s="58" t="s">
        <v>60</v>
      </c>
      <c r="B39" s="19">
        <v>756224662</v>
      </c>
      <c r="C39" s="19">
        <v>0</v>
      </c>
      <c r="D39" s="59">
        <v>803854456</v>
      </c>
      <c r="E39" s="60">
        <v>803854456</v>
      </c>
      <c r="F39" s="60">
        <v>853018771</v>
      </c>
      <c r="G39" s="60">
        <v>853584017</v>
      </c>
      <c r="H39" s="60">
        <v>858188519</v>
      </c>
      <c r="I39" s="60">
        <v>858188519</v>
      </c>
      <c r="J39" s="60">
        <v>856842331</v>
      </c>
      <c r="K39" s="60">
        <v>845388673</v>
      </c>
      <c r="L39" s="60">
        <v>846159537</v>
      </c>
      <c r="M39" s="60">
        <v>846159537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846159537</v>
      </c>
      <c r="W39" s="60">
        <v>401927228</v>
      </c>
      <c r="X39" s="60">
        <v>444232309</v>
      </c>
      <c r="Y39" s="61">
        <v>110.53</v>
      </c>
      <c r="Z39" s="62">
        <v>803854456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24822307</v>
      </c>
      <c r="C42" s="19">
        <v>0</v>
      </c>
      <c r="D42" s="59">
        <v>32096229</v>
      </c>
      <c r="E42" s="60">
        <v>32096229</v>
      </c>
      <c r="F42" s="60">
        <v>8277716</v>
      </c>
      <c r="G42" s="60">
        <v>-5801027</v>
      </c>
      <c r="H42" s="60">
        <v>5520636</v>
      </c>
      <c r="I42" s="60">
        <v>7997325</v>
      </c>
      <c r="J42" s="60">
        <v>-2708339</v>
      </c>
      <c r="K42" s="60">
        <v>1688847</v>
      </c>
      <c r="L42" s="60">
        <v>-2592271</v>
      </c>
      <c r="M42" s="60">
        <v>-3611763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4385562</v>
      </c>
      <c r="W42" s="60">
        <v>26412870</v>
      </c>
      <c r="X42" s="60">
        <v>-22027308</v>
      </c>
      <c r="Y42" s="61">
        <v>-83.4</v>
      </c>
      <c r="Z42" s="62">
        <v>32096229</v>
      </c>
    </row>
    <row r="43" spans="1:26" ht="12.75">
      <c r="A43" s="58" t="s">
        <v>63</v>
      </c>
      <c r="B43" s="19">
        <v>-23497108</v>
      </c>
      <c r="C43" s="19">
        <v>0</v>
      </c>
      <c r="D43" s="59">
        <v>-29147641</v>
      </c>
      <c r="E43" s="60">
        <v>-29147641</v>
      </c>
      <c r="F43" s="60">
        <v>-7906833</v>
      </c>
      <c r="G43" s="60">
        <v>-1620067</v>
      </c>
      <c r="H43" s="60">
        <v>0</v>
      </c>
      <c r="I43" s="60">
        <v>-9526900</v>
      </c>
      <c r="J43" s="60">
        <v>-1085508</v>
      </c>
      <c r="K43" s="60">
        <v>-3731663</v>
      </c>
      <c r="L43" s="60">
        <v>-4840572</v>
      </c>
      <c r="M43" s="60">
        <v>-9657743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-19184643</v>
      </c>
      <c r="W43" s="60">
        <v>-15526381</v>
      </c>
      <c r="X43" s="60">
        <v>-3658262</v>
      </c>
      <c r="Y43" s="61">
        <v>23.56</v>
      </c>
      <c r="Z43" s="62">
        <v>-29147641</v>
      </c>
    </row>
    <row r="44" spans="1:26" ht="12.75">
      <c r="A44" s="58" t="s">
        <v>64</v>
      </c>
      <c r="B44" s="19">
        <v>-2632198</v>
      </c>
      <c r="C44" s="19">
        <v>0</v>
      </c>
      <c r="D44" s="59">
        <v>-2623093</v>
      </c>
      <c r="E44" s="60">
        <v>-2623093</v>
      </c>
      <c r="F44" s="60">
        <v>0</v>
      </c>
      <c r="G44" s="60">
        <v>-4280</v>
      </c>
      <c r="H44" s="60">
        <v>11259</v>
      </c>
      <c r="I44" s="60">
        <v>6979</v>
      </c>
      <c r="J44" s="60">
        <v>-1113393</v>
      </c>
      <c r="K44" s="60">
        <v>62374</v>
      </c>
      <c r="L44" s="60">
        <v>-654437</v>
      </c>
      <c r="M44" s="60">
        <v>-1705456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-1698477</v>
      </c>
      <c r="W44" s="60">
        <v>-1441421</v>
      </c>
      <c r="X44" s="60">
        <v>-257056</v>
      </c>
      <c r="Y44" s="61">
        <v>17.83</v>
      </c>
      <c r="Z44" s="62">
        <v>-2623093</v>
      </c>
    </row>
    <row r="45" spans="1:26" ht="12.75">
      <c r="A45" s="70" t="s">
        <v>65</v>
      </c>
      <c r="B45" s="22">
        <v>6796232</v>
      </c>
      <c r="C45" s="22">
        <v>0</v>
      </c>
      <c r="D45" s="99">
        <v>25314524</v>
      </c>
      <c r="E45" s="100">
        <v>25314524</v>
      </c>
      <c r="F45" s="100">
        <v>41019187</v>
      </c>
      <c r="G45" s="100">
        <v>33593813</v>
      </c>
      <c r="H45" s="100">
        <v>39125708</v>
      </c>
      <c r="I45" s="100">
        <v>39125708</v>
      </c>
      <c r="J45" s="100">
        <v>34218468</v>
      </c>
      <c r="K45" s="100">
        <v>32238026</v>
      </c>
      <c r="L45" s="100">
        <v>24150746</v>
      </c>
      <c r="M45" s="100">
        <v>24150746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24150746</v>
      </c>
      <c r="W45" s="100">
        <v>34434097</v>
      </c>
      <c r="X45" s="100">
        <v>-10283351</v>
      </c>
      <c r="Y45" s="101">
        <v>-29.86</v>
      </c>
      <c r="Z45" s="102">
        <v>25314524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10363783</v>
      </c>
      <c r="C49" s="52">
        <v>0</v>
      </c>
      <c r="D49" s="129">
        <v>7017022</v>
      </c>
      <c r="E49" s="54">
        <v>3414540</v>
      </c>
      <c r="F49" s="54">
        <v>0</v>
      </c>
      <c r="G49" s="54">
        <v>0</v>
      </c>
      <c r="H49" s="54">
        <v>0</v>
      </c>
      <c r="I49" s="54">
        <v>2888736</v>
      </c>
      <c r="J49" s="54">
        <v>0</v>
      </c>
      <c r="K49" s="54">
        <v>0</v>
      </c>
      <c r="L49" s="54">
        <v>0</v>
      </c>
      <c r="M49" s="54">
        <v>2908093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980092</v>
      </c>
      <c r="W49" s="54">
        <v>28488793</v>
      </c>
      <c r="X49" s="54">
        <v>58581252</v>
      </c>
      <c r="Y49" s="54">
        <v>114642311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7738</v>
      </c>
      <c r="C51" s="52">
        <v>0</v>
      </c>
      <c r="D51" s="129">
        <v>27719</v>
      </c>
      <c r="E51" s="54">
        <v>30736</v>
      </c>
      <c r="F51" s="54">
        <v>0</v>
      </c>
      <c r="G51" s="54">
        <v>0</v>
      </c>
      <c r="H51" s="54">
        <v>0</v>
      </c>
      <c r="I51" s="54">
        <v>63497</v>
      </c>
      <c r="J51" s="54">
        <v>0</v>
      </c>
      <c r="K51" s="54">
        <v>0</v>
      </c>
      <c r="L51" s="54">
        <v>0</v>
      </c>
      <c r="M51" s="54">
        <v>23096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152786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99.27475102754907</v>
      </c>
      <c r="C58" s="5">
        <f>IF(C67=0,0,+(C76/C67)*100)</f>
        <v>0</v>
      </c>
      <c r="D58" s="6">
        <f aca="true" t="shared" si="6" ref="D58:Z58">IF(D67=0,0,+(D76/D67)*100)</f>
        <v>87.99999998466662</v>
      </c>
      <c r="E58" s="7">
        <f t="shared" si="6"/>
        <v>87.99999998466662</v>
      </c>
      <c r="F58" s="7">
        <f t="shared" si="6"/>
        <v>91.29331599638093</v>
      </c>
      <c r="G58" s="7">
        <f t="shared" si="6"/>
        <v>94.74323014443237</v>
      </c>
      <c r="H58" s="7">
        <f t="shared" si="6"/>
        <v>86.25392067599927</v>
      </c>
      <c r="I58" s="7">
        <f t="shared" si="6"/>
        <v>90.76380312464914</v>
      </c>
      <c r="J58" s="7">
        <f t="shared" si="6"/>
        <v>117.43599328068383</v>
      </c>
      <c r="K58" s="7">
        <f t="shared" si="6"/>
        <v>104.18323158609893</v>
      </c>
      <c r="L58" s="7">
        <f t="shared" si="6"/>
        <v>103.12282579865737</v>
      </c>
      <c r="M58" s="7">
        <f t="shared" si="6"/>
        <v>108.17630343873881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99.54124229638741</v>
      </c>
      <c r="W58" s="7">
        <f t="shared" si="6"/>
        <v>86.81958776639965</v>
      </c>
      <c r="X58" s="7">
        <f t="shared" si="6"/>
        <v>0</v>
      </c>
      <c r="Y58" s="7">
        <f t="shared" si="6"/>
        <v>0</v>
      </c>
      <c r="Z58" s="8">
        <f t="shared" si="6"/>
        <v>87.99999998466662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87.99999986403215</v>
      </c>
      <c r="E59" s="10">
        <f t="shared" si="7"/>
        <v>87.99999986403215</v>
      </c>
      <c r="F59" s="10">
        <f t="shared" si="7"/>
        <v>97.9793411230875</v>
      </c>
      <c r="G59" s="10">
        <f t="shared" si="7"/>
        <v>91.55021940816552</v>
      </c>
      <c r="H59" s="10">
        <f t="shared" si="7"/>
        <v>90.3312437528483</v>
      </c>
      <c r="I59" s="10">
        <f t="shared" si="7"/>
        <v>93.26926297398828</v>
      </c>
      <c r="J59" s="10">
        <f t="shared" si="7"/>
        <v>110.09853615832613</v>
      </c>
      <c r="K59" s="10">
        <f t="shared" si="7"/>
        <v>99.79188357963443</v>
      </c>
      <c r="L59" s="10">
        <f t="shared" si="7"/>
        <v>100.88835919513177</v>
      </c>
      <c r="M59" s="10">
        <f t="shared" si="7"/>
        <v>103.51371637006179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98.47993606630374</v>
      </c>
      <c r="W59" s="10">
        <f t="shared" si="7"/>
        <v>88.36193506035862</v>
      </c>
      <c r="X59" s="10">
        <f t="shared" si="7"/>
        <v>0</v>
      </c>
      <c r="Y59" s="10">
        <f t="shared" si="7"/>
        <v>0</v>
      </c>
      <c r="Z59" s="11">
        <f t="shared" si="7"/>
        <v>87.99999986403215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87.99999970872602</v>
      </c>
      <c r="E60" s="13">
        <f t="shared" si="7"/>
        <v>87.99999970872602</v>
      </c>
      <c r="F60" s="13">
        <f t="shared" si="7"/>
        <v>78.38483234213794</v>
      </c>
      <c r="G60" s="13">
        <f t="shared" si="7"/>
        <v>104.44086766508553</v>
      </c>
      <c r="H60" s="13">
        <f t="shared" si="7"/>
        <v>79.64752945487598</v>
      </c>
      <c r="I60" s="13">
        <f t="shared" si="7"/>
        <v>87.60606723541349</v>
      </c>
      <c r="J60" s="13">
        <f t="shared" si="7"/>
        <v>139.21857467171526</v>
      </c>
      <c r="K60" s="13">
        <f t="shared" si="7"/>
        <v>118.17515035463066</v>
      </c>
      <c r="L60" s="13">
        <f t="shared" si="7"/>
        <v>112.41604207195081</v>
      </c>
      <c r="M60" s="13">
        <f t="shared" si="7"/>
        <v>123.25876173884754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105.16351008533438</v>
      </c>
      <c r="W60" s="13">
        <f t="shared" si="7"/>
        <v>85.59087255706879</v>
      </c>
      <c r="X60" s="13">
        <f t="shared" si="7"/>
        <v>0</v>
      </c>
      <c r="Y60" s="13">
        <f t="shared" si="7"/>
        <v>0</v>
      </c>
      <c r="Z60" s="14">
        <f t="shared" si="7"/>
        <v>87.99999970872602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87.99999968784304</v>
      </c>
      <c r="E61" s="13">
        <f t="shared" si="7"/>
        <v>87.99999968784304</v>
      </c>
      <c r="F61" s="13">
        <f t="shared" si="7"/>
        <v>76.99840418768797</v>
      </c>
      <c r="G61" s="13">
        <f t="shared" si="7"/>
        <v>107.66034018548032</v>
      </c>
      <c r="H61" s="13">
        <f t="shared" si="7"/>
        <v>79.27019456998008</v>
      </c>
      <c r="I61" s="13">
        <f t="shared" si="7"/>
        <v>88.11857978269211</v>
      </c>
      <c r="J61" s="13">
        <f t="shared" si="7"/>
        <v>144.98818195065718</v>
      </c>
      <c r="K61" s="13">
        <f t="shared" si="7"/>
        <v>121.89076525394842</v>
      </c>
      <c r="L61" s="13">
        <f t="shared" si="7"/>
        <v>114.56359983480282</v>
      </c>
      <c r="M61" s="13">
        <f t="shared" si="7"/>
        <v>127.14560625506685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107.3034530941567</v>
      </c>
      <c r="W61" s="13">
        <f t="shared" si="7"/>
        <v>85.7733156395737</v>
      </c>
      <c r="X61" s="13">
        <f t="shared" si="7"/>
        <v>0</v>
      </c>
      <c r="Y61" s="13">
        <f t="shared" si="7"/>
        <v>0</v>
      </c>
      <c r="Z61" s="14">
        <f t="shared" si="7"/>
        <v>87.99999968784304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88</v>
      </c>
      <c r="E64" s="13">
        <f t="shared" si="7"/>
        <v>88</v>
      </c>
      <c r="F64" s="13">
        <f t="shared" si="7"/>
        <v>92.49730448945883</v>
      </c>
      <c r="G64" s="13">
        <f t="shared" si="7"/>
        <v>70.47069877400094</v>
      </c>
      <c r="H64" s="13">
        <f t="shared" si="7"/>
        <v>83.76806403388564</v>
      </c>
      <c r="I64" s="13">
        <f t="shared" si="7"/>
        <v>82.200092540755</v>
      </c>
      <c r="J64" s="13">
        <f t="shared" si="7"/>
        <v>81.7879424194902</v>
      </c>
      <c r="K64" s="13">
        <f t="shared" si="7"/>
        <v>78.27063511735656</v>
      </c>
      <c r="L64" s="13">
        <f t="shared" si="7"/>
        <v>91.55543323700748</v>
      </c>
      <c r="M64" s="13">
        <f t="shared" si="7"/>
        <v>83.86229674796748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83.03375854858501</v>
      </c>
      <c r="W64" s="13">
        <f t="shared" si="7"/>
        <v>83.05316982309374</v>
      </c>
      <c r="X64" s="13">
        <f t="shared" si="7"/>
        <v>0</v>
      </c>
      <c r="Y64" s="13">
        <f t="shared" si="7"/>
        <v>0</v>
      </c>
      <c r="Z64" s="14">
        <f t="shared" si="7"/>
        <v>88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7.356451064579163</v>
      </c>
      <c r="C66" s="15">
        <f t="shared" si="7"/>
        <v>0</v>
      </c>
      <c r="D66" s="4">
        <f t="shared" si="7"/>
        <v>88.00002245084669</v>
      </c>
      <c r="E66" s="16">
        <f t="shared" si="7"/>
        <v>88.00002245084669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88.00002245084669</v>
      </c>
    </row>
    <row r="67" spans="1:26" ht="12.75" hidden="1">
      <c r="A67" s="41" t="s">
        <v>286</v>
      </c>
      <c r="B67" s="24">
        <v>219062289</v>
      </c>
      <c r="C67" s="24"/>
      <c r="D67" s="25">
        <v>260868783</v>
      </c>
      <c r="E67" s="26">
        <v>260868783</v>
      </c>
      <c r="F67" s="26">
        <v>19787407</v>
      </c>
      <c r="G67" s="26">
        <v>20240129</v>
      </c>
      <c r="H67" s="26">
        <v>20182744</v>
      </c>
      <c r="I67" s="26">
        <v>60210280</v>
      </c>
      <c r="J67" s="26">
        <v>20027038</v>
      </c>
      <c r="K67" s="26">
        <v>21348328</v>
      </c>
      <c r="L67" s="26">
        <v>19827683</v>
      </c>
      <c r="M67" s="26">
        <v>61203049</v>
      </c>
      <c r="N67" s="26"/>
      <c r="O67" s="26"/>
      <c r="P67" s="26"/>
      <c r="Q67" s="26"/>
      <c r="R67" s="26"/>
      <c r="S67" s="26"/>
      <c r="T67" s="26"/>
      <c r="U67" s="26"/>
      <c r="V67" s="26">
        <v>121413329</v>
      </c>
      <c r="W67" s="26">
        <v>135412009</v>
      </c>
      <c r="X67" s="26"/>
      <c r="Y67" s="25"/>
      <c r="Z67" s="27">
        <v>260868783</v>
      </c>
    </row>
    <row r="68" spans="1:26" ht="12.75" hidden="1">
      <c r="A68" s="37" t="s">
        <v>31</v>
      </c>
      <c r="B68" s="19">
        <v>154859936</v>
      </c>
      <c r="C68" s="19"/>
      <c r="D68" s="20">
        <v>176512298</v>
      </c>
      <c r="E68" s="21">
        <v>176512298</v>
      </c>
      <c r="F68" s="21">
        <v>13758928</v>
      </c>
      <c r="G68" s="21">
        <v>13989452</v>
      </c>
      <c r="H68" s="21">
        <v>13872322</v>
      </c>
      <c r="I68" s="21">
        <v>41620702</v>
      </c>
      <c r="J68" s="21">
        <v>14066207</v>
      </c>
      <c r="K68" s="21">
        <v>14996414</v>
      </c>
      <c r="L68" s="21">
        <v>14020680</v>
      </c>
      <c r="M68" s="21">
        <v>43083301</v>
      </c>
      <c r="N68" s="21"/>
      <c r="O68" s="21"/>
      <c r="P68" s="21"/>
      <c r="Q68" s="21"/>
      <c r="R68" s="21"/>
      <c r="S68" s="21"/>
      <c r="T68" s="21"/>
      <c r="U68" s="21"/>
      <c r="V68" s="21">
        <v>84704003</v>
      </c>
      <c r="W68" s="21">
        <v>90877496</v>
      </c>
      <c r="X68" s="21"/>
      <c r="Y68" s="20"/>
      <c r="Z68" s="23">
        <v>176512298</v>
      </c>
    </row>
    <row r="69" spans="1:26" ht="12.75" hidden="1">
      <c r="A69" s="38" t="s">
        <v>32</v>
      </c>
      <c r="B69" s="19">
        <v>62487450</v>
      </c>
      <c r="C69" s="19"/>
      <c r="D69" s="20">
        <v>82396648</v>
      </c>
      <c r="E69" s="21">
        <v>82396648</v>
      </c>
      <c r="F69" s="21">
        <v>5847653</v>
      </c>
      <c r="G69" s="21">
        <v>6097975</v>
      </c>
      <c r="H69" s="21">
        <v>6123689</v>
      </c>
      <c r="I69" s="21">
        <v>18069317</v>
      </c>
      <c r="J69" s="21">
        <v>5769534</v>
      </c>
      <c r="K69" s="21">
        <v>6157110</v>
      </c>
      <c r="L69" s="21">
        <v>5605635</v>
      </c>
      <c r="M69" s="21">
        <v>17532279</v>
      </c>
      <c r="N69" s="21"/>
      <c r="O69" s="21"/>
      <c r="P69" s="21"/>
      <c r="Q69" s="21"/>
      <c r="R69" s="21"/>
      <c r="S69" s="21"/>
      <c r="T69" s="21"/>
      <c r="U69" s="21"/>
      <c r="V69" s="21">
        <v>35601596</v>
      </c>
      <c r="W69" s="21">
        <v>43536224</v>
      </c>
      <c r="X69" s="21"/>
      <c r="Y69" s="20"/>
      <c r="Z69" s="23">
        <v>82396648</v>
      </c>
    </row>
    <row r="70" spans="1:26" ht="12.75" hidden="1">
      <c r="A70" s="39" t="s">
        <v>103</v>
      </c>
      <c r="B70" s="19">
        <v>56672222</v>
      </c>
      <c r="C70" s="19"/>
      <c r="D70" s="20">
        <v>76884398</v>
      </c>
      <c r="E70" s="21">
        <v>76884398</v>
      </c>
      <c r="F70" s="21">
        <v>5324561</v>
      </c>
      <c r="G70" s="21">
        <v>5570079</v>
      </c>
      <c r="H70" s="21">
        <v>5609961</v>
      </c>
      <c r="I70" s="21">
        <v>16504601</v>
      </c>
      <c r="J70" s="21">
        <v>5242828</v>
      </c>
      <c r="K70" s="21">
        <v>5632640</v>
      </c>
      <c r="L70" s="21">
        <v>5082411</v>
      </c>
      <c r="M70" s="21">
        <v>15957879</v>
      </c>
      <c r="N70" s="21"/>
      <c r="O70" s="21"/>
      <c r="P70" s="21"/>
      <c r="Q70" s="21"/>
      <c r="R70" s="21"/>
      <c r="S70" s="21"/>
      <c r="T70" s="21"/>
      <c r="U70" s="21"/>
      <c r="V70" s="21">
        <v>32462480</v>
      </c>
      <c r="W70" s="21">
        <v>40616203</v>
      </c>
      <c r="X70" s="21"/>
      <c r="Y70" s="20"/>
      <c r="Z70" s="23">
        <v>76884398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5815228</v>
      </c>
      <c r="C73" s="19"/>
      <c r="D73" s="20">
        <v>5512250</v>
      </c>
      <c r="E73" s="21">
        <v>5512250</v>
      </c>
      <c r="F73" s="21">
        <v>523092</v>
      </c>
      <c r="G73" s="21">
        <v>527896</v>
      </c>
      <c r="H73" s="21">
        <v>513728</v>
      </c>
      <c r="I73" s="21">
        <v>1564716</v>
      </c>
      <c r="J73" s="21">
        <v>526706</v>
      </c>
      <c r="K73" s="21">
        <v>524470</v>
      </c>
      <c r="L73" s="21">
        <v>523224</v>
      </c>
      <c r="M73" s="21">
        <v>1574400</v>
      </c>
      <c r="N73" s="21"/>
      <c r="O73" s="21"/>
      <c r="P73" s="21"/>
      <c r="Q73" s="21"/>
      <c r="R73" s="21"/>
      <c r="S73" s="21"/>
      <c r="T73" s="21"/>
      <c r="U73" s="21"/>
      <c r="V73" s="21">
        <v>3139116</v>
      </c>
      <c r="W73" s="21">
        <v>2920021</v>
      </c>
      <c r="X73" s="21"/>
      <c r="Y73" s="20"/>
      <c r="Z73" s="23">
        <v>5512250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1714903</v>
      </c>
      <c r="C75" s="28"/>
      <c r="D75" s="29">
        <v>1959837</v>
      </c>
      <c r="E75" s="30">
        <v>1959837</v>
      </c>
      <c r="F75" s="30">
        <v>180826</v>
      </c>
      <c r="G75" s="30">
        <v>152702</v>
      </c>
      <c r="H75" s="30">
        <v>186733</v>
      </c>
      <c r="I75" s="30">
        <v>520261</v>
      </c>
      <c r="J75" s="30">
        <v>191297</v>
      </c>
      <c r="K75" s="30">
        <v>194804</v>
      </c>
      <c r="L75" s="30">
        <v>201368</v>
      </c>
      <c r="M75" s="30">
        <v>587469</v>
      </c>
      <c r="N75" s="30"/>
      <c r="O75" s="30"/>
      <c r="P75" s="30"/>
      <c r="Q75" s="30"/>
      <c r="R75" s="30"/>
      <c r="S75" s="30"/>
      <c r="T75" s="30"/>
      <c r="U75" s="30"/>
      <c r="V75" s="30">
        <v>1107730</v>
      </c>
      <c r="W75" s="30">
        <v>998289</v>
      </c>
      <c r="X75" s="30"/>
      <c r="Y75" s="29"/>
      <c r="Z75" s="31">
        <v>1959837</v>
      </c>
    </row>
    <row r="76" spans="1:26" ht="12.75" hidden="1">
      <c r="A76" s="42" t="s">
        <v>287</v>
      </c>
      <c r="B76" s="32">
        <v>217473542</v>
      </c>
      <c r="C76" s="32"/>
      <c r="D76" s="33">
        <v>229564529</v>
      </c>
      <c r="E76" s="34">
        <v>229564529</v>
      </c>
      <c r="F76" s="34">
        <v>18064580</v>
      </c>
      <c r="G76" s="34">
        <v>19176152</v>
      </c>
      <c r="H76" s="34">
        <v>17408408</v>
      </c>
      <c r="I76" s="34">
        <v>54649140</v>
      </c>
      <c r="J76" s="34">
        <v>23518951</v>
      </c>
      <c r="K76" s="34">
        <v>22241378</v>
      </c>
      <c r="L76" s="34">
        <v>20446867</v>
      </c>
      <c r="M76" s="34">
        <v>66207196</v>
      </c>
      <c r="N76" s="34"/>
      <c r="O76" s="34"/>
      <c r="P76" s="34"/>
      <c r="Q76" s="34"/>
      <c r="R76" s="34"/>
      <c r="S76" s="34"/>
      <c r="T76" s="34"/>
      <c r="U76" s="34"/>
      <c r="V76" s="34">
        <v>120856336</v>
      </c>
      <c r="W76" s="34">
        <v>117564148</v>
      </c>
      <c r="X76" s="34"/>
      <c r="Y76" s="33"/>
      <c r="Z76" s="35">
        <v>229564529</v>
      </c>
    </row>
    <row r="77" spans="1:26" ht="12.75" hidden="1">
      <c r="A77" s="37" t="s">
        <v>31</v>
      </c>
      <c r="B77" s="19">
        <v>154859936</v>
      </c>
      <c r="C77" s="19"/>
      <c r="D77" s="20">
        <v>155330822</v>
      </c>
      <c r="E77" s="21">
        <v>155330822</v>
      </c>
      <c r="F77" s="21">
        <v>13480907</v>
      </c>
      <c r="G77" s="21">
        <v>12807374</v>
      </c>
      <c r="H77" s="21">
        <v>12531041</v>
      </c>
      <c r="I77" s="21">
        <v>38819322</v>
      </c>
      <c r="J77" s="21">
        <v>15486688</v>
      </c>
      <c r="K77" s="21">
        <v>14965204</v>
      </c>
      <c r="L77" s="21">
        <v>14145234</v>
      </c>
      <c r="M77" s="21">
        <v>44597126</v>
      </c>
      <c r="N77" s="21"/>
      <c r="O77" s="21"/>
      <c r="P77" s="21"/>
      <c r="Q77" s="21"/>
      <c r="R77" s="21"/>
      <c r="S77" s="21"/>
      <c r="T77" s="21"/>
      <c r="U77" s="21"/>
      <c r="V77" s="21">
        <v>83416448</v>
      </c>
      <c r="W77" s="21">
        <v>80301114</v>
      </c>
      <c r="X77" s="21"/>
      <c r="Y77" s="20"/>
      <c r="Z77" s="23">
        <v>155330822</v>
      </c>
    </row>
    <row r="78" spans="1:26" ht="12.75" hidden="1">
      <c r="A78" s="38" t="s">
        <v>32</v>
      </c>
      <c r="B78" s="19">
        <v>62487450</v>
      </c>
      <c r="C78" s="19"/>
      <c r="D78" s="20">
        <v>72509050</v>
      </c>
      <c r="E78" s="21">
        <v>72509050</v>
      </c>
      <c r="F78" s="21">
        <v>4583673</v>
      </c>
      <c r="G78" s="21">
        <v>6368778</v>
      </c>
      <c r="H78" s="21">
        <v>4877367</v>
      </c>
      <c r="I78" s="21">
        <v>15829818</v>
      </c>
      <c r="J78" s="21">
        <v>8032263</v>
      </c>
      <c r="K78" s="21">
        <v>7276174</v>
      </c>
      <c r="L78" s="21">
        <v>6301633</v>
      </c>
      <c r="M78" s="21">
        <v>21610070</v>
      </c>
      <c r="N78" s="21"/>
      <c r="O78" s="21"/>
      <c r="P78" s="21"/>
      <c r="Q78" s="21"/>
      <c r="R78" s="21"/>
      <c r="S78" s="21"/>
      <c r="T78" s="21"/>
      <c r="U78" s="21"/>
      <c r="V78" s="21">
        <v>37439888</v>
      </c>
      <c r="W78" s="21">
        <v>37263034</v>
      </c>
      <c r="X78" s="21"/>
      <c r="Y78" s="20"/>
      <c r="Z78" s="23">
        <v>72509050</v>
      </c>
    </row>
    <row r="79" spans="1:26" ht="12.75" hidden="1">
      <c r="A79" s="39" t="s">
        <v>103</v>
      </c>
      <c r="B79" s="19">
        <v>56672222</v>
      </c>
      <c r="C79" s="19"/>
      <c r="D79" s="20">
        <v>67658270</v>
      </c>
      <c r="E79" s="21">
        <v>67658270</v>
      </c>
      <c r="F79" s="21">
        <v>4099827</v>
      </c>
      <c r="G79" s="21">
        <v>5996766</v>
      </c>
      <c r="H79" s="21">
        <v>4447027</v>
      </c>
      <c r="I79" s="21">
        <v>14543620</v>
      </c>
      <c r="J79" s="21">
        <v>7601481</v>
      </c>
      <c r="K79" s="21">
        <v>6865668</v>
      </c>
      <c r="L79" s="21">
        <v>5822593</v>
      </c>
      <c r="M79" s="21">
        <v>20289742</v>
      </c>
      <c r="N79" s="21"/>
      <c r="O79" s="21"/>
      <c r="P79" s="21"/>
      <c r="Q79" s="21"/>
      <c r="R79" s="21"/>
      <c r="S79" s="21"/>
      <c r="T79" s="21"/>
      <c r="U79" s="21"/>
      <c r="V79" s="21">
        <v>34833362</v>
      </c>
      <c r="W79" s="21">
        <v>34837864</v>
      </c>
      <c r="X79" s="21"/>
      <c r="Y79" s="20"/>
      <c r="Z79" s="23">
        <v>67658270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5815228</v>
      </c>
      <c r="C82" s="19"/>
      <c r="D82" s="20">
        <v>4850780</v>
      </c>
      <c r="E82" s="21">
        <v>4850780</v>
      </c>
      <c r="F82" s="21">
        <v>483846</v>
      </c>
      <c r="G82" s="21">
        <v>372012</v>
      </c>
      <c r="H82" s="21">
        <v>430340</v>
      </c>
      <c r="I82" s="21">
        <v>1286198</v>
      </c>
      <c r="J82" s="21">
        <v>430782</v>
      </c>
      <c r="K82" s="21">
        <v>410506</v>
      </c>
      <c r="L82" s="21">
        <v>479040</v>
      </c>
      <c r="M82" s="21">
        <v>1320328</v>
      </c>
      <c r="N82" s="21"/>
      <c r="O82" s="21"/>
      <c r="P82" s="21"/>
      <c r="Q82" s="21"/>
      <c r="R82" s="21"/>
      <c r="S82" s="21"/>
      <c r="T82" s="21"/>
      <c r="U82" s="21"/>
      <c r="V82" s="21">
        <v>2606526</v>
      </c>
      <c r="W82" s="21">
        <v>2425170</v>
      </c>
      <c r="X82" s="21"/>
      <c r="Y82" s="20"/>
      <c r="Z82" s="23">
        <v>4850780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126156</v>
      </c>
      <c r="C84" s="28"/>
      <c r="D84" s="29">
        <v>1724657</v>
      </c>
      <c r="E84" s="30">
        <v>1724657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>
        <v>1724657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10593715</v>
      </c>
      <c r="F5" s="358">
        <f t="shared" si="0"/>
        <v>10593715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5296858</v>
      </c>
      <c r="Y5" s="358">
        <f t="shared" si="0"/>
        <v>-5296858</v>
      </c>
      <c r="Z5" s="359">
        <f>+IF(X5&lt;&gt;0,+(Y5/X5)*100,0)</f>
        <v>-100</v>
      </c>
      <c r="AA5" s="360">
        <f>+AA6+AA8+AA11+AA13+AA15</f>
        <v>10593715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8008161</v>
      </c>
      <c r="F6" s="59">
        <f t="shared" si="1"/>
        <v>8008161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4004081</v>
      </c>
      <c r="Y6" s="59">
        <f t="shared" si="1"/>
        <v>-4004081</v>
      </c>
      <c r="Z6" s="61">
        <f>+IF(X6&lt;&gt;0,+(Y6/X6)*100,0)</f>
        <v>-100</v>
      </c>
      <c r="AA6" s="62">
        <f t="shared" si="1"/>
        <v>8008161</v>
      </c>
    </row>
    <row r="7" spans="1:27" ht="12.75">
      <c r="A7" s="291" t="s">
        <v>229</v>
      </c>
      <c r="B7" s="142"/>
      <c r="C7" s="60"/>
      <c r="D7" s="340"/>
      <c r="E7" s="60">
        <v>8008161</v>
      </c>
      <c r="F7" s="59">
        <v>8008161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4004081</v>
      </c>
      <c r="Y7" s="59">
        <v>-4004081</v>
      </c>
      <c r="Z7" s="61">
        <v>-100</v>
      </c>
      <c r="AA7" s="62">
        <v>8008161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2585554</v>
      </c>
      <c r="F8" s="59">
        <f t="shared" si="2"/>
        <v>2585554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1292777</v>
      </c>
      <c r="Y8" s="59">
        <f t="shared" si="2"/>
        <v>-1292777</v>
      </c>
      <c r="Z8" s="61">
        <f>+IF(X8&lt;&gt;0,+(Y8/X8)*100,0)</f>
        <v>-100</v>
      </c>
      <c r="AA8" s="62">
        <f>SUM(AA9:AA10)</f>
        <v>2585554</v>
      </c>
    </row>
    <row r="9" spans="1:27" ht="12.75">
      <c r="A9" s="291" t="s">
        <v>230</v>
      </c>
      <c r="B9" s="142"/>
      <c r="C9" s="60"/>
      <c r="D9" s="340"/>
      <c r="E9" s="60">
        <v>2585554</v>
      </c>
      <c r="F9" s="59">
        <v>2585554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1292777</v>
      </c>
      <c r="Y9" s="59">
        <v>-1292777</v>
      </c>
      <c r="Z9" s="61">
        <v>-100</v>
      </c>
      <c r="AA9" s="62">
        <v>2585554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11267267</v>
      </c>
      <c r="F22" s="345">
        <f t="shared" si="6"/>
        <v>11267267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5633634</v>
      </c>
      <c r="Y22" s="345">
        <f t="shared" si="6"/>
        <v>-5633634</v>
      </c>
      <c r="Z22" s="336">
        <f>+IF(X22&lt;&gt;0,+(Y22/X22)*100,0)</f>
        <v>-100</v>
      </c>
      <c r="AA22" s="350">
        <f>SUM(AA23:AA32)</f>
        <v>11267267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11267267</v>
      </c>
      <c r="F24" s="59">
        <v>11267267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5633634</v>
      </c>
      <c r="Y24" s="59">
        <v>-5633634</v>
      </c>
      <c r="Z24" s="61">
        <v>-100</v>
      </c>
      <c r="AA24" s="62">
        <v>11267267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21860982</v>
      </c>
      <c r="F60" s="264">
        <f t="shared" si="14"/>
        <v>21860982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10930492</v>
      </c>
      <c r="Y60" s="264">
        <f t="shared" si="14"/>
        <v>-10930492</v>
      </c>
      <c r="Z60" s="337">
        <f>+IF(X60&lt;&gt;0,+(Y60/X60)*100,0)</f>
        <v>-100</v>
      </c>
      <c r="AA60" s="232">
        <f>+AA57+AA54+AA51+AA40+AA37+AA34+AA22+AA5</f>
        <v>21860982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224455469</v>
      </c>
      <c r="D5" s="153">
        <f>SUM(D6:D8)</f>
        <v>0</v>
      </c>
      <c r="E5" s="154">
        <f t="shared" si="0"/>
        <v>233549774</v>
      </c>
      <c r="F5" s="100">
        <f t="shared" si="0"/>
        <v>233549774</v>
      </c>
      <c r="G5" s="100">
        <f t="shared" si="0"/>
        <v>30210593</v>
      </c>
      <c r="H5" s="100">
        <f t="shared" si="0"/>
        <v>14954966</v>
      </c>
      <c r="I5" s="100">
        <f t="shared" si="0"/>
        <v>15213300</v>
      </c>
      <c r="J5" s="100">
        <f t="shared" si="0"/>
        <v>60378859</v>
      </c>
      <c r="K5" s="100">
        <f t="shared" si="0"/>
        <v>15262891</v>
      </c>
      <c r="L5" s="100">
        <f t="shared" si="0"/>
        <v>15519194</v>
      </c>
      <c r="M5" s="100">
        <f t="shared" si="0"/>
        <v>36398698</v>
      </c>
      <c r="N5" s="100">
        <f t="shared" si="0"/>
        <v>67180783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127559642</v>
      </c>
      <c r="X5" s="100">
        <f t="shared" si="0"/>
        <v>94753599</v>
      </c>
      <c r="Y5" s="100">
        <f t="shared" si="0"/>
        <v>32806043</v>
      </c>
      <c r="Z5" s="137">
        <f>+IF(X5&lt;&gt;0,+(Y5/X5)*100,0)</f>
        <v>34.62247697842063</v>
      </c>
      <c r="AA5" s="153">
        <f>SUM(AA6:AA8)</f>
        <v>233549774</v>
      </c>
    </row>
    <row r="6" spans="1:27" ht="12.75">
      <c r="A6" s="138" t="s">
        <v>75</v>
      </c>
      <c r="B6" s="136"/>
      <c r="C6" s="155">
        <v>36334745</v>
      </c>
      <c r="D6" s="155"/>
      <c r="E6" s="156">
        <v>40248907</v>
      </c>
      <c r="F6" s="60">
        <v>40248907</v>
      </c>
      <c r="G6" s="60">
        <v>15717539</v>
      </c>
      <c r="H6" s="60">
        <v>152702</v>
      </c>
      <c r="I6" s="60">
        <v>186733</v>
      </c>
      <c r="J6" s="60">
        <v>16056974</v>
      </c>
      <c r="K6" s="60">
        <v>191297</v>
      </c>
      <c r="L6" s="60">
        <v>135181</v>
      </c>
      <c r="M6" s="60">
        <v>12685476</v>
      </c>
      <c r="N6" s="60">
        <v>13011954</v>
      </c>
      <c r="O6" s="60"/>
      <c r="P6" s="60"/>
      <c r="Q6" s="60"/>
      <c r="R6" s="60"/>
      <c r="S6" s="60"/>
      <c r="T6" s="60"/>
      <c r="U6" s="60"/>
      <c r="V6" s="60"/>
      <c r="W6" s="60">
        <v>29068928</v>
      </c>
      <c r="X6" s="60">
        <v>91863810</v>
      </c>
      <c r="Y6" s="60">
        <v>-62794882</v>
      </c>
      <c r="Z6" s="140">
        <v>-68.36</v>
      </c>
      <c r="AA6" s="155">
        <v>40248907</v>
      </c>
    </row>
    <row r="7" spans="1:27" ht="12.75">
      <c r="A7" s="138" t="s">
        <v>76</v>
      </c>
      <c r="B7" s="136"/>
      <c r="C7" s="157">
        <v>185484661</v>
      </c>
      <c r="D7" s="157"/>
      <c r="E7" s="158">
        <v>189731151</v>
      </c>
      <c r="F7" s="159">
        <v>189731151</v>
      </c>
      <c r="G7" s="159">
        <v>14313067</v>
      </c>
      <c r="H7" s="159">
        <v>14623594</v>
      </c>
      <c r="I7" s="159">
        <v>14835601</v>
      </c>
      <c r="J7" s="159">
        <v>43772262</v>
      </c>
      <c r="K7" s="159">
        <v>14899096</v>
      </c>
      <c r="L7" s="159">
        <v>15160170</v>
      </c>
      <c r="M7" s="159">
        <v>23506125</v>
      </c>
      <c r="N7" s="159">
        <v>53565391</v>
      </c>
      <c r="O7" s="159"/>
      <c r="P7" s="159"/>
      <c r="Q7" s="159"/>
      <c r="R7" s="159"/>
      <c r="S7" s="159"/>
      <c r="T7" s="159"/>
      <c r="U7" s="159"/>
      <c r="V7" s="159"/>
      <c r="W7" s="159">
        <v>97337653</v>
      </c>
      <c r="X7" s="159">
        <v>2706468</v>
      </c>
      <c r="Y7" s="159">
        <v>94631185</v>
      </c>
      <c r="Z7" s="141">
        <v>3496.48</v>
      </c>
      <c r="AA7" s="157">
        <v>189731151</v>
      </c>
    </row>
    <row r="8" spans="1:27" ht="12.75">
      <c r="A8" s="138" t="s">
        <v>77</v>
      </c>
      <c r="B8" s="136"/>
      <c r="C8" s="155">
        <v>2636063</v>
      </c>
      <c r="D8" s="155"/>
      <c r="E8" s="156">
        <v>3569716</v>
      </c>
      <c r="F8" s="60">
        <v>3569716</v>
      </c>
      <c r="G8" s="60">
        <v>179987</v>
      </c>
      <c r="H8" s="60">
        <v>178670</v>
      </c>
      <c r="I8" s="60">
        <v>190966</v>
      </c>
      <c r="J8" s="60">
        <v>549623</v>
      </c>
      <c r="K8" s="60">
        <v>172498</v>
      </c>
      <c r="L8" s="60">
        <v>223843</v>
      </c>
      <c r="M8" s="60">
        <v>207097</v>
      </c>
      <c r="N8" s="60">
        <v>603438</v>
      </c>
      <c r="O8" s="60"/>
      <c r="P8" s="60"/>
      <c r="Q8" s="60"/>
      <c r="R8" s="60"/>
      <c r="S8" s="60"/>
      <c r="T8" s="60"/>
      <c r="U8" s="60"/>
      <c r="V8" s="60"/>
      <c r="W8" s="60">
        <v>1153061</v>
      </c>
      <c r="X8" s="60">
        <v>183321</v>
      </c>
      <c r="Y8" s="60">
        <v>969740</v>
      </c>
      <c r="Z8" s="140">
        <v>528.98</v>
      </c>
      <c r="AA8" s="155">
        <v>3569716</v>
      </c>
    </row>
    <row r="9" spans="1:27" ht="12.75">
      <c r="A9" s="135" t="s">
        <v>78</v>
      </c>
      <c r="B9" s="136"/>
      <c r="C9" s="153">
        <f aca="true" t="shared" si="1" ref="C9:Y9">SUM(C10:C14)</f>
        <v>16172820</v>
      </c>
      <c r="D9" s="153">
        <f>SUM(D10:D14)</f>
        <v>0</v>
      </c>
      <c r="E9" s="154">
        <f t="shared" si="1"/>
        <v>32902460</v>
      </c>
      <c r="F9" s="100">
        <f t="shared" si="1"/>
        <v>32902460</v>
      </c>
      <c r="G9" s="100">
        <f t="shared" si="1"/>
        <v>601185</v>
      </c>
      <c r="H9" s="100">
        <f t="shared" si="1"/>
        <v>535951</v>
      </c>
      <c r="I9" s="100">
        <f t="shared" si="1"/>
        <v>696577</v>
      </c>
      <c r="J9" s="100">
        <f t="shared" si="1"/>
        <v>1833713</v>
      </c>
      <c r="K9" s="100">
        <f t="shared" si="1"/>
        <v>681295</v>
      </c>
      <c r="L9" s="100">
        <f t="shared" si="1"/>
        <v>876479</v>
      </c>
      <c r="M9" s="100">
        <f t="shared" si="1"/>
        <v>21083268</v>
      </c>
      <c r="N9" s="100">
        <f t="shared" si="1"/>
        <v>22641042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24474755</v>
      </c>
      <c r="X9" s="100">
        <f t="shared" si="1"/>
        <v>10977481</v>
      </c>
      <c r="Y9" s="100">
        <f t="shared" si="1"/>
        <v>13497274</v>
      </c>
      <c r="Z9" s="137">
        <f>+IF(X9&lt;&gt;0,+(Y9/X9)*100,0)</f>
        <v>122.9542005128499</v>
      </c>
      <c r="AA9" s="153">
        <f>SUM(AA10:AA14)</f>
        <v>32902460</v>
      </c>
    </row>
    <row r="10" spans="1:27" ht="12.75">
      <c r="A10" s="138" t="s">
        <v>79</v>
      </c>
      <c r="B10" s="136"/>
      <c r="C10" s="155">
        <v>3860559</v>
      </c>
      <c r="D10" s="155"/>
      <c r="E10" s="156">
        <v>3450696</v>
      </c>
      <c r="F10" s="60">
        <v>3450696</v>
      </c>
      <c r="G10" s="60">
        <v>-20079</v>
      </c>
      <c r="H10" s="60">
        <v>13503</v>
      </c>
      <c r="I10" s="60">
        <v>13076</v>
      </c>
      <c r="J10" s="60">
        <v>6500</v>
      </c>
      <c r="K10" s="60">
        <v>72315</v>
      </c>
      <c r="L10" s="60">
        <v>22225</v>
      </c>
      <c r="M10" s="60">
        <v>11977</v>
      </c>
      <c r="N10" s="60">
        <v>106517</v>
      </c>
      <c r="O10" s="60"/>
      <c r="P10" s="60"/>
      <c r="Q10" s="60"/>
      <c r="R10" s="60"/>
      <c r="S10" s="60"/>
      <c r="T10" s="60"/>
      <c r="U10" s="60"/>
      <c r="V10" s="60"/>
      <c r="W10" s="60">
        <v>113017</v>
      </c>
      <c r="X10" s="60">
        <v>1131980</v>
      </c>
      <c r="Y10" s="60">
        <v>-1018963</v>
      </c>
      <c r="Z10" s="140">
        <v>-90.02</v>
      </c>
      <c r="AA10" s="155">
        <v>3450696</v>
      </c>
    </row>
    <row r="11" spans="1:27" ht="12.75">
      <c r="A11" s="138" t="s">
        <v>80</v>
      </c>
      <c r="B11" s="136"/>
      <c r="C11" s="155">
        <v>5059</v>
      </c>
      <c r="D11" s="155"/>
      <c r="E11" s="156">
        <v>2007174</v>
      </c>
      <c r="F11" s="60">
        <v>2007174</v>
      </c>
      <c r="G11" s="60"/>
      <c r="H11" s="60"/>
      <c r="I11" s="60"/>
      <c r="J11" s="60"/>
      <c r="K11" s="60"/>
      <c r="L11" s="60"/>
      <c r="M11" s="60">
        <v>681</v>
      </c>
      <c r="N11" s="60">
        <v>681</v>
      </c>
      <c r="O11" s="60"/>
      <c r="P11" s="60"/>
      <c r="Q11" s="60"/>
      <c r="R11" s="60"/>
      <c r="S11" s="60"/>
      <c r="T11" s="60"/>
      <c r="U11" s="60"/>
      <c r="V11" s="60"/>
      <c r="W11" s="60">
        <v>681</v>
      </c>
      <c r="X11" s="60">
        <v>3994</v>
      </c>
      <c r="Y11" s="60">
        <v>-3313</v>
      </c>
      <c r="Z11" s="140">
        <v>-82.95</v>
      </c>
      <c r="AA11" s="155">
        <v>2007174</v>
      </c>
    </row>
    <row r="12" spans="1:27" ht="12.75">
      <c r="A12" s="138" t="s">
        <v>81</v>
      </c>
      <c r="B12" s="136"/>
      <c r="C12" s="155">
        <v>12307202</v>
      </c>
      <c r="D12" s="155"/>
      <c r="E12" s="156">
        <v>27444590</v>
      </c>
      <c r="F12" s="60">
        <v>27444590</v>
      </c>
      <c r="G12" s="60">
        <v>621264</v>
      </c>
      <c r="H12" s="60">
        <v>522448</v>
      </c>
      <c r="I12" s="60">
        <v>683501</v>
      </c>
      <c r="J12" s="60">
        <v>1827213</v>
      </c>
      <c r="K12" s="60">
        <v>608980</v>
      </c>
      <c r="L12" s="60">
        <v>854254</v>
      </c>
      <c r="M12" s="60">
        <v>21070610</v>
      </c>
      <c r="N12" s="60">
        <v>22533844</v>
      </c>
      <c r="O12" s="60"/>
      <c r="P12" s="60"/>
      <c r="Q12" s="60"/>
      <c r="R12" s="60"/>
      <c r="S12" s="60"/>
      <c r="T12" s="60"/>
      <c r="U12" s="60"/>
      <c r="V12" s="60"/>
      <c r="W12" s="60">
        <v>24361057</v>
      </c>
      <c r="X12" s="60">
        <v>9841507</v>
      </c>
      <c r="Y12" s="60">
        <v>14519550</v>
      </c>
      <c r="Z12" s="140">
        <v>147.53</v>
      </c>
      <c r="AA12" s="155">
        <v>27444590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1937881</v>
      </c>
      <c r="D15" s="153">
        <f>SUM(D16:D18)</f>
        <v>0</v>
      </c>
      <c r="E15" s="154">
        <f t="shared" si="2"/>
        <v>22212943</v>
      </c>
      <c r="F15" s="100">
        <f t="shared" si="2"/>
        <v>22212943</v>
      </c>
      <c r="G15" s="100">
        <f t="shared" si="2"/>
        <v>6035548</v>
      </c>
      <c r="H15" s="100">
        <f t="shared" si="2"/>
        <v>2015000</v>
      </c>
      <c r="I15" s="100">
        <f t="shared" si="2"/>
        <v>0</v>
      </c>
      <c r="J15" s="100">
        <f t="shared" si="2"/>
        <v>8050548</v>
      </c>
      <c r="K15" s="100">
        <f t="shared" si="2"/>
        <v>0</v>
      </c>
      <c r="L15" s="100">
        <f t="shared" si="2"/>
        <v>0</v>
      </c>
      <c r="M15" s="100">
        <f t="shared" si="2"/>
        <v>333724</v>
      </c>
      <c r="N15" s="100">
        <f t="shared" si="2"/>
        <v>333724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8384272</v>
      </c>
      <c r="X15" s="100">
        <f t="shared" si="2"/>
        <v>1775890</v>
      </c>
      <c r="Y15" s="100">
        <f t="shared" si="2"/>
        <v>6608382</v>
      </c>
      <c r="Z15" s="137">
        <f>+IF(X15&lt;&gt;0,+(Y15/X15)*100,0)</f>
        <v>372.11662884525504</v>
      </c>
      <c r="AA15" s="153">
        <f>SUM(AA16:AA18)</f>
        <v>22212943</v>
      </c>
    </row>
    <row r="16" spans="1:27" ht="12.75">
      <c r="A16" s="138" t="s">
        <v>85</v>
      </c>
      <c r="B16" s="136"/>
      <c r="C16" s="155">
        <v>471452</v>
      </c>
      <c r="D16" s="155"/>
      <c r="E16" s="156">
        <v>1029943</v>
      </c>
      <c r="F16" s="60">
        <v>1029943</v>
      </c>
      <c r="G16" s="60">
        <v>6035548</v>
      </c>
      <c r="H16" s="60"/>
      <c r="I16" s="60"/>
      <c r="J16" s="60">
        <v>6035548</v>
      </c>
      <c r="K16" s="60"/>
      <c r="L16" s="60"/>
      <c r="M16" s="60">
        <v>4724</v>
      </c>
      <c r="N16" s="60">
        <v>4724</v>
      </c>
      <c r="O16" s="60"/>
      <c r="P16" s="60"/>
      <c r="Q16" s="60"/>
      <c r="R16" s="60"/>
      <c r="S16" s="60"/>
      <c r="T16" s="60"/>
      <c r="U16" s="60"/>
      <c r="V16" s="60"/>
      <c r="W16" s="60">
        <v>6040272</v>
      </c>
      <c r="X16" s="60">
        <v>58659</v>
      </c>
      <c r="Y16" s="60">
        <v>5981613</v>
      </c>
      <c r="Z16" s="140">
        <v>10197.26</v>
      </c>
      <c r="AA16" s="155">
        <v>1029943</v>
      </c>
    </row>
    <row r="17" spans="1:27" ht="12.75">
      <c r="A17" s="138" t="s">
        <v>86</v>
      </c>
      <c r="B17" s="136"/>
      <c r="C17" s="155">
        <v>1466429</v>
      </c>
      <c r="D17" s="155"/>
      <c r="E17" s="156">
        <v>21183000</v>
      </c>
      <c r="F17" s="60">
        <v>21183000</v>
      </c>
      <c r="G17" s="60"/>
      <c r="H17" s="60">
        <v>2015000</v>
      </c>
      <c r="I17" s="60"/>
      <c r="J17" s="60">
        <v>2015000</v>
      </c>
      <c r="K17" s="60"/>
      <c r="L17" s="60"/>
      <c r="M17" s="60">
        <v>329000</v>
      </c>
      <c r="N17" s="60">
        <v>329000</v>
      </c>
      <c r="O17" s="60"/>
      <c r="P17" s="60"/>
      <c r="Q17" s="60"/>
      <c r="R17" s="60"/>
      <c r="S17" s="60"/>
      <c r="T17" s="60"/>
      <c r="U17" s="60"/>
      <c r="V17" s="60"/>
      <c r="W17" s="60">
        <v>2344000</v>
      </c>
      <c r="X17" s="60">
        <v>1717231</v>
      </c>
      <c r="Y17" s="60">
        <v>626769</v>
      </c>
      <c r="Z17" s="140">
        <v>36.5</v>
      </c>
      <c r="AA17" s="155">
        <v>21183000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75316148</v>
      </c>
      <c r="D19" s="153">
        <f>SUM(D20:D23)</f>
        <v>0</v>
      </c>
      <c r="E19" s="154">
        <f t="shared" si="3"/>
        <v>101364644</v>
      </c>
      <c r="F19" s="100">
        <f t="shared" si="3"/>
        <v>101364644</v>
      </c>
      <c r="G19" s="100">
        <f t="shared" si="3"/>
        <v>10930955</v>
      </c>
      <c r="H19" s="100">
        <f t="shared" si="3"/>
        <v>6155508</v>
      </c>
      <c r="I19" s="100">
        <f t="shared" si="3"/>
        <v>6135352</v>
      </c>
      <c r="J19" s="100">
        <f t="shared" si="3"/>
        <v>23221815</v>
      </c>
      <c r="K19" s="100">
        <f t="shared" si="3"/>
        <v>5807287</v>
      </c>
      <c r="L19" s="100">
        <f t="shared" si="3"/>
        <v>6205119</v>
      </c>
      <c r="M19" s="100">
        <f t="shared" si="3"/>
        <v>9571855</v>
      </c>
      <c r="N19" s="100">
        <f t="shared" si="3"/>
        <v>21584261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44806076</v>
      </c>
      <c r="X19" s="100">
        <f t="shared" si="3"/>
        <v>44302211</v>
      </c>
      <c r="Y19" s="100">
        <f t="shared" si="3"/>
        <v>503865</v>
      </c>
      <c r="Z19" s="137">
        <f>+IF(X19&lt;&gt;0,+(Y19/X19)*100,0)</f>
        <v>1.137336012417078</v>
      </c>
      <c r="AA19" s="153">
        <f>SUM(AA20:AA23)</f>
        <v>101364644</v>
      </c>
    </row>
    <row r="20" spans="1:27" ht="12.75">
      <c r="A20" s="138" t="s">
        <v>89</v>
      </c>
      <c r="B20" s="136"/>
      <c r="C20" s="155">
        <v>63296680</v>
      </c>
      <c r="D20" s="155"/>
      <c r="E20" s="156">
        <v>88946754</v>
      </c>
      <c r="F20" s="60">
        <v>88946754</v>
      </c>
      <c r="G20" s="60">
        <v>7530583</v>
      </c>
      <c r="H20" s="60">
        <v>5627612</v>
      </c>
      <c r="I20" s="60">
        <v>5621624</v>
      </c>
      <c r="J20" s="60">
        <v>18779819</v>
      </c>
      <c r="K20" s="60">
        <v>5280581</v>
      </c>
      <c r="L20" s="60">
        <v>5680649</v>
      </c>
      <c r="M20" s="60">
        <v>6746751</v>
      </c>
      <c r="N20" s="60">
        <v>17707981</v>
      </c>
      <c r="O20" s="60"/>
      <c r="P20" s="60"/>
      <c r="Q20" s="60"/>
      <c r="R20" s="60"/>
      <c r="S20" s="60"/>
      <c r="T20" s="60"/>
      <c r="U20" s="60"/>
      <c r="V20" s="60"/>
      <c r="W20" s="60">
        <v>36487800</v>
      </c>
      <c r="X20" s="60">
        <v>36343206</v>
      </c>
      <c r="Y20" s="60">
        <v>144594</v>
      </c>
      <c r="Z20" s="140">
        <v>0.4</v>
      </c>
      <c r="AA20" s="155">
        <v>88946754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12019468</v>
      </c>
      <c r="D23" s="155"/>
      <c r="E23" s="156">
        <v>12417890</v>
      </c>
      <c r="F23" s="60">
        <v>12417890</v>
      </c>
      <c r="G23" s="60">
        <v>3400372</v>
      </c>
      <c r="H23" s="60">
        <v>527896</v>
      </c>
      <c r="I23" s="60">
        <v>513728</v>
      </c>
      <c r="J23" s="60">
        <v>4441996</v>
      </c>
      <c r="K23" s="60">
        <v>526706</v>
      </c>
      <c r="L23" s="60">
        <v>524470</v>
      </c>
      <c r="M23" s="60">
        <v>2825104</v>
      </c>
      <c r="N23" s="60">
        <v>3876280</v>
      </c>
      <c r="O23" s="60"/>
      <c r="P23" s="60"/>
      <c r="Q23" s="60"/>
      <c r="R23" s="60"/>
      <c r="S23" s="60"/>
      <c r="T23" s="60"/>
      <c r="U23" s="60"/>
      <c r="V23" s="60"/>
      <c r="W23" s="60">
        <v>8318276</v>
      </c>
      <c r="X23" s="60">
        <v>7959005</v>
      </c>
      <c r="Y23" s="60">
        <v>359271</v>
      </c>
      <c r="Z23" s="140">
        <v>4.51</v>
      </c>
      <c r="AA23" s="155">
        <v>12417890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317882318</v>
      </c>
      <c r="D25" s="168">
        <f>+D5+D9+D15+D19+D24</f>
        <v>0</v>
      </c>
      <c r="E25" s="169">
        <f t="shared" si="4"/>
        <v>390029821</v>
      </c>
      <c r="F25" s="73">
        <f t="shared" si="4"/>
        <v>390029821</v>
      </c>
      <c r="G25" s="73">
        <f t="shared" si="4"/>
        <v>47778281</v>
      </c>
      <c r="H25" s="73">
        <f t="shared" si="4"/>
        <v>23661425</v>
      </c>
      <c r="I25" s="73">
        <f t="shared" si="4"/>
        <v>22045229</v>
      </c>
      <c r="J25" s="73">
        <f t="shared" si="4"/>
        <v>93484935</v>
      </c>
      <c r="K25" s="73">
        <f t="shared" si="4"/>
        <v>21751473</v>
      </c>
      <c r="L25" s="73">
        <f t="shared" si="4"/>
        <v>22600792</v>
      </c>
      <c r="M25" s="73">
        <f t="shared" si="4"/>
        <v>67387545</v>
      </c>
      <c r="N25" s="73">
        <f t="shared" si="4"/>
        <v>111739810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205224745</v>
      </c>
      <c r="X25" s="73">
        <f t="shared" si="4"/>
        <v>151809181</v>
      </c>
      <c r="Y25" s="73">
        <f t="shared" si="4"/>
        <v>53415564</v>
      </c>
      <c r="Z25" s="170">
        <f>+IF(X25&lt;&gt;0,+(Y25/X25)*100,0)</f>
        <v>35.18599049684617</v>
      </c>
      <c r="AA25" s="168">
        <f>+AA5+AA9+AA15+AA19+AA24</f>
        <v>390029821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146140798</v>
      </c>
      <c r="D28" s="153">
        <f>SUM(D29:D31)</f>
        <v>0</v>
      </c>
      <c r="E28" s="154">
        <f t="shared" si="5"/>
        <v>139463612</v>
      </c>
      <c r="F28" s="100">
        <f t="shared" si="5"/>
        <v>139463612</v>
      </c>
      <c r="G28" s="100">
        <f t="shared" si="5"/>
        <v>9075952</v>
      </c>
      <c r="H28" s="100">
        <f t="shared" si="5"/>
        <v>8140892</v>
      </c>
      <c r="I28" s="100">
        <f t="shared" si="5"/>
        <v>9266830</v>
      </c>
      <c r="J28" s="100">
        <f t="shared" si="5"/>
        <v>26483674</v>
      </c>
      <c r="K28" s="100">
        <f t="shared" si="5"/>
        <v>9904985</v>
      </c>
      <c r="L28" s="100">
        <f t="shared" si="5"/>
        <v>9483402</v>
      </c>
      <c r="M28" s="100">
        <f t="shared" si="5"/>
        <v>9328171</v>
      </c>
      <c r="N28" s="100">
        <f t="shared" si="5"/>
        <v>28716558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55200232</v>
      </c>
      <c r="X28" s="100">
        <f t="shared" si="5"/>
        <v>37227249</v>
      </c>
      <c r="Y28" s="100">
        <f t="shared" si="5"/>
        <v>17972983</v>
      </c>
      <c r="Z28" s="137">
        <f>+IF(X28&lt;&gt;0,+(Y28/X28)*100,0)</f>
        <v>48.27910598497353</v>
      </c>
      <c r="AA28" s="153">
        <f>SUM(AA29:AA31)</f>
        <v>139463612</v>
      </c>
    </row>
    <row r="29" spans="1:27" ht="12.75">
      <c r="A29" s="138" t="s">
        <v>75</v>
      </c>
      <c r="B29" s="136"/>
      <c r="C29" s="155">
        <v>45751924</v>
      </c>
      <c r="D29" s="155"/>
      <c r="E29" s="156">
        <v>42654016</v>
      </c>
      <c r="F29" s="60">
        <v>42654016</v>
      </c>
      <c r="G29" s="60">
        <v>3157877</v>
      </c>
      <c r="H29" s="60">
        <v>1774750</v>
      </c>
      <c r="I29" s="60">
        <v>3020193</v>
      </c>
      <c r="J29" s="60">
        <v>7952820</v>
      </c>
      <c r="K29" s="60">
        <v>2531362</v>
      </c>
      <c r="L29" s="60">
        <v>2302495</v>
      </c>
      <c r="M29" s="60">
        <v>2023865</v>
      </c>
      <c r="N29" s="60">
        <v>6857722</v>
      </c>
      <c r="O29" s="60"/>
      <c r="P29" s="60"/>
      <c r="Q29" s="60"/>
      <c r="R29" s="60"/>
      <c r="S29" s="60"/>
      <c r="T29" s="60"/>
      <c r="U29" s="60"/>
      <c r="V29" s="60"/>
      <c r="W29" s="60">
        <v>14810542</v>
      </c>
      <c r="X29" s="60">
        <v>14342669</v>
      </c>
      <c r="Y29" s="60">
        <v>467873</v>
      </c>
      <c r="Z29" s="140">
        <v>3.26</v>
      </c>
      <c r="AA29" s="155">
        <v>42654016</v>
      </c>
    </row>
    <row r="30" spans="1:27" ht="12.75">
      <c r="A30" s="138" t="s">
        <v>76</v>
      </c>
      <c r="B30" s="136"/>
      <c r="C30" s="157">
        <v>59548210</v>
      </c>
      <c r="D30" s="157"/>
      <c r="E30" s="158">
        <v>50255571</v>
      </c>
      <c r="F30" s="159">
        <v>50255571</v>
      </c>
      <c r="G30" s="159">
        <v>3722147</v>
      </c>
      <c r="H30" s="159">
        <v>3852936</v>
      </c>
      <c r="I30" s="159">
        <v>4008608</v>
      </c>
      <c r="J30" s="159">
        <v>11583691</v>
      </c>
      <c r="K30" s="159">
        <v>3956091</v>
      </c>
      <c r="L30" s="159">
        <v>3903902</v>
      </c>
      <c r="M30" s="159">
        <v>4572291</v>
      </c>
      <c r="N30" s="159">
        <v>12432284</v>
      </c>
      <c r="O30" s="159"/>
      <c r="P30" s="159"/>
      <c r="Q30" s="159"/>
      <c r="R30" s="159"/>
      <c r="S30" s="159"/>
      <c r="T30" s="159"/>
      <c r="U30" s="159"/>
      <c r="V30" s="159"/>
      <c r="W30" s="159">
        <v>24015975</v>
      </c>
      <c r="X30" s="159">
        <v>8390905</v>
      </c>
      <c r="Y30" s="159">
        <v>15625070</v>
      </c>
      <c r="Z30" s="141">
        <v>186.21</v>
      </c>
      <c r="AA30" s="157">
        <v>50255571</v>
      </c>
    </row>
    <row r="31" spans="1:27" ht="12.75">
      <c r="A31" s="138" t="s">
        <v>77</v>
      </c>
      <c r="B31" s="136"/>
      <c r="C31" s="155">
        <v>40840664</v>
      </c>
      <c r="D31" s="155"/>
      <c r="E31" s="156">
        <v>46554025</v>
      </c>
      <c r="F31" s="60">
        <v>46554025</v>
      </c>
      <c r="G31" s="60">
        <v>2195928</v>
      </c>
      <c r="H31" s="60">
        <v>2513206</v>
      </c>
      <c r="I31" s="60">
        <v>2238029</v>
      </c>
      <c r="J31" s="60">
        <v>6947163</v>
      </c>
      <c r="K31" s="60">
        <v>3417532</v>
      </c>
      <c r="L31" s="60">
        <v>3277005</v>
      </c>
      <c r="M31" s="60">
        <v>2732015</v>
      </c>
      <c r="N31" s="60">
        <v>9426552</v>
      </c>
      <c r="O31" s="60"/>
      <c r="P31" s="60"/>
      <c r="Q31" s="60"/>
      <c r="R31" s="60"/>
      <c r="S31" s="60"/>
      <c r="T31" s="60"/>
      <c r="U31" s="60"/>
      <c r="V31" s="60"/>
      <c r="W31" s="60">
        <v>16373715</v>
      </c>
      <c r="X31" s="60">
        <v>14493675</v>
      </c>
      <c r="Y31" s="60">
        <v>1880040</v>
      </c>
      <c r="Z31" s="140">
        <v>12.97</v>
      </c>
      <c r="AA31" s="155">
        <v>46554025</v>
      </c>
    </row>
    <row r="32" spans="1:27" ht="12.75">
      <c r="A32" s="135" t="s">
        <v>78</v>
      </c>
      <c r="B32" s="136"/>
      <c r="C32" s="153">
        <f aca="true" t="shared" si="6" ref="C32:Y32">SUM(C33:C37)</f>
        <v>34254551</v>
      </c>
      <c r="D32" s="153">
        <f>SUM(D33:D37)</f>
        <v>0</v>
      </c>
      <c r="E32" s="154">
        <f t="shared" si="6"/>
        <v>50057634</v>
      </c>
      <c r="F32" s="100">
        <f t="shared" si="6"/>
        <v>50057634</v>
      </c>
      <c r="G32" s="100">
        <f t="shared" si="6"/>
        <v>2541456</v>
      </c>
      <c r="H32" s="100">
        <f t="shared" si="6"/>
        <v>2303619</v>
      </c>
      <c r="I32" s="100">
        <f t="shared" si="6"/>
        <v>2389917</v>
      </c>
      <c r="J32" s="100">
        <f t="shared" si="6"/>
        <v>7234992</v>
      </c>
      <c r="K32" s="100">
        <f t="shared" si="6"/>
        <v>2688554</v>
      </c>
      <c r="L32" s="100">
        <f t="shared" si="6"/>
        <v>2721696</v>
      </c>
      <c r="M32" s="100">
        <f t="shared" si="6"/>
        <v>13895864</v>
      </c>
      <c r="N32" s="100">
        <f t="shared" si="6"/>
        <v>19306114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26541106</v>
      </c>
      <c r="X32" s="100">
        <f t="shared" si="6"/>
        <v>21935412</v>
      </c>
      <c r="Y32" s="100">
        <f t="shared" si="6"/>
        <v>4605694</v>
      </c>
      <c r="Z32" s="137">
        <f>+IF(X32&lt;&gt;0,+(Y32/X32)*100,0)</f>
        <v>20.996614971261994</v>
      </c>
      <c r="AA32" s="153">
        <f>SUM(AA33:AA37)</f>
        <v>50057634</v>
      </c>
    </row>
    <row r="33" spans="1:27" ht="12.75">
      <c r="A33" s="138" t="s">
        <v>79</v>
      </c>
      <c r="B33" s="136"/>
      <c r="C33" s="155">
        <v>12430286</v>
      </c>
      <c r="D33" s="155"/>
      <c r="E33" s="156">
        <v>13600850</v>
      </c>
      <c r="F33" s="60">
        <v>13600850</v>
      </c>
      <c r="G33" s="60">
        <v>1307834</v>
      </c>
      <c r="H33" s="60">
        <v>828072</v>
      </c>
      <c r="I33" s="60">
        <v>872385</v>
      </c>
      <c r="J33" s="60">
        <v>3008291</v>
      </c>
      <c r="K33" s="60">
        <v>1024480</v>
      </c>
      <c r="L33" s="60">
        <v>903149</v>
      </c>
      <c r="M33" s="60">
        <v>849028</v>
      </c>
      <c r="N33" s="60">
        <v>2776657</v>
      </c>
      <c r="O33" s="60"/>
      <c r="P33" s="60"/>
      <c r="Q33" s="60"/>
      <c r="R33" s="60"/>
      <c r="S33" s="60"/>
      <c r="T33" s="60"/>
      <c r="U33" s="60"/>
      <c r="V33" s="60"/>
      <c r="W33" s="60">
        <v>5784948</v>
      </c>
      <c r="X33" s="60">
        <v>5316713</v>
      </c>
      <c r="Y33" s="60">
        <v>468235</v>
      </c>
      <c r="Z33" s="140">
        <v>8.81</v>
      </c>
      <c r="AA33" s="155">
        <v>13600850</v>
      </c>
    </row>
    <row r="34" spans="1:27" ht="12.75">
      <c r="A34" s="138" t="s">
        <v>80</v>
      </c>
      <c r="B34" s="136"/>
      <c r="C34" s="155">
        <v>7349172</v>
      </c>
      <c r="D34" s="155"/>
      <c r="E34" s="156">
        <v>8436294</v>
      </c>
      <c r="F34" s="60">
        <v>8436294</v>
      </c>
      <c r="G34" s="60">
        <v>544123</v>
      </c>
      <c r="H34" s="60">
        <v>655688</v>
      </c>
      <c r="I34" s="60">
        <v>606632</v>
      </c>
      <c r="J34" s="60">
        <v>1806443</v>
      </c>
      <c r="K34" s="60">
        <v>836072</v>
      </c>
      <c r="L34" s="60">
        <v>680750</v>
      </c>
      <c r="M34" s="60">
        <v>890800</v>
      </c>
      <c r="N34" s="60">
        <v>2407622</v>
      </c>
      <c r="O34" s="60"/>
      <c r="P34" s="60"/>
      <c r="Q34" s="60"/>
      <c r="R34" s="60"/>
      <c r="S34" s="60"/>
      <c r="T34" s="60"/>
      <c r="U34" s="60"/>
      <c r="V34" s="60"/>
      <c r="W34" s="60">
        <v>4214065</v>
      </c>
      <c r="X34" s="60">
        <v>4281626</v>
      </c>
      <c r="Y34" s="60">
        <v>-67561</v>
      </c>
      <c r="Z34" s="140">
        <v>-1.58</v>
      </c>
      <c r="AA34" s="155">
        <v>8436294</v>
      </c>
    </row>
    <row r="35" spans="1:27" ht="12.75">
      <c r="A35" s="138" t="s">
        <v>81</v>
      </c>
      <c r="B35" s="136"/>
      <c r="C35" s="155">
        <v>13667230</v>
      </c>
      <c r="D35" s="155"/>
      <c r="E35" s="156">
        <v>25762235</v>
      </c>
      <c r="F35" s="60">
        <v>25762235</v>
      </c>
      <c r="G35" s="60">
        <v>654078</v>
      </c>
      <c r="H35" s="60">
        <v>775016</v>
      </c>
      <c r="I35" s="60">
        <v>874905</v>
      </c>
      <c r="J35" s="60">
        <v>2303999</v>
      </c>
      <c r="K35" s="60">
        <v>638184</v>
      </c>
      <c r="L35" s="60">
        <v>1102345</v>
      </c>
      <c r="M35" s="60">
        <v>12132766</v>
      </c>
      <c r="N35" s="60">
        <v>13873295</v>
      </c>
      <c r="O35" s="60"/>
      <c r="P35" s="60"/>
      <c r="Q35" s="60"/>
      <c r="R35" s="60"/>
      <c r="S35" s="60"/>
      <c r="T35" s="60"/>
      <c r="U35" s="60"/>
      <c r="V35" s="60"/>
      <c r="W35" s="60">
        <v>16177294</v>
      </c>
      <c r="X35" s="60">
        <v>11944860</v>
      </c>
      <c r="Y35" s="60">
        <v>4232434</v>
      </c>
      <c r="Z35" s="140">
        <v>35.43</v>
      </c>
      <c r="AA35" s="155">
        <v>25762235</v>
      </c>
    </row>
    <row r="36" spans="1:27" ht="12.75">
      <c r="A36" s="138" t="s">
        <v>82</v>
      </c>
      <c r="B36" s="136"/>
      <c r="C36" s="155">
        <v>807863</v>
      </c>
      <c r="D36" s="155"/>
      <c r="E36" s="156">
        <v>2258255</v>
      </c>
      <c r="F36" s="60">
        <v>2258255</v>
      </c>
      <c r="G36" s="60">
        <v>35421</v>
      </c>
      <c r="H36" s="60">
        <v>44843</v>
      </c>
      <c r="I36" s="60">
        <v>35995</v>
      </c>
      <c r="J36" s="60">
        <v>116259</v>
      </c>
      <c r="K36" s="60">
        <v>189818</v>
      </c>
      <c r="L36" s="60">
        <v>35452</v>
      </c>
      <c r="M36" s="60">
        <v>23270</v>
      </c>
      <c r="N36" s="60">
        <v>248540</v>
      </c>
      <c r="O36" s="60"/>
      <c r="P36" s="60"/>
      <c r="Q36" s="60"/>
      <c r="R36" s="60"/>
      <c r="S36" s="60"/>
      <c r="T36" s="60"/>
      <c r="U36" s="60"/>
      <c r="V36" s="60"/>
      <c r="W36" s="60">
        <v>364799</v>
      </c>
      <c r="X36" s="60">
        <v>392213</v>
      </c>
      <c r="Y36" s="60">
        <v>-27414</v>
      </c>
      <c r="Z36" s="140">
        <v>-6.99</v>
      </c>
      <c r="AA36" s="155">
        <v>2258255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36905406</v>
      </c>
      <c r="D38" s="153">
        <f>SUM(D39:D41)</f>
        <v>0</v>
      </c>
      <c r="E38" s="154">
        <f t="shared" si="7"/>
        <v>29975835</v>
      </c>
      <c r="F38" s="100">
        <f t="shared" si="7"/>
        <v>29975835</v>
      </c>
      <c r="G38" s="100">
        <f t="shared" si="7"/>
        <v>5001902</v>
      </c>
      <c r="H38" s="100">
        <f t="shared" si="7"/>
        <v>1176144</v>
      </c>
      <c r="I38" s="100">
        <f t="shared" si="7"/>
        <v>2235560</v>
      </c>
      <c r="J38" s="100">
        <f t="shared" si="7"/>
        <v>8413606</v>
      </c>
      <c r="K38" s="100">
        <f t="shared" si="7"/>
        <v>3190979</v>
      </c>
      <c r="L38" s="100">
        <f t="shared" si="7"/>
        <v>2393880</v>
      </c>
      <c r="M38" s="100">
        <f t="shared" si="7"/>
        <v>2152284</v>
      </c>
      <c r="N38" s="100">
        <f t="shared" si="7"/>
        <v>7737143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16150749</v>
      </c>
      <c r="X38" s="100">
        <f t="shared" si="7"/>
        <v>16089077</v>
      </c>
      <c r="Y38" s="100">
        <f t="shared" si="7"/>
        <v>61672</v>
      </c>
      <c r="Z38" s="137">
        <f>+IF(X38&lt;&gt;0,+(Y38/X38)*100,0)</f>
        <v>0.38331596026297843</v>
      </c>
      <c r="AA38" s="153">
        <f>SUM(AA39:AA41)</f>
        <v>29975835</v>
      </c>
    </row>
    <row r="39" spans="1:27" ht="12.75">
      <c r="A39" s="138" t="s">
        <v>85</v>
      </c>
      <c r="B39" s="136"/>
      <c r="C39" s="155">
        <v>10129507</v>
      </c>
      <c r="D39" s="155"/>
      <c r="E39" s="156">
        <v>10191973</v>
      </c>
      <c r="F39" s="60">
        <v>10191973</v>
      </c>
      <c r="G39" s="60">
        <v>792257</v>
      </c>
      <c r="H39" s="60">
        <v>908670</v>
      </c>
      <c r="I39" s="60">
        <v>901369</v>
      </c>
      <c r="J39" s="60">
        <v>2602296</v>
      </c>
      <c r="K39" s="60">
        <v>857957</v>
      </c>
      <c r="L39" s="60">
        <v>824285</v>
      </c>
      <c r="M39" s="60">
        <v>821295</v>
      </c>
      <c r="N39" s="60">
        <v>2503537</v>
      </c>
      <c r="O39" s="60"/>
      <c r="P39" s="60"/>
      <c r="Q39" s="60"/>
      <c r="R39" s="60"/>
      <c r="S39" s="60"/>
      <c r="T39" s="60"/>
      <c r="U39" s="60"/>
      <c r="V39" s="60"/>
      <c r="W39" s="60">
        <v>5105833</v>
      </c>
      <c r="X39" s="60">
        <v>3211937</v>
      </c>
      <c r="Y39" s="60">
        <v>1893896</v>
      </c>
      <c r="Z39" s="140">
        <v>58.96</v>
      </c>
      <c r="AA39" s="155">
        <v>10191973</v>
      </c>
    </row>
    <row r="40" spans="1:27" ht="12.75">
      <c r="A40" s="138" t="s">
        <v>86</v>
      </c>
      <c r="B40" s="136"/>
      <c r="C40" s="155">
        <v>26775899</v>
      </c>
      <c r="D40" s="155"/>
      <c r="E40" s="156">
        <v>19783862</v>
      </c>
      <c r="F40" s="60">
        <v>19783862</v>
      </c>
      <c r="G40" s="60">
        <v>4209645</v>
      </c>
      <c r="H40" s="60">
        <v>267474</v>
      </c>
      <c r="I40" s="60">
        <v>1334191</v>
      </c>
      <c r="J40" s="60">
        <v>5811310</v>
      </c>
      <c r="K40" s="60">
        <v>2333022</v>
      </c>
      <c r="L40" s="60">
        <v>1569595</v>
      </c>
      <c r="M40" s="60">
        <v>1330989</v>
      </c>
      <c r="N40" s="60">
        <v>5233606</v>
      </c>
      <c r="O40" s="60"/>
      <c r="P40" s="60"/>
      <c r="Q40" s="60"/>
      <c r="R40" s="60"/>
      <c r="S40" s="60"/>
      <c r="T40" s="60"/>
      <c r="U40" s="60"/>
      <c r="V40" s="60"/>
      <c r="W40" s="60">
        <v>11044916</v>
      </c>
      <c r="X40" s="60">
        <v>12877140</v>
      </c>
      <c r="Y40" s="60">
        <v>-1832224</v>
      </c>
      <c r="Z40" s="140">
        <v>-14.23</v>
      </c>
      <c r="AA40" s="155">
        <v>19783862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123097993</v>
      </c>
      <c r="D42" s="153">
        <f>SUM(D43:D46)</f>
        <v>0</v>
      </c>
      <c r="E42" s="154">
        <f t="shared" si="8"/>
        <v>148153357</v>
      </c>
      <c r="F42" s="100">
        <f t="shared" si="8"/>
        <v>148153357</v>
      </c>
      <c r="G42" s="100">
        <f t="shared" si="8"/>
        <v>14767785</v>
      </c>
      <c r="H42" s="100">
        <f t="shared" si="8"/>
        <v>17045513</v>
      </c>
      <c r="I42" s="100">
        <f t="shared" si="8"/>
        <v>13793721</v>
      </c>
      <c r="J42" s="100">
        <f t="shared" si="8"/>
        <v>45607019</v>
      </c>
      <c r="K42" s="100">
        <f t="shared" si="8"/>
        <v>9957031</v>
      </c>
      <c r="L42" s="100">
        <f t="shared" si="8"/>
        <v>3722325</v>
      </c>
      <c r="M42" s="100">
        <f t="shared" si="8"/>
        <v>16695512</v>
      </c>
      <c r="N42" s="100">
        <f t="shared" si="8"/>
        <v>30374868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75981887</v>
      </c>
      <c r="X42" s="100">
        <f t="shared" si="8"/>
        <v>70825400</v>
      </c>
      <c r="Y42" s="100">
        <f t="shared" si="8"/>
        <v>5156487</v>
      </c>
      <c r="Z42" s="137">
        <f>+IF(X42&lt;&gt;0,+(Y42/X42)*100,0)</f>
        <v>7.280561775860073</v>
      </c>
      <c r="AA42" s="153">
        <f>SUM(AA43:AA46)</f>
        <v>148153357</v>
      </c>
    </row>
    <row r="43" spans="1:27" ht="12.75">
      <c r="A43" s="138" t="s">
        <v>89</v>
      </c>
      <c r="B43" s="136"/>
      <c r="C43" s="155">
        <v>102717420</v>
      </c>
      <c r="D43" s="155"/>
      <c r="E43" s="156">
        <v>120718872</v>
      </c>
      <c r="F43" s="60">
        <v>120718872</v>
      </c>
      <c r="G43" s="60">
        <v>13640002</v>
      </c>
      <c r="H43" s="60">
        <v>15715620</v>
      </c>
      <c r="I43" s="60">
        <v>12222862</v>
      </c>
      <c r="J43" s="60">
        <v>41578484</v>
      </c>
      <c r="K43" s="60">
        <v>8370889</v>
      </c>
      <c r="L43" s="60">
        <v>2111262</v>
      </c>
      <c r="M43" s="60">
        <v>15154094</v>
      </c>
      <c r="N43" s="60">
        <v>25636245</v>
      </c>
      <c r="O43" s="60"/>
      <c r="P43" s="60"/>
      <c r="Q43" s="60"/>
      <c r="R43" s="60"/>
      <c r="S43" s="60"/>
      <c r="T43" s="60"/>
      <c r="U43" s="60"/>
      <c r="V43" s="60"/>
      <c r="W43" s="60">
        <v>67214729</v>
      </c>
      <c r="X43" s="60">
        <v>61203520</v>
      </c>
      <c r="Y43" s="60">
        <v>6011209</v>
      </c>
      <c r="Z43" s="140">
        <v>9.82</v>
      </c>
      <c r="AA43" s="155">
        <v>120718872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2278580</v>
      </c>
      <c r="D45" s="157"/>
      <c r="E45" s="158">
        <v>2718760</v>
      </c>
      <c r="F45" s="159">
        <v>2718760</v>
      </c>
      <c r="G45" s="159">
        <v>166627</v>
      </c>
      <c r="H45" s="159">
        <v>168868</v>
      </c>
      <c r="I45" s="159">
        <v>201899</v>
      </c>
      <c r="J45" s="159">
        <v>537394</v>
      </c>
      <c r="K45" s="159">
        <v>173623</v>
      </c>
      <c r="L45" s="159">
        <v>204174</v>
      </c>
      <c r="M45" s="159">
        <v>221763</v>
      </c>
      <c r="N45" s="159">
        <v>599560</v>
      </c>
      <c r="O45" s="159"/>
      <c r="P45" s="159"/>
      <c r="Q45" s="159"/>
      <c r="R45" s="159"/>
      <c r="S45" s="159"/>
      <c r="T45" s="159"/>
      <c r="U45" s="159"/>
      <c r="V45" s="159"/>
      <c r="W45" s="159">
        <v>1136954</v>
      </c>
      <c r="X45" s="159"/>
      <c r="Y45" s="159">
        <v>1136954</v>
      </c>
      <c r="Z45" s="141">
        <v>0</v>
      </c>
      <c r="AA45" s="157">
        <v>2718760</v>
      </c>
    </row>
    <row r="46" spans="1:27" ht="12.75">
      <c r="A46" s="138" t="s">
        <v>92</v>
      </c>
      <c r="B46" s="136"/>
      <c r="C46" s="155">
        <v>18101993</v>
      </c>
      <c r="D46" s="155"/>
      <c r="E46" s="156">
        <v>24715725</v>
      </c>
      <c r="F46" s="60">
        <v>24715725</v>
      </c>
      <c r="G46" s="60">
        <v>961156</v>
      </c>
      <c r="H46" s="60">
        <v>1161025</v>
      </c>
      <c r="I46" s="60">
        <v>1368960</v>
      </c>
      <c r="J46" s="60">
        <v>3491141</v>
      </c>
      <c r="K46" s="60">
        <v>1412519</v>
      </c>
      <c r="L46" s="60">
        <v>1406889</v>
      </c>
      <c r="M46" s="60">
        <v>1319655</v>
      </c>
      <c r="N46" s="60">
        <v>4139063</v>
      </c>
      <c r="O46" s="60"/>
      <c r="P46" s="60"/>
      <c r="Q46" s="60"/>
      <c r="R46" s="60"/>
      <c r="S46" s="60"/>
      <c r="T46" s="60"/>
      <c r="U46" s="60"/>
      <c r="V46" s="60"/>
      <c r="W46" s="60">
        <v>7630204</v>
      </c>
      <c r="X46" s="60">
        <v>9621880</v>
      </c>
      <c r="Y46" s="60">
        <v>-1991676</v>
      </c>
      <c r="Z46" s="140">
        <v>-20.7</v>
      </c>
      <c r="AA46" s="155">
        <v>24715725</v>
      </c>
    </row>
    <row r="47" spans="1:27" ht="12.75">
      <c r="A47" s="135" t="s">
        <v>93</v>
      </c>
      <c r="B47" s="142" t="s">
        <v>94</v>
      </c>
      <c r="C47" s="153">
        <v>5374</v>
      </c>
      <c r="D47" s="153"/>
      <c r="E47" s="154">
        <v>6003</v>
      </c>
      <c r="F47" s="100">
        <v>6003</v>
      </c>
      <c r="G47" s="100"/>
      <c r="H47" s="100">
        <v>672</v>
      </c>
      <c r="I47" s="100">
        <v>408</v>
      </c>
      <c r="J47" s="100">
        <v>1080</v>
      </c>
      <c r="K47" s="100">
        <v>-48</v>
      </c>
      <c r="L47" s="100">
        <v>512</v>
      </c>
      <c r="M47" s="100">
        <v>1057</v>
      </c>
      <c r="N47" s="100">
        <v>1521</v>
      </c>
      <c r="O47" s="100"/>
      <c r="P47" s="100"/>
      <c r="Q47" s="100"/>
      <c r="R47" s="100"/>
      <c r="S47" s="100"/>
      <c r="T47" s="100"/>
      <c r="U47" s="100"/>
      <c r="V47" s="100"/>
      <c r="W47" s="100">
        <v>2601</v>
      </c>
      <c r="X47" s="100">
        <v>1246</v>
      </c>
      <c r="Y47" s="100">
        <v>1355</v>
      </c>
      <c r="Z47" s="137">
        <v>108.75</v>
      </c>
      <c r="AA47" s="153">
        <v>6003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340404122</v>
      </c>
      <c r="D48" s="168">
        <f>+D28+D32+D38+D42+D47</f>
        <v>0</v>
      </c>
      <c r="E48" s="169">
        <f t="shared" si="9"/>
        <v>367656441</v>
      </c>
      <c r="F48" s="73">
        <f t="shared" si="9"/>
        <v>367656441</v>
      </c>
      <c r="G48" s="73">
        <f t="shared" si="9"/>
        <v>31387095</v>
      </c>
      <c r="H48" s="73">
        <f t="shared" si="9"/>
        <v>28666840</v>
      </c>
      <c r="I48" s="73">
        <f t="shared" si="9"/>
        <v>27686436</v>
      </c>
      <c r="J48" s="73">
        <f t="shared" si="9"/>
        <v>87740371</v>
      </c>
      <c r="K48" s="73">
        <f t="shared" si="9"/>
        <v>25741501</v>
      </c>
      <c r="L48" s="73">
        <f t="shared" si="9"/>
        <v>18321815</v>
      </c>
      <c r="M48" s="73">
        <f t="shared" si="9"/>
        <v>42072888</v>
      </c>
      <c r="N48" s="73">
        <f t="shared" si="9"/>
        <v>86136204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173876575</v>
      </c>
      <c r="X48" s="73">
        <f t="shared" si="9"/>
        <v>146078384</v>
      </c>
      <c r="Y48" s="73">
        <f t="shared" si="9"/>
        <v>27798191</v>
      </c>
      <c r="Z48" s="170">
        <f>+IF(X48&lt;&gt;0,+(Y48/X48)*100,0)</f>
        <v>19.02964027860549</v>
      </c>
      <c r="AA48" s="168">
        <f>+AA28+AA32+AA38+AA42+AA47</f>
        <v>367656441</v>
      </c>
    </row>
    <row r="49" spans="1:27" ht="12.75">
      <c r="A49" s="148" t="s">
        <v>49</v>
      </c>
      <c r="B49" s="149"/>
      <c r="C49" s="171">
        <f aca="true" t="shared" si="10" ref="C49:Y49">+C25-C48</f>
        <v>-22521804</v>
      </c>
      <c r="D49" s="171">
        <f>+D25-D48</f>
        <v>0</v>
      </c>
      <c r="E49" s="172">
        <f t="shared" si="10"/>
        <v>22373380</v>
      </c>
      <c r="F49" s="173">
        <f t="shared" si="10"/>
        <v>22373380</v>
      </c>
      <c r="G49" s="173">
        <f t="shared" si="10"/>
        <v>16391186</v>
      </c>
      <c r="H49" s="173">
        <f t="shared" si="10"/>
        <v>-5005415</v>
      </c>
      <c r="I49" s="173">
        <f t="shared" si="10"/>
        <v>-5641207</v>
      </c>
      <c r="J49" s="173">
        <f t="shared" si="10"/>
        <v>5744564</v>
      </c>
      <c r="K49" s="173">
        <f t="shared" si="10"/>
        <v>-3990028</v>
      </c>
      <c r="L49" s="173">
        <f t="shared" si="10"/>
        <v>4278977</v>
      </c>
      <c r="M49" s="173">
        <f t="shared" si="10"/>
        <v>25314657</v>
      </c>
      <c r="N49" s="173">
        <f t="shared" si="10"/>
        <v>25603606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31348170</v>
      </c>
      <c r="X49" s="173">
        <f>IF(F25=F48,0,X25-X48)</f>
        <v>5730797</v>
      </c>
      <c r="Y49" s="173">
        <f t="shared" si="10"/>
        <v>25617373</v>
      </c>
      <c r="Z49" s="174">
        <f>+IF(X49&lt;&gt;0,+(Y49/X49)*100,0)</f>
        <v>447.0123963560392</v>
      </c>
      <c r="AA49" s="171">
        <f>+AA25-AA48</f>
        <v>22373380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154859936</v>
      </c>
      <c r="D5" s="155">
        <v>0</v>
      </c>
      <c r="E5" s="156">
        <v>176512298</v>
      </c>
      <c r="F5" s="60">
        <v>176512298</v>
      </c>
      <c r="G5" s="60">
        <v>13758928</v>
      </c>
      <c r="H5" s="60">
        <v>13989452</v>
      </c>
      <c r="I5" s="60">
        <v>13872322</v>
      </c>
      <c r="J5" s="60">
        <v>41620702</v>
      </c>
      <c r="K5" s="60">
        <v>14066207</v>
      </c>
      <c r="L5" s="60">
        <v>14996414</v>
      </c>
      <c r="M5" s="60">
        <v>14020680</v>
      </c>
      <c r="N5" s="60">
        <v>43083301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84704003</v>
      </c>
      <c r="X5" s="60">
        <v>90877496</v>
      </c>
      <c r="Y5" s="60">
        <v>-6173493</v>
      </c>
      <c r="Z5" s="140">
        <v>-6.79</v>
      </c>
      <c r="AA5" s="155">
        <v>176512298</v>
      </c>
    </row>
    <row r="6" spans="1:27" ht="12.75">
      <c r="A6" s="181" t="s">
        <v>102</v>
      </c>
      <c r="B6" s="182"/>
      <c r="C6" s="155">
        <v>7343344</v>
      </c>
      <c r="D6" s="155">
        <v>0</v>
      </c>
      <c r="E6" s="156">
        <v>6654680</v>
      </c>
      <c r="F6" s="60">
        <v>6654680</v>
      </c>
      <c r="G6" s="60">
        <v>441359</v>
      </c>
      <c r="H6" s="60">
        <v>471272</v>
      </c>
      <c r="I6" s="60">
        <v>398768</v>
      </c>
      <c r="J6" s="60">
        <v>1311399</v>
      </c>
      <c r="K6" s="60">
        <v>530142</v>
      </c>
      <c r="L6" s="60">
        <v>-93783</v>
      </c>
      <c r="M6" s="60">
        <v>536638</v>
      </c>
      <c r="N6" s="60">
        <v>972997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2284396</v>
      </c>
      <c r="X6" s="60">
        <v>2063690</v>
      </c>
      <c r="Y6" s="60">
        <v>220706</v>
      </c>
      <c r="Z6" s="140">
        <v>10.69</v>
      </c>
      <c r="AA6" s="155">
        <v>6654680</v>
      </c>
    </row>
    <row r="7" spans="1:27" ht="12.75">
      <c r="A7" s="183" t="s">
        <v>103</v>
      </c>
      <c r="B7" s="182"/>
      <c r="C7" s="155">
        <v>56672222</v>
      </c>
      <c r="D7" s="155">
        <v>0</v>
      </c>
      <c r="E7" s="156">
        <v>76884398</v>
      </c>
      <c r="F7" s="60">
        <v>76884398</v>
      </c>
      <c r="G7" s="60">
        <v>5324561</v>
      </c>
      <c r="H7" s="60">
        <v>5570079</v>
      </c>
      <c r="I7" s="60">
        <v>5609961</v>
      </c>
      <c r="J7" s="60">
        <v>16504601</v>
      </c>
      <c r="K7" s="60">
        <v>5242828</v>
      </c>
      <c r="L7" s="60">
        <v>5632640</v>
      </c>
      <c r="M7" s="60">
        <v>5082411</v>
      </c>
      <c r="N7" s="60">
        <v>15957879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32462480</v>
      </c>
      <c r="X7" s="60">
        <v>40616203</v>
      </c>
      <c r="Y7" s="60">
        <v>-8153723</v>
      </c>
      <c r="Z7" s="140">
        <v>-20.08</v>
      </c>
      <c r="AA7" s="155">
        <v>76884398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5815228</v>
      </c>
      <c r="D10" s="155">
        <v>0</v>
      </c>
      <c r="E10" s="156">
        <v>5512250</v>
      </c>
      <c r="F10" s="54">
        <v>5512250</v>
      </c>
      <c r="G10" s="54">
        <v>523092</v>
      </c>
      <c r="H10" s="54">
        <v>527896</v>
      </c>
      <c r="I10" s="54">
        <v>513728</v>
      </c>
      <c r="J10" s="54">
        <v>1564716</v>
      </c>
      <c r="K10" s="54">
        <v>526706</v>
      </c>
      <c r="L10" s="54">
        <v>524470</v>
      </c>
      <c r="M10" s="54">
        <v>523224</v>
      </c>
      <c r="N10" s="54">
        <v>1574400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3139116</v>
      </c>
      <c r="X10" s="54">
        <v>2920021</v>
      </c>
      <c r="Y10" s="54">
        <v>219095</v>
      </c>
      <c r="Z10" s="184">
        <v>7.5</v>
      </c>
      <c r="AA10" s="130">
        <v>5512250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700857</v>
      </c>
      <c r="D12" s="155">
        <v>0</v>
      </c>
      <c r="E12" s="156">
        <v>719375</v>
      </c>
      <c r="F12" s="60">
        <v>719375</v>
      </c>
      <c r="G12" s="60">
        <v>60010</v>
      </c>
      <c r="H12" s="60">
        <v>59399</v>
      </c>
      <c r="I12" s="60">
        <v>75397</v>
      </c>
      <c r="J12" s="60">
        <v>194806</v>
      </c>
      <c r="K12" s="60">
        <v>47124</v>
      </c>
      <c r="L12" s="60">
        <v>58092</v>
      </c>
      <c r="M12" s="60">
        <v>58092</v>
      </c>
      <c r="N12" s="60">
        <v>163308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358114</v>
      </c>
      <c r="X12" s="60">
        <v>328467</v>
      </c>
      <c r="Y12" s="60">
        <v>29647</v>
      </c>
      <c r="Z12" s="140">
        <v>9.03</v>
      </c>
      <c r="AA12" s="155">
        <v>719375</v>
      </c>
    </row>
    <row r="13" spans="1:27" ht="12.75">
      <c r="A13" s="181" t="s">
        <v>109</v>
      </c>
      <c r="B13" s="185"/>
      <c r="C13" s="155">
        <v>3633733</v>
      </c>
      <c r="D13" s="155">
        <v>0</v>
      </c>
      <c r="E13" s="156">
        <v>3724682</v>
      </c>
      <c r="F13" s="60">
        <v>3724682</v>
      </c>
      <c r="G13" s="60">
        <v>43638</v>
      </c>
      <c r="H13" s="60">
        <v>121105</v>
      </c>
      <c r="I13" s="60">
        <v>527553</v>
      </c>
      <c r="J13" s="60">
        <v>692296</v>
      </c>
      <c r="K13" s="60">
        <v>224761</v>
      </c>
      <c r="L13" s="60">
        <v>140280</v>
      </c>
      <c r="M13" s="60">
        <v>176023</v>
      </c>
      <c r="N13" s="60">
        <v>541064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1233360</v>
      </c>
      <c r="X13" s="60">
        <v>2534311</v>
      </c>
      <c r="Y13" s="60">
        <v>-1300951</v>
      </c>
      <c r="Z13" s="140">
        <v>-51.33</v>
      </c>
      <c r="AA13" s="155">
        <v>3724682</v>
      </c>
    </row>
    <row r="14" spans="1:27" ht="12.75">
      <c r="A14" s="181" t="s">
        <v>110</v>
      </c>
      <c r="B14" s="185"/>
      <c r="C14" s="155">
        <v>1714903</v>
      </c>
      <c r="D14" s="155">
        <v>0</v>
      </c>
      <c r="E14" s="156">
        <v>1959837</v>
      </c>
      <c r="F14" s="60">
        <v>1959837</v>
      </c>
      <c r="G14" s="60">
        <v>180826</v>
      </c>
      <c r="H14" s="60">
        <v>152702</v>
      </c>
      <c r="I14" s="60">
        <v>186733</v>
      </c>
      <c r="J14" s="60">
        <v>520261</v>
      </c>
      <c r="K14" s="60">
        <v>191297</v>
      </c>
      <c r="L14" s="60">
        <v>194804</v>
      </c>
      <c r="M14" s="60">
        <v>201368</v>
      </c>
      <c r="N14" s="60">
        <v>587469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1107730</v>
      </c>
      <c r="X14" s="60">
        <v>998289</v>
      </c>
      <c r="Y14" s="60">
        <v>109441</v>
      </c>
      <c r="Z14" s="140">
        <v>10.96</v>
      </c>
      <c r="AA14" s="155">
        <v>1959837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9100750</v>
      </c>
      <c r="D16" s="155">
        <v>0</v>
      </c>
      <c r="E16" s="156">
        <v>23915908</v>
      </c>
      <c r="F16" s="60">
        <v>23915908</v>
      </c>
      <c r="G16" s="60">
        <v>287725</v>
      </c>
      <c r="H16" s="60">
        <v>215275</v>
      </c>
      <c r="I16" s="60">
        <v>336788</v>
      </c>
      <c r="J16" s="60">
        <v>839788</v>
      </c>
      <c r="K16" s="60">
        <v>314743</v>
      </c>
      <c r="L16" s="60">
        <v>579172</v>
      </c>
      <c r="M16" s="60">
        <v>20820589</v>
      </c>
      <c r="N16" s="60">
        <v>21714504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22554292</v>
      </c>
      <c r="X16" s="60">
        <v>6986459</v>
      </c>
      <c r="Y16" s="60">
        <v>15567833</v>
      </c>
      <c r="Z16" s="140">
        <v>222.83</v>
      </c>
      <c r="AA16" s="155">
        <v>23915908</v>
      </c>
    </row>
    <row r="17" spans="1:27" ht="12.75">
      <c r="A17" s="181" t="s">
        <v>113</v>
      </c>
      <c r="B17" s="185"/>
      <c r="C17" s="155">
        <v>3206426</v>
      </c>
      <c r="D17" s="155">
        <v>0</v>
      </c>
      <c r="E17" s="156">
        <v>3439439</v>
      </c>
      <c r="F17" s="60">
        <v>3439439</v>
      </c>
      <c r="G17" s="60">
        <v>333539</v>
      </c>
      <c r="H17" s="60">
        <v>307173</v>
      </c>
      <c r="I17" s="60">
        <v>346713</v>
      </c>
      <c r="J17" s="60">
        <v>987425</v>
      </c>
      <c r="K17" s="60">
        <v>294237</v>
      </c>
      <c r="L17" s="60">
        <v>275082</v>
      </c>
      <c r="M17" s="60">
        <v>250021</v>
      </c>
      <c r="N17" s="60">
        <v>819340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1806765</v>
      </c>
      <c r="X17" s="60">
        <v>1527276</v>
      </c>
      <c r="Y17" s="60">
        <v>279489</v>
      </c>
      <c r="Z17" s="140">
        <v>18.3</v>
      </c>
      <c r="AA17" s="155">
        <v>3439439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51941308</v>
      </c>
      <c r="D19" s="155">
        <v>0</v>
      </c>
      <c r="E19" s="156">
        <v>61469000</v>
      </c>
      <c r="F19" s="60">
        <v>61469000</v>
      </c>
      <c r="G19" s="60">
        <v>20552170</v>
      </c>
      <c r="H19" s="60">
        <v>0</v>
      </c>
      <c r="I19" s="60">
        <v>0</v>
      </c>
      <c r="J19" s="60">
        <v>20552170</v>
      </c>
      <c r="K19" s="60">
        <v>59453</v>
      </c>
      <c r="L19" s="60">
        <v>-59623</v>
      </c>
      <c r="M19" s="60">
        <v>17132363</v>
      </c>
      <c r="N19" s="60">
        <v>17132193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37684363</v>
      </c>
      <c r="X19" s="60">
        <v>30751403</v>
      </c>
      <c r="Y19" s="60">
        <v>6932960</v>
      </c>
      <c r="Z19" s="140">
        <v>22.55</v>
      </c>
      <c r="AA19" s="155">
        <v>61469000</v>
      </c>
    </row>
    <row r="20" spans="1:27" ht="12.75">
      <c r="A20" s="181" t="s">
        <v>35</v>
      </c>
      <c r="B20" s="185"/>
      <c r="C20" s="155">
        <v>3703452</v>
      </c>
      <c r="D20" s="155">
        <v>0</v>
      </c>
      <c r="E20" s="156">
        <v>7371954</v>
      </c>
      <c r="F20" s="54">
        <v>7371954</v>
      </c>
      <c r="G20" s="54">
        <v>236885</v>
      </c>
      <c r="H20" s="54">
        <v>232072</v>
      </c>
      <c r="I20" s="54">
        <v>177266</v>
      </c>
      <c r="J20" s="54">
        <v>646223</v>
      </c>
      <c r="K20" s="54">
        <v>253975</v>
      </c>
      <c r="L20" s="54">
        <v>353244</v>
      </c>
      <c r="M20" s="54">
        <v>234722</v>
      </c>
      <c r="N20" s="54">
        <v>841941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1488164</v>
      </c>
      <c r="X20" s="54">
        <v>1785450</v>
      </c>
      <c r="Y20" s="54">
        <v>-297286</v>
      </c>
      <c r="Z20" s="184">
        <v>-16.65</v>
      </c>
      <c r="AA20" s="130">
        <v>7371954</v>
      </c>
    </row>
    <row r="21" spans="1:27" ht="12.75">
      <c r="A21" s="181" t="s">
        <v>115</v>
      </c>
      <c r="B21" s="185"/>
      <c r="C21" s="155">
        <v>34970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298727129</v>
      </c>
      <c r="D22" s="188">
        <f>SUM(D5:D21)</f>
        <v>0</v>
      </c>
      <c r="E22" s="189">
        <f t="shared" si="0"/>
        <v>368163821</v>
      </c>
      <c r="F22" s="190">
        <f t="shared" si="0"/>
        <v>368163821</v>
      </c>
      <c r="G22" s="190">
        <f t="shared" si="0"/>
        <v>41742733</v>
      </c>
      <c r="H22" s="190">
        <f t="shared" si="0"/>
        <v>21646425</v>
      </c>
      <c r="I22" s="190">
        <f t="shared" si="0"/>
        <v>22045229</v>
      </c>
      <c r="J22" s="190">
        <f t="shared" si="0"/>
        <v>85434387</v>
      </c>
      <c r="K22" s="190">
        <f t="shared" si="0"/>
        <v>21751473</v>
      </c>
      <c r="L22" s="190">
        <f t="shared" si="0"/>
        <v>22600792</v>
      </c>
      <c r="M22" s="190">
        <f t="shared" si="0"/>
        <v>59036131</v>
      </c>
      <c r="N22" s="190">
        <f t="shared" si="0"/>
        <v>103388396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188822783</v>
      </c>
      <c r="X22" s="190">
        <f t="shared" si="0"/>
        <v>181389065</v>
      </c>
      <c r="Y22" s="190">
        <f t="shared" si="0"/>
        <v>7433718</v>
      </c>
      <c r="Z22" s="191">
        <f>+IF(X22&lt;&gt;0,+(Y22/X22)*100,0)</f>
        <v>4.098217276769137</v>
      </c>
      <c r="AA22" s="188">
        <f>SUM(AA5:AA21)</f>
        <v>368163821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87436520</v>
      </c>
      <c r="D25" s="155">
        <v>0</v>
      </c>
      <c r="E25" s="156">
        <v>102239472</v>
      </c>
      <c r="F25" s="60">
        <v>102239472</v>
      </c>
      <c r="G25" s="60">
        <v>6892344</v>
      </c>
      <c r="H25" s="60">
        <v>6921937</v>
      </c>
      <c r="I25" s="60">
        <v>7063341</v>
      </c>
      <c r="J25" s="60">
        <v>20877622</v>
      </c>
      <c r="K25" s="60">
        <v>7034074</v>
      </c>
      <c r="L25" s="60">
        <v>6725890</v>
      </c>
      <c r="M25" s="60">
        <v>7262895</v>
      </c>
      <c r="N25" s="60">
        <v>21022859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41900481</v>
      </c>
      <c r="X25" s="60">
        <v>51045744</v>
      </c>
      <c r="Y25" s="60">
        <v>-9145263</v>
      </c>
      <c r="Z25" s="140">
        <v>-17.92</v>
      </c>
      <c r="AA25" s="155">
        <v>102239472</v>
      </c>
    </row>
    <row r="26" spans="1:27" ht="12.75">
      <c r="A26" s="183" t="s">
        <v>38</v>
      </c>
      <c r="B26" s="182"/>
      <c r="C26" s="155">
        <v>7236967</v>
      </c>
      <c r="D26" s="155">
        <v>0</v>
      </c>
      <c r="E26" s="156">
        <v>7446411</v>
      </c>
      <c r="F26" s="60">
        <v>7446411</v>
      </c>
      <c r="G26" s="60">
        <v>605305</v>
      </c>
      <c r="H26" s="60">
        <v>603756</v>
      </c>
      <c r="I26" s="60">
        <v>579501</v>
      </c>
      <c r="J26" s="60">
        <v>1788562</v>
      </c>
      <c r="K26" s="60">
        <v>576154</v>
      </c>
      <c r="L26" s="60">
        <v>576154</v>
      </c>
      <c r="M26" s="60">
        <v>576154</v>
      </c>
      <c r="N26" s="60">
        <v>1728462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3517024</v>
      </c>
      <c r="X26" s="60">
        <v>3881304</v>
      </c>
      <c r="Y26" s="60">
        <v>-364280</v>
      </c>
      <c r="Z26" s="140">
        <v>-9.39</v>
      </c>
      <c r="AA26" s="155">
        <v>7446411</v>
      </c>
    </row>
    <row r="27" spans="1:27" ht="12.75">
      <c r="A27" s="183" t="s">
        <v>118</v>
      </c>
      <c r="B27" s="182"/>
      <c r="C27" s="155">
        <v>25990564</v>
      </c>
      <c r="D27" s="155">
        <v>0</v>
      </c>
      <c r="E27" s="156">
        <v>22878444</v>
      </c>
      <c r="F27" s="60">
        <v>22878444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11427498</v>
      </c>
      <c r="N27" s="60">
        <v>11427498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11427498</v>
      </c>
      <c r="X27" s="60"/>
      <c r="Y27" s="60">
        <v>11427498</v>
      </c>
      <c r="Z27" s="140">
        <v>0</v>
      </c>
      <c r="AA27" s="155">
        <v>22878444</v>
      </c>
    </row>
    <row r="28" spans="1:27" ht="12.75">
      <c r="A28" s="183" t="s">
        <v>39</v>
      </c>
      <c r="B28" s="182"/>
      <c r="C28" s="155">
        <v>42804584</v>
      </c>
      <c r="D28" s="155">
        <v>0</v>
      </c>
      <c r="E28" s="156">
        <v>28973701</v>
      </c>
      <c r="F28" s="60">
        <v>28973701</v>
      </c>
      <c r="G28" s="60">
        <v>2414475</v>
      </c>
      <c r="H28" s="60">
        <v>2414475</v>
      </c>
      <c r="I28" s="60">
        <v>2414475</v>
      </c>
      <c r="J28" s="60">
        <v>7243425</v>
      </c>
      <c r="K28" s="60">
        <v>2414475</v>
      </c>
      <c r="L28" s="60">
        <v>2414475</v>
      </c>
      <c r="M28" s="60">
        <v>2414475</v>
      </c>
      <c r="N28" s="60">
        <v>7243425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14486850</v>
      </c>
      <c r="X28" s="60">
        <v>14486850</v>
      </c>
      <c r="Y28" s="60">
        <v>0</v>
      </c>
      <c r="Z28" s="140">
        <v>0</v>
      </c>
      <c r="AA28" s="155">
        <v>28973701</v>
      </c>
    </row>
    <row r="29" spans="1:27" ht="12.75">
      <c r="A29" s="183" t="s">
        <v>40</v>
      </c>
      <c r="B29" s="182"/>
      <c r="C29" s="155">
        <v>3441913</v>
      </c>
      <c r="D29" s="155">
        <v>0</v>
      </c>
      <c r="E29" s="156">
        <v>5127488</v>
      </c>
      <c r="F29" s="60">
        <v>5127488</v>
      </c>
      <c r="G29" s="60">
        <v>24</v>
      </c>
      <c r="H29" s="60">
        <v>2240</v>
      </c>
      <c r="I29" s="60">
        <v>724026</v>
      </c>
      <c r="J29" s="60">
        <v>726290</v>
      </c>
      <c r="K29" s="60">
        <v>0</v>
      </c>
      <c r="L29" s="60">
        <v>0</v>
      </c>
      <c r="M29" s="60">
        <v>380063</v>
      </c>
      <c r="N29" s="60">
        <v>380063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1106353</v>
      </c>
      <c r="X29" s="60">
        <v>2651090</v>
      </c>
      <c r="Y29" s="60">
        <v>-1544737</v>
      </c>
      <c r="Z29" s="140">
        <v>-58.27</v>
      </c>
      <c r="AA29" s="155">
        <v>5127488</v>
      </c>
    </row>
    <row r="30" spans="1:27" ht="12.75">
      <c r="A30" s="183" t="s">
        <v>119</v>
      </c>
      <c r="B30" s="182"/>
      <c r="C30" s="155">
        <v>83791886</v>
      </c>
      <c r="D30" s="155">
        <v>0</v>
      </c>
      <c r="E30" s="156">
        <v>95403777</v>
      </c>
      <c r="F30" s="60">
        <v>95403777</v>
      </c>
      <c r="G30" s="60">
        <v>12977180</v>
      </c>
      <c r="H30" s="60">
        <v>14028735</v>
      </c>
      <c r="I30" s="60">
        <v>9903458</v>
      </c>
      <c r="J30" s="60">
        <v>36909373</v>
      </c>
      <c r="K30" s="60">
        <v>7576924</v>
      </c>
      <c r="L30" s="60">
        <v>0</v>
      </c>
      <c r="M30" s="60">
        <v>13022317</v>
      </c>
      <c r="N30" s="60">
        <v>20599241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57508614</v>
      </c>
      <c r="X30" s="60">
        <v>52862658</v>
      </c>
      <c r="Y30" s="60">
        <v>4645956</v>
      </c>
      <c r="Z30" s="140">
        <v>8.79</v>
      </c>
      <c r="AA30" s="155">
        <v>95403777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13468960</v>
      </c>
      <c r="D32" s="155">
        <v>0</v>
      </c>
      <c r="E32" s="156">
        <v>13928753</v>
      </c>
      <c r="F32" s="60">
        <v>13928753</v>
      </c>
      <c r="G32" s="60">
        <v>796830</v>
      </c>
      <c r="H32" s="60">
        <v>738873</v>
      </c>
      <c r="I32" s="60">
        <v>569647</v>
      </c>
      <c r="J32" s="60">
        <v>2105350</v>
      </c>
      <c r="K32" s="60">
        <v>1327462</v>
      </c>
      <c r="L32" s="60">
        <v>1273277</v>
      </c>
      <c r="M32" s="60">
        <v>1977401</v>
      </c>
      <c r="N32" s="60">
        <v>4578140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6683490</v>
      </c>
      <c r="X32" s="60">
        <v>6964374</v>
      </c>
      <c r="Y32" s="60">
        <v>-280884</v>
      </c>
      <c r="Z32" s="140">
        <v>-4.03</v>
      </c>
      <c r="AA32" s="155">
        <v>13928753</v>
      </c>
    </row>
    <row r="33" spans="1:27" ht="12.75">
      <c r="A33" s="183" t="s">
        <v>42</v>
      </c>
      <c r="B33" s="182"/>
      <c r="C33" s="155">
        <v>8787772</v>
      </c>
      <c r="D33" s="155">
        <v>0</v>
      </c>
      <c r="E33" s="156">
        <v>3515936</v>
      </c>
      <c r="F33" s="60">
        <v>3515936</v>
      </c>
      <c r="G33" s="60">
        <v>218071</v>
      </c>
      <c r="H33" s="60">
        <v>125158</v>
      </c>
      <c r="I33" s="60">
        <v>301896</v>
      </c>
      <c r="J33" s="60">
        <v>645125</v>
      </c>
      <c r="K33" s="60">
        <v>0</v>
      </c>
      <c r="L33" s="60">
        <v>419587</v>
      </c>
      <c r="M33" s="60">
        <v>119619</v>
      </c>
      <c r="N33" s="60">
        <v>539206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1184331</v>
      </c>
      <c r="X33" s="60">
        <v>1757970</v>
      </c>
      <c r="Y33" s="60">
        <v>-573639</v>
      </c>
      <c r="Z33" s="140">
        <v>-32.63</v>
      </c>
      <c r="AA33" s="155">
        <v>3515936</v>
      </c>
    </row>
    <row r="34" spans="1:27" ht="12.75">
      <c r="A34" s="183" t="s">
        <v>43</v>
      </c>
      <c r="B34" s="182"/>
      <c r="C34" s="155">
        <v>67444956</v>
      </c>
      <c r="D34" s="155">
        <v>0</v>
      </c>
      <c r="E34" s="156">
        <v>88142459</v>
      </c>
      <c r="F34" s="60">
        <v>88142459</v>
      </c>
      <c r="G34" s="60">
        <v>7482866</v>
      </c>
      <c r="H34" s="60">
        <v>3831666</v>
      </c>
      <c r="I34" s="60">
        <v>6130092</v>
      </c>
      <c r="J34" s="60">
        <v>17444624</v>
      </c>
      <c r="K34" s="60">
        <v>6812412</v>
      </c>
      <c r="L34" s="60">
        <v>6912432</v>
      </c>
      <c r="M34" s="60">
        <v>4892466</v>
      </c>
      <c r="N34" s="60">
        <v>18617310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36061934</v>
      </c>
      <c r="X34" s="60">
        <v>40502368</v>
      </c>
      <c r="Y34" s="60">
        <v>-4440434</v>
      </c>
      <c r="Z34" s="140">
        <v>-10.96</v>
      </c>
      <c r="AA34" s="155">
        <v>88142459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340404122</v>
      </c>
      <c r="D36" s="188">
        <f>SUM(D25:D35)</f>
        <v>0</v>
      </c>
      <c r="E36" s="189">
        <f t="shared" si="1"/>
        <v>367656441</v>
      </c>
      <c r="F36" s="190">
        <f t="shared" si="1"/>
        <v>367656441</v>
      </c>
      <c r="G36" s="190">
        <f t="shared" si="1"/>
        <v>31387095</v>
      </c>
      <c r="H36" s="190">
        <f t="shared" si="1"/>
        <v>28666840</v>
      </c>
      <c r="I36" s="190">
        <f t="shared" si="1"/>
        <v>27686436</v>
      </c>
      <c r="J36" s="190">
        <f t="shared" si="1"/>
        <v>87740371</v>
      </c>
      <c r="K36" s="190">
        <f t="shared" si="1"/>
        <v>25741501</v>
      </c>
      <c r="L36" s="190">
        <f t="shared" si="1"/>
        <v>18321815</v>
      </c>
      <c r="M36" s="190">
        <f t="shared" si="1"/>
        <v>42072888</v>
      </c>
      <c r="N36" s="190">
        <f t="shared" si="1"/>
        <v>86136204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173876575</v>
      </c>
      <c r="X36" s="190">
        <f t="shared" si="1"/>
        <v>174152358</v>
      </c>
      <c r="Y36" s="190">
        <f t="shared" si="1"/>
        <v>-275783</v>
      </c>
      <c r="Z36" s="191">
        <f>+IF(X36&lt;&gt;0,+(Y36/X36)*100,0)</f>
        <v>-0.1583573160691858</v>
      </c>
      <c r="AA36" s="188">
        <f>SUM(AA25:AA35)</f>
        <v>367656441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-41676993</v>
      </c>
      <c r="D38" s="199">
        <f>+D22-D36</f>
        <v>0</v>
      </c>
      <c r="E38" s="200">
        <f t="shared" si="2"/>
        <v>507380</v>
      </c>
      <c r="F38" s="106">
        <f t="shared" si="2"/>
        <v>507380</v>
      </c>
      <c r="G38" s="106">
        <f t="shared" si="2"/>
        <v>10355638</v>
      </c>
      <c r="H38" s="106">
        <f t="shared" si="2"/>
        <v>-7020415</v>
      </c>
      <c r="I38" s="106">
        <f t="shared" si="2"/>
        <v>-5641207</v>
      </c>
      <c r="J38" s="106">
        <f t="shared" si="2"/>
        <v>-2305984</v>
      </c>
      <c r="K38" s="106">
        <f t="shared" si="2"/>
        <v>-3990028</v>
      </c>
      <c r="L38" s="106">
        <f t="shared" si="2"/>
        <v>4278977</v>
      </c>
      <c r="M38" s="106">
        <f t="shared" si="2"/>
        <v>16963243</v>
      </c>
      <c r="N38" s="106">
        <f t="shared" si="2"/>
        <v>17252192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14946208</v>
      </c>
      <c r="X38" s="106">
        <f>IF(F22=F36,0,X22-X36)</f>
        <v>7236707</v>
      </c>
      <c r="Y38" s="106">
        <f t="shared" si="2"/>
        <v>7709501</v>
      </c>
      <c r="Z38" s="201">
        <f>+IF(X38&lt;&gt;0,+(Y38/X38)*100,0)</f>
        <v>106.53327542485829</v>
      </c>
      <c r="AA38" s="199">
        <f>+AA22-AA36</f>
        <v>507380</v>
      </c>
    </row>
    <row r="39" spans="1:27" ht="12.75">
      <c r="A39" s="181" t="s">
        <v>46</v>
      </c>
      <c r="B39" s="185"/>
      <c r="C39" s="155">
        <v>19155189</v>
      </c>
      <c r="D39" s="155">
        <v>0</v>
      </c>
      <c r="E39" s="156">
        <v>21866000</v>
      </c>
      <c r="F39" s="60">
        <v>21866000</v>
      </c>
      <c r="G39" s="60">
        <v>6035548</v>
      </c>
      <c r="H39" s="60">
        <v>2015000</v>
      </c>
      <c r="I39" s="60">
        <v>0</v>
      </c>
      <c r="J39" s="60">
        <v>8050548</v>
      </c>
      <c r="K39" s="60">
        <v>0</v>
      </c>
      <c r="L39" s="60">
        <v>0</v>
      </c>
      <c r="M39" s="60">
        <v>8351414</v>
      </c>
      <c r="N39" s="60">
        <v>8351414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16401962</v>
      </c>
      <c r="X39" s="60">
        <v>14540000</v>
      </c>
      <c r="Y39" s="60">
        <v>1861962</v>
      </c>
      <c r="Z39" s="140">
        <v>12.81</v>
      </c>
      <c r="AA39" s="155">
        <v>21866000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-22521804</v>
      </c>
      <c r="D42" s="206">
        <f>SUM(D38:D41)</f>
        <v>0</v>
      </c>
      <c r="E42" s="207">
        <f t="shared" si="3"/>
        <v>22373380</v>
      </c>
      <c r="F42" s="88">
        <f t="shared" si="3"/>
        <v>22373380</v>
      </c>
      <c r="G42" s="88">
        <f t="shared" si="3"/>
        <v>16391186</v>
      </c>
      <c r="H42" s="88">
        <f t="shared" si="3"/>
        <v>-5005415</v>
      </c>
      <c r="I42" s="88">
        <f t="shared" si="3"/>
        <v>-5641207</v>
      </c>
      <c r="J42" s="88">
        <f t="shared" si="3"/>
        <v>5744564</v>
      </c>
      <c r="K42" s="88">
        <f t="shared" si="3"/>
        <v>-3990028</v>
      </c>
      <c r="L42" s="88">
        <f t="shared" si="3"/>
        <v>4278977</v>
      </c>
      <c r="M42" s="88">
        <f t="shared" si="3"/>
        <v>25314657</v>
      </c>
      <c r="N42" s="88">
        <f t="shared" si="3"/>
        <v>25603606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31348170</v>
      </c>
      <c r="X42" s="88">
        <f t="shared" si="3"/>
        <v>21776707</v>
      </c>
      <c r="Y42" s="88">
        <f t="shared" si="3"/>
        <v>9571463</v>
      </c>
      <c r="Z42" s="208">
        <f>+IF(X42&lt;&gt;0,+(Y42/X42)*100,0)</f>
        <v>43.95275649344045</v>
      </c>
      <c r="AA42" s="206">
        <f>SUM(AA38:AA41)</f>
        <v>22373380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-22521804</v>
      </c>
      <c r="D44" s="210">
        <f>+D42-D43</f>
        <v>0</v>
      </c>
      <c r="E44" s="211">
        <f t="shared" si="4"/>
        <v>22373380</v>
      </c>
      <c r="F44" s="77">
        <f t="shared" si="4"/>
        <v>22373380</v>
      </c>
      <c r="G44" s="77">
        <f t="shared" si="4"/>
        <v>16391186</v>
      </c>
      <c r="H44" s="77">
        <f t="shared" si="4"/>
        <v>-5005415</v>
      </c>
      <c r="I44" s="77">
        <f t="shared" si="4"/>
        <v>-5641207</v>
      </c>
      <c r="J44" s="77">
        <f t="shared" si="4"/>
        <v>5744564</v>
      </c>
      <c r="K44" s="77">
        <f t="shared" si="4"/>
        <v>-3990028</v>
      </c>
      <c r="L44" s="77">
        <f t="shared" si="4"/>
        <v>4278977</v>
      </c>
      <c r="M44" s="77">
        <f t="shared" si="4"/>
        <v>25314657</v>
      </c>
      <c r="N44" s="77">
        <f t="shared" si="4"/>
        <v>25603606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31348170</v>
      </c>
      <c r="X44" s="77">
        <f t="shared" si="4"/>
        <v>21776707</v>
      </c>
      <c r="Y44" s="77">
        <f t="shared" si="4"/>
        <v>9571463</v>
      </c>
      <c r="Z44" s="212">
        <f>+IF(X44&lt;&gt;0,+(Y44/X44)*100,0)</f>
        <v>43.95275649344045</v>
      </c>
      <c r="AA44" s="210">
        <f>+AA42-AA43</f>
        <v>22373380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-22521804</v>
      </c>
      <c r="D46" s="206">
        <f>SUM(D44:D45)</f>
        <v>0</v>
      </c>
      <c r="E46" s="207">
        <f t="shared" si="5"/>
        <v>22373380</v>
      </c>
      <c r="F46" s="88">
        <f t="shared" si="5"/>
        <v>22373380</v>
      </c>
      <c r="G46" s="88">
        <f t="shared" si="5"/>
        <v>16391186</v>
      </c>
      <c r="H46" s="88">
        <f t="shared" si="5"/>
        <v>-5005415</v>
      </c>
      <c r="I46" s="88">
        <f t="shared" si="5"/>
        <v>-5641207</v>
      </c>
      <c r="J46" s="88">
        <f t="shared" si="5"/>
        <v>5744564</v>
      </c>
      <c r="K46" s="88">
        <f t="shared" si="5"/>
        <v>-3990028</v>
      </c>
      <c r="L46" s="88">
        <f t="shared" si="5"/>
        <v>4278977</v>
      </c>
      <c r="M46" s="88">
        <f t="shared" si="5"/>
        <v>25314657</v>
      </c>
      <c r="N46" s="88">
        <f t="shared" si="5"/>
        <v>25603606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31348170</v>
      </c>
      <c r="X46" s="88">
        <f t="shared" si="5"/>
        <v>21776707</v>
      </c>
      <c r="Y46" s="88">
        <f t="shared" si="5"/>
        <v>9571463</v>
      </c>
      <c r="Z46" s="208">
        <f>+IF(X46&lt;&gt;0,+(Y46/X46)*100,0)</f>
        <v>43.95275649344045</v>
      </c>
      <c r="AA46" s="206">
        <f>SUM(AA44:AA45)</f>
        <v>22373380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-22521804</v>
      </c>
      <c r="D48" s="217">
        <f>SUM(D46:D47)</f>
        <v>0</v>
      </c>
      <c r="E48" s="218">
        <f t="shared" si="6"/>
        <v>22373380</v>
      </c>
      <c r="F48" s="219">
        <f t="shared" si="6"/>
        <v>22373380</v>
      </c>
      <c r="G48" s="219">
        <f t="shared" si="6"/>
        <v>16391186</v>
      </c>
      <c r="H48" s="220">
        <f t="shared" si="6"/>
        <v>-5005415</v>
      </c>
      <c r="I48" s="220">
        <f t="shared" si="6"/>
        <v>-5641207</v>
      </c>
      <c r="J48" s="220">
        <f t="shared" si="6"/>
        <v>5744564</v>
      </c>
      <c r="K48" s="220">
        <f t="shared" si="6"/>
        <v>-3990028</v>
      </c>
      <c r="L48" s="220">
        <f t="shared" si="6"/>
        <v>4278977</v>
      </c>
      <c r="M48" s="219">
        <f t="shared" si="6"/>
        <v>25314657</v>
      </c>
      <c r="N48" s="219">
        <f t="shared" si="6"/>
        <v>25603606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31348170</v>
      </c>
      <c r="X48" s="220">
        <f t="shared" si="6"/>
        <v>21776707</v>
      </c>
      <c r="Y48" s="220">
        <f t="shared" si="6"/>
        <v>9571463</v>
      </c>
      <c r="Z48" s="221">
        <f>+IF(X48&lt;&gt;0,+(Y48/X48)*100,0)</f>
        <v>43.95275649344045</v>
      </c>
      <c r="AA48" s="222">
        <f>SUM(AA46:AA47)</f>
        <v>22373380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3401716</v>
      </c>
      <c r="D5" s="153">
        <f>SUM(D6:D8)</f>
        <v>0</v>
      </c>
      <c r="E5" s="154">
        <f t="shared" si="0"/>
        <v>606632</v>
      </c>
      <c r="F5" s="100">
        <f t="shared" si="0"/>
        <v>606632</v>
      </c>
      <c r="G5" s="100">
        <f t="shared" si="0"/>
        <v>5361</v>
      </c>
      <c r="H5" s="100">
        <f t="shared" si="0"/>
        <v>5361</v>
      </c>
      <c r="I5" s="100">
        <f t="shared" si="0"/>
        <v>108010</v>
      </c>
      <c r="J5" s="100">
        <f t="shared" si="0"/>
        <v>118732</v>
      </c>
      <c r="K5" s="100">
        <f t="shared" si="0"/>
        <v>43158</v>
      </c>
      <c r="L5" s="100">
        <f t="shared" si="0"/>
        <v>10041</v>
      </c>
      <c r="M5" s="100">
        <f t="shared" si="0"/>
        <v>73048</v>
      </c>
      <c r="N5" s="100">
        <f t="shared" si="0"/>
        <v>126247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244979</v>
      </c>
      <c r="X5" s="100">
        <f t="shared" si="0"/>
        <v>606632</v>
      </c>
      <c r="Y5" s="100">
        <f t="shared" si="0"/>
        <v>-361653</v>
      </c>
      <c r="Z5" s="137">
        <f>+IF(X5&lt;&gt;0,+(Y5/X5)*100,0)</f>
        <v>-59.616538527476294</v>
      </c>
      <c r="AA5" s="153">
        <f>SUM(AA6:AA8)</f>
        <v>606632</v>
      </c>
    </row>
    <row r="6" spans="1:27" ht="12.75">
      <c r="A6" s="138" t="s">
        <v>75</v>
      </c>
      <c r="B6" s="136"/>
      <c r="C6" s="155">
        <v>3401716</v>
      </c>
      <c r="D6" s="155"/>
      <c r="E6" s="156">
        <v>175000</v>
      </c>
      <c r="F6" s="60">
        <v>175000</v>
      </c>
      <c r="G6" s="60"/>
      <c r="H6" s="60">
        <v>5361</v>
      </c>
      <c r="I6" s="60">
        <v>18949</v>
      </c>
      <c r="J6" s="60">
        <v>24310</v>
      </c>
      <c r="K6" s="60">
        <v>11320</v>
      </c>
      <c r="L6" s="60">
        <v>21639</v>
      </c>
      <c r="M6" s="60"/>
      <c r="N6" s="60">
        <v>32959</v>
      </c>
      <c r="O6" s="60"/>
      <c r="P6" s="60"/>
      <c r="Q6" s="60"/>
      <c r="R6" s="60"/>
      <c r="S6" s="60"/>
      <c r="T6" s="60"/>
      <c r="U6" s="60"/>
      <c r="V6" s="60"/>
      <c r="W6" s="60">
        <v>57269</v>
      </c>
      <c r="X6" s="60">
        <v>175000</v>
      </c>
      <c r="Y6" s="60">
        <v>-117731</v>
      </c>
      <c r="Z6" s="140">
        <v>-67.27</v>
      </c>
      <c r="AA6" s="62">
        <v>175000</v>
      </c>
    </row>
    <row r="7" spans="1:27" ht="12.75">
      <c r="A7" s="138" t="s">
        <v>76</v>
      </c>
      <c r="B7" s="136"/>
      <c r="C7" s="157"/>
      <c r="D7" s="157"/>
      <c r="E7" s="158">
        <v>139305</v>
      </c>
      <c r="F7" s="159">
        <v>139305</v>
      </c>
      <c r="G7" s="159">
        <v>5361</v>
      </c>
      <c r="H7" s="159"/>
      <c r="I7" s="159">
        <v>89061</v>
      </c>
      <c r="J7" s="159">
        <v>94422</v>
      </c>
      <c r="K7" s="159">
        <v>1313</v>
      </c>
      <c r="L7" s="159">
        <v>2462</v>
      </c>
      <c r="M7" s="159"/>
      <c r="N7" s="159">
        <v>3775</v>
      </c>
      <c r="O7" s="159"/>
      <c r="P7" s="159"/>
      <c r="Q7" s="159"/>
      <c r="R7" s="159"/>
      <c r="S7" s="159"/>
      <c r="T7" s="159"/>
      <c r="U7" s="159"/>
      <c r="V7" s="159"/>
      <c r="W7" s="159">
        <v>98197</v>
      </c>
      <c r="X7" s="159">
        <v>139305</v>
      </c>
      <c r="Y7" s="159">
        <v>-41108</v>
      </c>
      <c r="Z7" s="141">
        <v>-29.51</v>
      </c>
      <c r="AA7" s="225">
        <v>139305</v>
      </c>
    </row>
    <row r="8" spans="1:27" ht="12.75">
      <c r="A8" s="138" t="s">
        <v>77</v>
      </c>
      <c r="B8" s="136"/>
      <c r="C8" s="155"/>
      <c r="D8" s="155"/>
      <c r="E8" s="156">
        <v>292327</v>
      </c>
      <c r="F8" s="60">
        <v>292327</v>
      </c>
      <c r="G8" s="60"/>
      <c r="H8" s="60"/>
      <c r="I8" s="60"/>
      <c r="J8" s="60"/>
      <c r="K8" s="60">
        <v>30525</v>
      </c>
      <c r="L8" s="60">
        <v>-14060</v>
      </c>
      <c r="M8" s="60">
        <v>73048</v>
      </c>
      <c r="N8" s="60">
        <v>89513</v>
      </c>
      <c r="O8" s="60"/>
      <c r="P8" s="60"/>
      <c r="Q8" s="60"/>
      <c r="R8" s="60"/>
      <c r="S8" s="60"/>
      <c r="T8" s="60"/>
      <c r="U8" s="60"/>
      <c r="V8" s="60"/>
      <c r="W8" s="60">
        <v>89513</v>
      </c>
      <c r="X8" s="60">
        <v>292327</v>
      </c>
      <c r="Y8" s="60">
        <v>-202814</v>
      </c>
      <c r="Z8" s="140">
        <v>-69.38</v>
      </c>
      <c r="AA8" s="62">
        <v>292327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2251000</v>
      </c>
      <c r="F9" s="100">
        <f t="shared" si="1"/>
        <v>2251000</v>
      </c>
      <c r="G9" s="100">
        <f t="shared" si="1"/>
        <v>0</v>
      </c>
      <c r="H9" s="100">
        <f t="shared" si="1"/>
        <v>236370</v>
      </c>
      <c r="I9" s="100">
        <f t="shared" si="1"/>
        <v>0</v>
      </c>
      <c r="J9" s="100">
        <f t="shared" si="1"/>
        <v>236370</v>
      </c>
      <c r="K9" s="100">
        <f t="shared" si="1"/>
        <v>11320</v>
      </c>
      <c r="L9" s="100">
        <f t="shared" si="1"/>
        <v>789155</v>
      </c>
      <c r="M9" s="100">
        <f t="shared" si="1"/>
        <v>0</v>
      </c>
      <c r="N9" s="100">
        <f t="shared" si="1"/>
        <v>800475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1036845</v>
      </c>
      <c r="X9" s="100">
        <f t="shared" si="1"/>
        <v>1798789</v>
      </c>
      <c r="Y9" s="100">
        <f t="shared" si="1"/>
        <v>-761944</v>
      </c>
      <c r="Z9" s="137">
        <f>+IF(X9&lt;&gt;0,+(Y9/X9)*100,0)</f>
        <v>-42.35872022788665</v>
      </c>
      <c r="AA9" s="102">
        <f>SUM(AA10:AA14)</f>
        <v>2251000</v>
      </c>
    </row>
    <row r="10" spans="1:27" ht="12.75">
      <c r="A10" s="138" t="s">
        <v>79</v>
      </c>
      <c r="B10" s="136"/>
      <c r="C10" s="155"/>
      <c r="D10" s="155"/>
      <c r="E10" s="156">
        <v>251000</v>
      </c>
      <c r="F10" s="60">
        <v>251000</v>
      </c>
      <c r="G10" s="60"/>
      <c r="H10" s="60">
        <v>18900</v>
      </c>
      <c r="I10" s="60"/>
      <c r="J10" s="60">
        <v>18900</v>
      </c>
      <c r="K10" s="60">
        <v>11320</v>
      </c>
      <c r="L10" s="60">
        <v>21001</v>
      </c>
      <c r="M10" s="60"/>
      <c r="N10" s="60">
        <v>32321</v>
      </c>
      <c r="O10" s="60"/>
      <c r="P10" s="60"/>
      <c r="Q10" s="60"/>
      <c r="R10" s="60"/>
      <c r="S10" s="60"/>
      <c r="T10" s="60"/>
      <c r="U10" s="60"/>
      <c r="V10" s="60"/>
      <c r="W10" s="60">
        <v>51221</v>
      </c>
      <c r="X10" s="60">
        <v>250540</v>
      </c>
      <c r="Y10" s="60">
        <v>-199319</v>
      </c>
      <c r="Z10" s="140">
        <v>-79.56</v>
      </c>
      <c r="AA10" s="62">
        <v>251000</v>
      </c>
    </row>
    <row r="11" spans="1:27" ht="12.75">
      <c r="A11" s="138" t="s">
        <v>80</v>
      </c>
      <c r="B11" s="136"/>
      <c r="C11" s="155"/>
      <c r="D11" s="155"/>
      <c r="E11" s="156">
        <v>2000000</v>
      </c>
      <c r="F11" s="60">
        <v>2000000</v>
      </c>
      <c r="G11" s="60"/>
      <c r="H11" s="60">
        <v>217470</v>
      </c>
      <c r="I11" s="60"/>
      <c r="J11" s="60">
        <v>217470</v>
      </c>
      <c r="K11" s="60"/>
      <c r="L11" s="60">
        <v>768154</v>
      </c>
      <c r="M11" s="60"/>
      <c r="N11" s="60">
        <v>768154</v>
      </c>
      <c r="O11" s="60"/>
      <c r="P11" s="60"/>
      <c r="Q11" s="60"/>
      <c r="R11" s="60"/>
      <c r="S11" s="60"/>
      <c r="T11" s="60"/>
      <c r="U11" s="60"/>
      <c r="V11" s="60"/>
      <c r="W11" s="60">
        <v>985624</v>
      </c>
      <c r="X11" s="60">
        <v>1548249</v>
      </c>
      <c r="Y11" s="60">
        <v>-562625</v>
      </c>
      <c r="Z11" s="140">
        <v>-36.34</v>
      </c>
      <c r="AA11" s="62">
        <v>2000000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15607983</v>
      </c>
      <c r="D15" s="153">
        <f>SUM(D16:D18)</f>
        <v>0</v>
      </c>
      <c r="E15" s="154">
        <f t="shared" si="2"/>
        <v>19980000</v>
      </c>
      <c r="F15" s="100">
        <f t="shared" si="2"/>
        <v>19980000</v>
      </c>
      <c r="G15" s="100">
        <f t="shared" si="2"/>
        <v>6112882</v>
      </c>
      <c r="H15" s="100">
        <f t="shared" si="2"/>
        <v>2263590</v>
      </c>
      <c r="I15" s="100">
        <f t="shared" si="2"/>
        <v>0</v>
      </c>
      <c r="J15" s="100">
        <f t="shared" si="2"/>
        <v>8376472</v>
      </c>
      <c r="K15" s="100">
        <f t="shared" si="2"/>
        <v>22904</v>
      </c>
      <c r="L15" s="100">
        <f t="shared" si="2"/>
        <v>2495880</v>
      </c>
      <c r="M15" s="100">
        <f t="shared" si="2"/>
        <v>5834097</v>
      </c>
      <c r="N15" s="100">
        <f t="shared" si="2"/>
        <v>8352881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16729353</v>
      </c>
      <c r="X15" s="100">
        <f t="shared" si="2"/>
        <v>7251653</v>
      </c>
      <c r="Y15" s="100">
        <f t="shared" si="2"/>
        <v>9477700</v>
      </c>
      <c r="Z15" s="137">
        <f>+IF(X15&lt;&gt;0,+(Y15/X15)*100,0)</f>
        <v>130.69709761346826</v>
      </c>
      <c r="AA15" s="102">
        <f>SUM(AA16:AA18)</f>
        <v>19980000</v>
      </c>
    </row>
    <row r="16" spans="1:27" ht="12.75">
      <c r="A16" s="138" t="s">
        <v>85</v>
      </c>
      <c r="B16" s="136"/>
      <c r="C16" s="155">
        <v>8755808</v>
      </c>
      <c r="D16" s="155"/>
      <c r="E16" s="156">
        <v>114000</v>
      </c>
      <c r="F16" s="60">
        <v>114000</v>
      </c>
      <c r="G16" s="60">
        <v>6035548</v>
      </c>
      <c r="H16" s="60"/>
      <c r="I16" s="60"/>
      <c r="J16" s="60">
        <v>6035548</v>
      </c>
      <c r="K16" s="60">
        <v>22904</v>
      </c>
      <c r="L16" s="60">
        <v>3244</v>
      </c>
      <c r="M16" s="60">
        <v>5834097</v>
      </c>
      <c r="N16" s="60">
        <v>5860245</v>
      </c>
      <c r="O16" s="60"/>
      <c r="P16" s="60"/>
      <c r="Q16" s="60"/>
      <c r="R16" s="60"/>
      <c r="S16" s="60"/>
      <c r="T16" s="60"/>
      <c r="U16" s="60"/>
      <c r="V16" s="60"/>
      <c r="W16" s="60">
        <v>11895793</v>
      </c>
      <c r="X16" s="60"/>
      <c r="Y16" s="60">
        <v>11895793</v>
      </c>
      <c r="Z16" s="140"/>
      <c r="AA16" s="62">
        <v>114000</v>
      </c>
    </row>
    <row r="17" spans="1:27" ht="12.75">
      <c r="A17" s="138" t="s">
        <v>86</v>
      </c>
      <c r="B17" s="136"/>
      <c r="C17" s="155">
        <v>6852175</v>
      </c>
      <c r="D17" s="155"/>
      <c r="E17" s="156">
        <v>19866000</v>
      </c>
      <c r="F17" s="60">
        <v>19866000</v>
      </c>
      <c r="G17" s="60">
        <v>77334</v>
      </c>
      <c r="H17" s="60">
        <v>2263590</v>
      </c>
      <c r="I17" s="60"/>
      <c r="J17" s="60">
        <v>2340924</v>
      </c>
      <c r="K17" s="60"/>
      <c r="L17" s="60">
        <v>2492636</v>
      </c>
      <c r="M17" s="60"/>
      <c r="N17" s="60">
        <v>2492636</v>
      </c>
      <c r="O17" s="60"/>
      <c r="P17" s="60"/>
      <c r="Q17" s="60"/>
      <c r="R17" s="60"/>
      <c r="S17" s="60"/>
      <c r="T17" s="60"/>
      <c r="U17" s="60"/>
      <c r="V17" s="60"/>
      <c r="W17" s="60">
        <v>4833560</v>
      </c>
      <c r="X17" s="60">
        <v>7251653</v>
      </c>
      <c r="Y17" s="60">
        <v>-2418093</v>
      </c>
      <c r="Z17" s="140">
        <v>-33.35</v>
      </c>
      <c r="AA17" s="62">
        <v>19866000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3000000</v>
      </c>
      <c r="F19" s="100">
        <f t="shared" si="3"/>
        <v>3000000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4500000</v>
      </c>
      <c r="Y19" s="100">
        <f t="shared" si="3"/>
        <v>-4500000</v>
      </c>
      <c r="Z19" s="137">
        <f>+IF(X19&lt;&gt;0,+(Y19/X19)*100,0)</f>
        <v>-100</v>
      </c>
      <c r="AA19" s="102">
        <f>SUM(AA20:AA23)</f>
        <v>3000000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3000000</v>
      </c>
      <c r="F23" s="60">
        <v>3000000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4500000</v>
      </c>
      <c r="Y23" s="60">
        <v>-4500000</v>
      </c>
      <c r="Z23" s="140">
        <v>-100</v>
      </c>
      <c r="AA23" s="62">
        <v>3000000</v>
      </c>
    </row>
    <row r="24" spans="1:27" ht="12.75">
      <c r="A24" s="135" t="s">
        <v>93</v>
      </c>
      <c r="B24" s="142"/>
      <c r="C24" s="153"/>
      <c r="D24" s="153"/>
      <c r="E24" s="154">
        <v>3310008</v>
      </c>
      <c r="F24" s="100">
        <v>3310008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3310008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19009699</v>
      </c>
      <c r="D25" s="217">
        <f>+D5+D9+D15+D19+D24</f>
        <v>0</v>
      </c>
      <c r="E25" s="230">
        <f t="shared" si="4"/>
        <v>29147640</v>
      </c>
      <c r="F25" s="219">
        <f t="shared" si="4"/>
        <v>29147640</v>
      </c>
      <c r="G25" s="219">
        <f t="shared" si="4"/>
        <v>6118243</v>
      </c>
      <c r="H25" s="219">
        <f t="shared" si="4"/>
        <v>2505321</v>
      </c>
      <c r="I25" s="219">
        <f t="shared" si="4"/>
        <v>108010</v>
      </c>
      <c r="J25" s="219">
        <f t="shared" si="4"/>
        <v>8731574</v>
      </c>
      <c r="K25" s="219">
        <f t="shared" si="4"/>
        <v>77382</v>
      </c>
      <c r="L25" s="219">
        <f t="shared" si="4"/>
        <v>3295076</v>
      </c>
      <c r="M25" s="219">
        <f t="shared" si="4"/>
        <v>5907145</v>
      </c>
      <c r="N25" s="219">
        <f t="shared" si="4"/>
        <v>9279603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18011177</v>
      </c>
      <c r="X25" s="219">
        <f t="shared" si="4"/>
        <v>14157074</v>
      </c>
      <c r="Y25" s="219">
        <f t="shared" si="4"/>
        <v>3854103</v>
      </c>
      <c r="Z25" s="231">
        <f>+IF(X25&lt;&gt;0,+(Y25/X25)*100,0)</f>
        <v>27.2238670222392</v>
      </c>
      <c r="AA25" s="232">
        <f>+AA5+AA9+AA15+AA19+AA24</f>
        <v>29147640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6852175</v>
      </c>
      <c r="D28" s="155"/>
      <c r="E28" s="156">
        <v>21866000</v>
      </c>
      <c r="F28" s="60">
        <v>21866000</v>
      </c>
      <c r="G28" s="60">
        <v>77334</v>
      </c>
      <c r="H28" s="60">
        <v>2481060</v>
      </c>
      <c r="I28" s="60"/>
      <c r="J28" s="60">
        <v>2558394</v>
      </c>
      <c r="K28" s="60"/>
      <c r="L28" s="60">
        <v>3246730</v>
      </c>
      <c r="M28" s="60"/>
      <c r="N28" s="60">
        <v>3246730</v>
      </c>
      <c r="O28" s="60"/>
      <c r="P28" s="60"/>
      <c r="Q28" s="60"/>
      <c r="R28" s="60"/>
      <c r="S28" s="60"/>
      <c r="T28" s="60"/>
      <c r="U28" s="60"/>
      <c r="V28" s="60"/>
      <c r="W28" s="60">
        <v>5805124</v>
      </c>
      <c r="X28" s="60">
        <v>9225442</v>
      </c>
      <c r="Y28" s="60">
        <v>-3420318</v>
      </c>
      <c r="Z28" s="140">
        <v>-37.07</v>
      </c>
      <c r="AA28" s="155">
        <v>21866000</v>
      </c>
    </row>
    <row r="29" spans="1:27" ht="12.75">
      <c r="A29" s="234" t="s">
        <v>134</v>
      </c>
      <c r="B29" s="136"/>
      <c r="C29" s="155">
        <v>8755808</v>
      </c>
      <c r="D29" s="155"/>
      <c r="E29" s="156"/>
      <c r="F29" s="60"/>
      <c r="G29" s="60">
        <v>6035548</v>
      </c>
      <c r="H29" s="60"/>
      <c r="I29" s="60"/>
      <c r="J29" s="60">
        <v>6035548</v>
      </c>
      <c r="K29" s="60"/>
      <c r="L29" s="60"/>
      <c r="M29" s="60">
        <v>5834097</v>
      </c>
      <c r="N29" s="60">
        <v>5834097</v>
      </c>
      <c r="O29" s="60"/>
      <c r="P29" s="60"/>
      <c r="Q29" s="60"/>
      <c r="R29" s="60"/>
      <c r="S29" s="60"/>
      <c r="T29" s="60"/>
      <c r="U29" s="60"/>
      <c r="V29" s="60"/>
      <c r="W29" s="60">
        <v>11869645</v>
      </c>
      <c r="X29" s="60"/>
      <c r="Y29" s="60">
        <v>11869645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15607983</v>
      </c>
      <c r="D32" s="210">
        <f>SUM(D28:D31)</f>
        <v>0</v>
      </c>
      <c r="E32" s="211">
        <f t="shared" si="5"/>
        <v>21866000</v>
      </c>
      <c r="F32" s="77">
        <f t="shared" si="5"/>
        <v>21866000</v>
      </c>
      <c r="G32" s="77">
        <f t="shared" si="5"/>
        <v>6112882</v>
      </c>
      <c r="H32" s="77">
        <f t="shared" si="5"/>
        <v>2481060</v>
      </c>
      <c r="I32" s="77">
        <f t="shared" si="5"/>
        <v>0</v>
      </c>
      <c r="J32" s="77">
        <f t="shared" si="5"/>
        <v>8593942</v>
      </c>
      <c r="K32" s="77">
        <f t="shared" si="5"/>
        <v>0</v>
      </c>
      <c r="L32" s="77">
        <f t="shared" si="5"/>
        <v>3246730</v>
      </c>
      <c r="M32" s="77">
        <f t="shared" si="5"/>
        <v>5834097</v>
      </c>
      <c r="N32" s="77">
        <f t="shared" si="5"/>
        <v>9080827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17674769</v>
      </c>
      <c r="X32" s="77">
        <f t="shared" si="5"/>
        <v>9225442</v>
      </c>
      <c r="Y32" s="77">
        <f t="shared" si="5"/>
        <v>8449327</v>
      </c>
      <c r="Z32" s="212">
        <f>+IF(X32&lt;&gt;0,+(Y32/X32)*100,0)</f>
        <v>91.5872323515773</v>
      </c>
      <c r="AA32" s="79">
        <f>SUM(AA28:AA31)</f>
        <v>21866000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3401716</v>
      </c>
      <c r="D35" s="155"/>
      <c r="E35" s="156">
        <v>7281640</v>
      </c>
      <c r="F35" s="60">
        <v>7281640</v>
      </c>
      <c r="G35" s="60">
        <v>5361</v>
      </c>
      <c r="H35" s="60">
        <v>24261</v>
      </c>
      <c r="I35" s="60">
        <v>108010</v>
      </c>
      <c r="J35" s="60">
        <v>137632</v>
      </c>
      <c r="K35" s="60">
        <v>77382</v>
      </c>
      <c r="L35" s="60">
        <v>48346</v>
      </c>
      <c r="M35" s="60">
        <v>73048</v>
      </c>
      <c r="N35" s="60">
        <v>198776</v>
      </c>
      <c r="O35" s="60"/>
      <c r="P35" s="60"/>
      <c r="Q35" s="60"/>
      <c r="R35" s="60"/>
      <c r="S35" s="60"/>
      <c r="T35" s="60"/>
      <c r="U35" s="60"/>
      <c r="V35" s="60"/>
      <c r="W35" s="60">
        <v>336408</v>
      </c>
      <c r="X35" s="60">
        <v>4931632</v>
      </c>
      <c r="Y35" s="60">
        <v>-4595224</v>
      </c>
      <c r="Z35" s="140">
        <v>-93.18</v>
      </c>
      <c r="AA35" s="62">
        <v>7281640</v>
      </c>
    </row>
    <row r="36" spans="1:27" ht="12.75">
      <c r="A36" s="238" t="s">
        <v>139</v>
      </c>
      <c r="B36" s="149"/>
      <c r="C36" s="222">
        <f aca="true" t="shared" si="6" ref="C36:Y36">SUM(C32:C35)</f>
        <v>19009699</v>
      </c>
      <c r="D36" s="222">
        <f>SUM(D32:D35)</f>
        <v>0</v>
      </c>
      <c r="E36" s="218">
        <f t="shared" si="6"/>
        <v>29147640</v>
      </c>
      <c r="F36" s="220">
        <f t="shared" si="6"/>
        <v>29147640</v>
      </c>
      <c r="G36" s="220">
        <f t="shared" si="6"/>
        <v>6118243</v>
      </c>
      <c r="H36" s="220">
        <f t="shared" si="6"/>
        <v>2505321</v>
      </c>
      <c r="I36" s="220">
        <f t="shared" si="6"/>
        <v>108010</v>
      </c>
      <c r="J36" s="220">
        <f t="shared" si="6"/>
        <v>8731574</v>
      </c>
      <c r="K36" s="220">
        <f t="shared" si="6"/>
        <v>77382</v>
      </c>
      <c r="L36" s="220">
        <f t="shared" si="6"/>
        <v>3295076</v>
      </c>
      <c r="M36" s="220">
        <f t="shared" si="6"/>
        <v>5907145</v>
      </c>
      <c r="N36" s="220">
        <f t="shared" si="6"/>
        <v>9279603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18011177</v>
      </c>
      <c r="X36" s="220">
        <f t="shared" si="6"/>
        <v>14157074</v>
      </c>
      <c r="Y36" s="220">
        <f t="shared" si="6"/>
        <v>3854103</v>
      </c>
      <c r="Z36" s="221">
        <f>+IF(X36&lt;&gt;0,+(Y36/X36)*100,0)</f>
        <v>27.2238670222392</v>
      </c>
      <c r="AA36" s="239">
        <f>SUM(AA32:AA35)</f>
        <v>29147640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6796232</v>
      </c>
      <c r="D6" s="155"/>
      <c r="E6" s="59">
        <v>7155434</v>
      </c>
      <c r="F6" s="60">
        <v>7155434</v>
      </c>
      <c r="G6" s="60">
        <v>7216340</v>
      </c>
      <c r="H6" s="60">
        <v>6731784</v>
      </c>
      <c r="I6" s="60">
        <v>15240730</v>
      </c>
      <c r="J6" s="60">
        <v>15240730</v>
      </c>
      <c r="K6" s="60">
        <v>12548844</v>
      </c>
      <c r="L6" s="60">
        <v>10894053</v>
      </c>
      <c r="M6" s="60">
        <v>5595325</v>
      </c>
      <c r="N6" s="60">
        <v>5595325</v>
      </c>
      <c r="O6" s="60"/>
      <c r="P6" s="60"/>
      <c r="Q6" s="60"/>
      <c r="R6" s="60"/>
      <c r="S6" s="60"/>
      <c r="T6" s="60"/>
      <c r="U6" s="60"/>
      <c r="V6" s="60"/>
      <c r="W6" s="60">
        <v>5595325</v>
      </c>
      <c r="X6" s="60">
        <v>3577717</v>
      </c>
      <c r="Y6" s="60">
        <v>2017608</v>
      </c>
      <c r="Z6" s="140">
        <v>56.39</v>
      </c>
      <c r="AA6" s="62">
        <v>7155434</v>
      </c>
    </row>
    <row r="7" spans="1:27" ht="12.75">
      <c r="A7" s="249" t="s">
        <v>144</v>
      </c>
      <c r="B7" s="182"/>
      <c r="C7" s="155">
        <v>33038278</v>
      </c>
      <c r="D7" s="155"/>
      <c r="E7" s="59">
        <v>18159905</v>
      </c>
      <c r="F7" s="60">
        <v>18159905</v>
      </c>
      <c r="G7" s="60">
        <v>33802849</v>
      </c>
      <c r="H7" s="60">
        <v>26862031</v>
      </c>
      <c r="I7" s="60">
        <v>23884979</v>
      </c>
      <c r="J7" s="60">
        <v>23884979</v>
      </c>
      <c r="K7" s="60">
        <v>21669626</v>
      </c>
      <c r="L7" s="60">
        <v>21343976</v>
      </c>
      <c r="M7" s="60">
        <v>18543193</v>
      </c>
      <c r="N7" s="60">
        <v>18543193</v>
      </c>
      <c r="O7" s="60"/>
      <c r="P7" s="60"/>
      <c r="Q7" s="60"/>
      <c r="R7" s="60"/>
      <c r="S7" s="60"/>
      <c r="T7" s="60"/>
      <c r="U7" s="60"/>
      <c r="V7" s="60"/>
      <c r="W7" s="60">
        <v>18543193</v>
      </c>
      <c r="X7" s="60">
        <v>9079953</v>
      </c>
      <c r="Y7" s="60">
        <v>9463240</v>
      </c>
      <c r="Z7" s="140">
        <v>104.22</v>
      </c>
      <c r="AA7" s="62">
        <v>18159905</v>
      </c>
    </row>
    <row r="8" spans="1:27" ht="12.75">
      <c r="A8" s="249" t="s">
        <v>145</v>
      </c>
      <c r="B8" s="182"/>
      <c r="C8" s="155">
        <v>45655936</v>
      </c>
      <c r="D8" s="155"/>
      <c r="E8" s="59">
        <v>64314779</v>
      </c>
      <c r="F8" s="60">
        <v>64314779</v>
      </c>
      <c r="G8" s="60">
        <v>104331513</v>
      </c>
      <c r="H8" s="60">
        <v>107697156</v>
      </c>
      <c r="I8" s="60">
        <v>110433567</v>
      </c>
      <c r="J8" s="60">
        <v>110433567</v>
      </c>
      <c r="K8" s="60">
        <v>113485858</v>
      </c>
      <c r="L8" s="60">
        <v>112606276</v>
      </c>
      <c r="M8" s="60">
        <v>114642309</v>
      </c>
      <c r="N8" s="60">
        <v>114642309</v>
      </c>
      <c r="O8" s="60"/>
      <c r="P8" s="60"/>
      <c r="Q8" s="60"/>
      <c r="R8" s="60"/>
      <c r="S8" s="60"/>
      <c r="T8" s="60"/>
      <c r="U8" s="60"/>
      <c r="V8" s="60"/>
      <c r="W8" s="60">
        <v>114642309</v>
      </c>
      <c r="X8" s="60">
        <v>32157390</v>
      </c>
      <c r="Y8" s="60">
        <v>82484919</v>
      </c>
      <c r="Z8" s="140">
        <v>256.5</v>
      </c>
      <c r="AA8" s="62">
        <v>64314779</v>
      </c>
    </row>
    <row r="9" spans="1:27" ht="12.75">
      <c r="A9" s="249" t="s">
        <v>146</v>
      </c>
      <c r="B9" s="182"/>
      <c r="C9" s="155">
        <v>19968335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105458781</v>
      </c>
      <c r="D12" s="168">
        <f>SUM(D6:D11)</f>
        <v>0</v>
      </c>
      <c r="E12" s="72">
        <f t="shared" si="0"/>
        <v>89630118</v>
      </c>
      <c r="F12" s="73">
        <f t="shared" si="0"/>
        <v>89630118</v>
      </c>
      <c r="G12" s="73">
        <f t="shared" si="0"/>
        <v>145350702</v>
      </c>
      <c r="H12" s="73">
        <f t="shared" si="0"/>
        <v>141290971</v>
      </c>
      <c r="I12" s="73">
        <f t="shared" si="0"/>
        <v>149559276</v>
      </c>
      <c r="J12" s="73">
        <f t="shared" si="0"/>
        <v>149559276</v>
      </c>
      <c r="K12" s="73">
        <f t="shared" si="0"/>
        <v>147704328</v>
      </c>
      <c r="L12" s="73">
        <f t="shared" si="0"/>
        <v>144844305</v>
      </c>
      <c r="M12" s="73">
        <f t="shared" si="0"/>
        <v>138780827</v>
      </c>
      <c r="N12" s="73">
        <f t="shared" si="0"/>
        <v>138780827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138780827</v>
      </c>
      <c r="X12" s="73">
        <f t="shared" si="0"/>
        <v>44815060</v>
      </c>
      <c r="Y12" s="73">
        <f t="shared" si="0"/>
        <v>93965767</v>
      </c>
      <c r="Z12" s="170">
        <f>+IF(X12&lt;&gt;0,+(Y12/X12)*100,0)</f>
        <v>209.67453128479576</v>
      </c>
      <c r="AA12" s="74">
        <f>SUM(AA6:AA11)</f>
        <v>89630118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5056987</v>
      </c>
      <c r="D17" s="155"/>
      <c r="E17" s="59">
        <v>5323419</v>
      </c>
      <c r="F17" s="60">
        <v>5323419</v>
      </c>
      <c r="G17" s="60">
        <v>6122000</v>
      </c>
      <c r="H17" s="60">
        <v>6122000</v>
      </c>
      <c r="I17" s="60">
        <v>6122000</v>
      </c>
      <c r="J17" s="60">
        <v>6122000</v>
      </c>
      <c r="K17" s="60">
        <v>6122000</v>
      </c>
      <c r="L17" s="60">
        <v>5056987</v>
      </c>
      <c r="M17" s="60">
        <v>5056987</v>
      </c>
      <c r="N17" s="60">
        <v>5056987</v>
      </c>
      <c r="O17" s="60"/>
      <c r="P17" s="60"/>
      <c r="Q17" s="60"/>
      <c r="R17" s="60"/>
      <c r="S17" s="60"/>
      <c r="T17" s="60"/>
      <c r="U17" s="60"/>
      <c r="V17" s="60"/>
      <c r="W17" s="60">
        <v>5056987</v>
      </c>
      <c r="X17" s="60">
        <v>2661710</v>
      </c>
      <c r="Y17" s="60">
        <v>2395277</v>
      </c>
      <c r="Z17" s="140">
        <v>89.99</v>
      </c>
      <c r="AA17" s="62">
        <v>5323419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765379284</v>
      </c>
      <c r="D19" s="155"/>
      <c r="E19" s="59">
        <v>778783625</v>
      </c>
      <c r="F19" s="60">
        <v>778783625</v>
      </c>
      <c r="G19" s="60">
        <v>788876392</v>
      </c>
      <c r="H19" s="60">
        <v>788876392</v>
      </c>
      <c r="I19" s="60">
        <v>788876392</v>
      </c>
      <c r="J19" s="60">
        <v>788876392</v>
      </c>
      <c r="K19" s="60">
        <v>788876392</v>
      </c>
      <c r="L19" s="60">
        <v>765379284</v>
      </c>
      <c r="M19" s="60">
        <v>765379284</v>
      </c>
      <c r="N19" s="60">
        <v>765379284</v>
      </c>
      <c r="O19" s="60"/>
      <c r="P19" s="60"/>
      <c r="Q19" s="60"/>
      <c r="R19" s="60"/>
      <c r="S19" s="60"/>
      <c r="T19" s="60"/>
      <c r="U19" s="60"/>
      <c r="V19" s="60"/>
      <c r="W19" s="60">
        <v>765379284</v>
      </c>
      <c r="X19" s="60">
        <v>389391813</v>
      </c>
      <c r="Y19" s="60">
        <v>375987471</v>
      </c>
      <c r="Z19" s="140">
        <v>96.56</v>
      </c>
      <c r="AA19" s="62">
        <v>778783625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129499</v>
      </c>
      <c r="D22" s="155"/>
      <c r="E22" s="59">
        <v>24690</v>
      </c>
      <c r="F22" s="60">
        <v>24690</v>
      </c>
      <c r="G22" s="60">
        <v>24690</v>
      </c>
      <c r="H22" s="60">
        <v>24690</v>
      </c>
      <c r="I22" s="60">
        <v>24690</v>
      </c>
      <c r="J22" s="60">
        <v>24690</v>
      </c>
      <c r="K22" s="60">
        <v>24690</v>
      </c>
      <c r="L22" s="60">
        <v>129499</v>
      </c>
      <c r="M22" s="60">
        <v>129499</v>
      </c>
      <c r="N22" s="60">
        <v>129499</v>
      </c>
      <c r="O22" s="60"/>
      <c r="P22" s="60"/>
      <c r="Q22" s="60"/>
      <c r="R22" s="60"/>
      <c r="S22" s="60"/>
      <c r="T22" s="60"/>
      <c r="U22" s="60"/>
      <c r="V22" s="60"/>
      <c r="W22" s="60">
        <v>129499</v>
      </c>
      <c r="X22" s="60">
        <v>12345</v>
      </c>
      <c r="Y22" s="60">
        <v>117154</v>
      </c>
      <c r="Z22" s="140">
        <v>949</v>
      </c>
      <c r="AA22" s="62">
        <v>24690</v>
      </c>
    </row>
    <row r="23" spans="1:27" ht="12.75">
      <c r="A23" s="249" t="s">
        <v>158</v>
      </c>
      <c r="B23" s="182"/>
      <c r="C23" s="155">
        <v>5392615</v>
      </c>
      <c r="D23" s="155"/>
      <c r="E23" s="59">
        <v>5392617</v>
      </c>
      <c r="F23" s="60">
        <v>5392617</v>
      </c>
      <c r="G23" s="159">
        <v>5332615</v>
      </c>
      <c r="H23" s="159">
        <v>5332615</v>
      </c>
      <c r="I23" s="159">
        <v>5332615</v>
      </c>
      <c r="J23" s="60">
        <v>5332615</v>
      </c>
      <c r="K23" s="159">
        <v>5332615</v>
      </c>
      <c r="L23" s="159">
        <v>5393615</v>
      </c>
      <c r="M23" s="60">
        <v>5393615</v>
      </c>
      <c r="N23" s="159">
        <v>5393615</v>
      </c>
      <c r="O23" s="159"/>
      <c r="P23" s="159"/>
      <c r="Q23" s="60"/>
      <c r="R23" s="159"/>
      <c r="S23" s="159"/>
      <c r="T23" s="60"/>
      <c r="U23" s="159"/>
      <c r="V23" s="159"/>
      <c r="W23" s="159">
        <v>5393615</v>
      </c>
      <c r="X23" s="60">
        <v>2696309</v>
      </c>
      <c r="Y23" s="159">
        <v>2697306</v>
      </c>
      <c r="Z23" s="141">
        <v>100.04</v>
      </c>
      <c r="AA23" s="225">
        <v>5392617</v>
      </c>
    </row>
    <row r="24" spans="1:27" ht="12.75">
      <c r="A24" s="250" t="s">
        <v>57</v>
      </c>
      <c r="B24" s="253"/>
      <c r="C24" s="168">
        <f aca="true" t="shared" si="1" ref="C24:Y24">SUM(C15:C23)</f>
        <v>775958385</v>
      </c>
      <c r="D24" s="168">
        <f>SUM(D15:D23)</f>
        <v>0</v>
      </c>
      <c r="E24" s="76">
        <f t="shared" si="1"/>
        <v>789524351</v>
      </c>
      <c r="F24" s="77">
        <f t="shared" si="1"/>
        <v>789524351</v>
      </c>
      <c r="G24" s="77">
        <f t="shared" si="1"/>
        <v>800355697</v>
      </c>
      <c r="H24" s="77">
        <f t="shared" si="1"/>
        <v>800355697</v>
      </c>
      <c r="I24" s="77">
        <f t="shared" si="1"/>
        <v>800355697</v>
      </c>
      <c r="J24" s="77">
        <f t="shared" si="1"/>
        <v>800355697</v>
      </c>
      <c r="K24" s="77">
        <f t="shared" si="1"/>
        <v>800355697</v>
      </c>
      <c r="L24" s="77">
        <f t="shared" si="1"/>
        <v>775959385</v>
      </c>
      <c r="M24" s="77">
        <f t="shared" si="1"/>
        <v>775959385</v>
      </c>
      <c r="N24" s="77">
        <f t="shared" si="1"/>
        <v>775959385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775959385</v>
      </c>
      <c r="X24" s="77">
        <f t="shared" si="1"/>
        <v>394762177</v>
      </c>
      <c r="Y24" s="77">
        <f t="shared" si="1"/>
        <v>381197208</v>
      </c>
      <c r="Z24" s="212">
        <f>+IF(X24&lt;&gt;0,+(Y24/X24)*100,0)</f>
        <v>96.56376173039496</v>
      </c>
      <c r="AA24" s="79">
        <f>SUM(AA15:AA23)</f>
        <v>789524351</v>
      </c>
    </row>
    <row r="25" spans="1:27" ht="12.75">
      <c r="A25" s="250" t="s">
        <v>159</v>
      </c>
      <c r="B25" s="251"/>
      <c r="C25" s="168">
        <f aca="true" t="shared" si="2" ref="C25:Y25">+C12+C24</f>
        <v>881417166</v>
      </c>
      <c r="D25" s="168">
        <f>+D12+D24</f>
        <v>0</v>
      </c>
      <c r="E25" s="72">
        <f t="shared" si="2"/>
        <v>879154469</v>
      </c>
      <c r="F25" s="73">
        <f t="shared" si="2"/>
        <v>879154469</v>
      </c>
      <c r="G25" s="73">
        <f t="shared" si="2"/>
        <v>945706399</v>
      </c>
      <c r="H25" s="73">
        <f t="shared" si="2"/>
        <v>941646668</v>
      </c>
      <c r="I25" s="73">
        <f t="shared" si="2"/>
        <v>949914973</v>
      </c>
      <c r="J25" s="73">
        <f t="shared" si="2"/>
        <v>949914973</v>
      </c>
      <c r="K25" s="73">
        <f t="shared" si="2"/>
        <v>948060025</v>
      </c>
      <c r="L25" s="73">
        <f t="shared" si="2"/>
        <v>920803690</v>
      </c>
      <c r="M25" s="73">
        <f t="shared" si="2"/>
        <v>914740212</v>
      </c>
      <c r="N25" s="73">
        <f t="shared" si="2"/>
        <v>914740212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914740212</v>
      </c>
      <c r="X25" s="73">
        <f t="shared" si="2"/>
        <v>439577237</v>
      </c>
      <c r="Y25" s="73">
        <f t="shared" si="2"/>
        <v>475162975</v>
      </c>
      <c r="Z25" s="170">
        <f>+IF(X25&lt;&gt;0,+(Y25/X25)*100,0)</f>
        <v>108.09544603420855</v>
      </c>
      <c r="AA25" s="74">
        <f>+AA12+AA24</f>
        <v>879154469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3386736</v>
      </c>
      <c r="D30" s="155"/>
      <c r="E30" s="59">
        <v>2805152</v>
      </c>
      <c r="F30" s="60">
        <v>2805152</v>
      </c>
      <c r="G30" s="60">
        <v>3188782</v>
      </c>
      <c r="H30" s="60">
        <v>3188782</v>
      </c>
      <c r="I30" s="60">
        <v>3188782</v>
      </c>
      <c r="J30" s="60">
        <v>3188782</v>
      </c>
      <c r="K30" s="60">
        <v>3188782</v>
      </c>
      <c r="L30" s="60">
        <v>3386736</v>
      </c>
      <c r="M30" s="60">
        <v>1584002</v>
      </c>
      <c r="N30" s="60">
        <v>1584002</v>
      </c>
      <c r="O30" s="60"/>
      <c r="P30" s="60"/>
      <c r="Q30" s="60"/>
      <c r="R30" s="60"/>
      <c r="S30" s="60"/>
      <c r="T30" s="60"/>
      <c r="U30" s="60"/>
      <c r="V30" s="60"/>
      <c r="W30" s="60">
        <v>1584002</v>
      </c>
      <c r="X30" s="60">
        <v>1402576</v>
      </c>
      <c r="Y30" s="60">
        <v>181426</v>
      </c>
      <c r="Z30" s="140">
        <v>12.94</v>
      </c>
      <c r="AA30" s="62">
        <v>2805152</v>
      </c>
    </row>
    <row r="31" spans="1:27" ht="12.75">
      <c r="A31" s="249" t="s">
        <v>163</v>
      </c>
      <c r="B31" s="182"/>
      <c r="C31" s="155">
        <v>2295977</v>
      </c>
      <c r="D31" s="155"/>
      <c r="E31" s="59">
        <v>2132128</v>
      </c>
      <c r="F31" s="60">
        <v>2132128</v>
      </c>
      <c r="G31" s="60">
        <v>2286327</v>
      </c>
      <c r="H31" s="60">
        <v>2282047</v>
      </c>
      <c r="I31" s="60">
        <v>2293306</v>
      </c>
      <c r="J31" s="60">
        <v>2293306</v>
      </c>
      <c r="K31" s="60">
        <v>2315980</v>
      </c>
      <c r="L31" s="60">
        <v>2378354</v>
      </c>
      <c r="M31" s="60">
        <v>2397047</v>
      </c>
      <c r="N31" s="60">
        <v>2397047</v>
      </c>
      <c r="O31" s="60"/>
      <c r="P31" s="60"/>
      <c r="Q31" s="60"/>
      <c r="R31" s="60"/>
      <c r="S31" s="60"/>
      <c r="T31" s="60"/>
      <c r="U31" s="60"/>
      <c r="V31" s="60"/>
      <c r="W31" s="60">
        <v>2397047</v>
      </c>
      <c r="X31" s="60">
        <v>1066064</v>
      </c>
      <c r="Y31" s="60">
        <v>1330983</v>
      </c>
      <c r="Z31" s="140">
        <v>124.85</v>
      </c>
      <c r="AA31" s="62">
        <v>2132128</v>
      </c>
    </row>
    <row r="32" spans="1:27" ht="12.75">
      <c r="A32" s="249" t="s">
        <v>164</v>
      </c>
      <c r="B32" s="182"/>
      <c r="C32" s="155">
        <v>35923211</v>
      </c>
      <c r="D32" s="155"/>
      <c r="E32" s="59">
        <v>17048489</v>
      </c>
      <c r="F32" s="60">
        <v>17048489</v>
      </c>
      <c r="G32" s="60">
        <v>19873487</v>
      </c>
      <c r="H32" s="60">
        <v>15252790</v>
      </c>
      <c r="I32" s="60">
        <v>18905334</v>
      </c>
      <c r="J32" s="60">
        <v>18905334</v>
      </c>
      <c r="K32" s="60">
        <v>18373900</v>
      </c>
      <c r="L32" s="60">
        <v>12004107</v>
      </c>
      <c r="M32" s="60">
        <v>6953806</v>
      </c>
      <c r="N32" s="60">
        <v>6953806</v>
      </c>
      <c r="O32" s="60"/>
      <c r="P32" s="60"/>
      <c r="Q32" s="60"/>
      <c r="R32" s="60"/>
      <c r="S32" s="60"/>
      <c r="T32" s="60"/>
      <c r="U32" s="60"/>
      <c r="V32" s="60"/>
      <c r="W32" s="60">
        <v>6953806</v>
      </c>
      <c r="X32" s="60">
        <v>8524245</v>
      </c>
      <c r="Y32" s="60">
        <v>-1570439</v>
      </c>
      <c r="Z32" s="140">
        <v>-18.42</v>
      </c>
      <c r="AA32" s="62">
        <v>17048489</v>
      </c>
    </row>
    <row r="33" spans="1:27" ht="12.75">
      <c r="A33" s="249" t="s">
        <v>165</v>
      </c>
      <c r="B33" s="182"/>
      <c r="C33" s="155">
        <v>1316000</v>
      </c>
      <c r="D33" s="155"/>
      <c r="E33" s="59">
        <v>7195500</v>
      </c>
      <c r="F33" s="60">
        <v>7195500</v>
      </c>
      <c r="G33" s="60"/>
      <c r="H33" s="60"/>
      <c r="I33" s="60"/>
      <c r="J33" s="60"/>
      <c r="K33" s="60"/>
      <c r="L33" s="60">
        <v>1316000</v>
      </c>
      <c r="M33" s="60">
        <v>1316000</v>
      </c>
      <c r="N33" s="60">
        <v>1316000</v>
      </c>
      <c r="O33" s="60"/>
      <c r="P33" s="60"/>
      <c r="Q33" s="60"/>
      <c r="R33" s="60"/>
      <c r="S33" s="60"/>
      <c r="T33" s="60"/>
      <c r="U33" s="60"/>
      <c r="V33" s="60"/>
      <c r="W33" s="60">
        <v>1316000</v>
      </c>
      <c r="X33" s="60">
        <v>3597750</v>
      </c>
      <c r="Y33" s="60">
        <v>-2281750</v>
      </c>
      <c r="Z33" s="140">
        <v>-63.42</v>
      </c>
      <c r="AA33" s="62">
        <v>7195500</v>
      </c>
    </row>
    <row r="34" spans="1:27" ht="12.75">
      <c r="A34" s="250" t="s">
        <v>58</v>
      </c>
      <c r="B34" s="251"/>
      <c r="C34" s="168">
        <f aca="true" t="shared" si="3" ref="C34:Y34">SUM(C29:C33)</f>
        <v>42921924</v>
      </c>
      <c r="D34" s="168">
        <f>SUM(D29:D33)</f>
        <v>0</v>
      </c>
      <c r="E34" s="72">
        <f t="shared" si="3"/>
        <v>29181269</v>
      </c>
      <c r="F34" s="73">
        <f t="shared" si="3"/>
        <v>29181269</v>
      </c>
      <c r="G34" s="73">
        <f t="shared" si="3"/>
        <v>25348596</v>
      </c>
      <c r="H34" s="73">
        <f t="shared" si="3"/>
        <v>20723619</v>
      </c>
      <c r="I34" s="73">
        <f t="shared" si="3"/>
        <v>24387422</v>
      </c>
      <c r="J34" s="73">
        <f t="shared" si="3"/>
        <v>24387422</v>
      </c>
      <c r="K34" s="73">
        <f t="shared" si="3"/>
        <v>23878662</v>
      </c>
      <c r="L34" s="73">
        <f t="shared" si="3"/>
        <v>19085197</v>
      </c>
      <c r="M34" s="73">
        <f t="shared" si="3"/>
        <v>12250855</v>
      </c>
      <c r="N34" s="73">
        <f t="shared" si="3"/>
        <v>12250855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12250855</v>
      </c>
      <c r="X34" s="73">
        <f t="shared" si="3"/>
        <v>14590635</v>
      </c>
      <c r="Y34" s="73">
        <f t="shared" si="3"/>
        <v>-2339780</v>
      </c>
      <c r="Z34" s="170">
        <f>+IF(X34&lt;&gt;0,+(Y34/X34)*100,0)</f>
        <v>-16.036176629735444</v>
      </c>
      <c r="AA34" s="74">
        <f>SUM(AA29:AA33)</f>
        <v>29181269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26235723</v>
      </c>
      <c r="D37" s="155"/>
      <c r="E37" s="59">
        <v>26371555</v>
      </c>
      <c r="F37" s="60">
        <v>26371555</v>
      </c>
      <c r="G37" s="60">
        <v>27676466</v>
      </c>
      <c r="H37" s="60">
        <v>27676466</v>
      </c>
      <c r="I37" s="60">
        <v>27676466</v>
      </c>
      <c r="J37" s="60">
        <v>27676466</v>
      </c>
      <c r="K37" s="60">
        <v>27676466</v>
      </c>
      <c r="L37" s="60">
        <v>26235723</v>
      </c>
      <c r="M37" s="60">
        <v>26235723</v>
      </c>
      <c r="N37" s="60">
        <v>26235723</v>
      </c>
      <c r="O37" s="60"/>
      <c r="P37" s="60"/>
      <c r="Q37" s="60"/>
      <c r="R37" s="60"/>
      <c r="S37" s="60"/>
      <c r="T37" s="60"/>
      <c r="U37" s="60"/>
      <c r="V37" s="60"/>
      <c r="W37" s="60">
        <v>26235723</v>
      </c>
      <c r="X37" s="60">
        <v>13185778</v>
      </c>
      <c r="Y37" s="60">
        <v>13049945</v>
      </c>
      <c r="Z37" s="140">
        <v>98.97</v>
      </c>
      <c r="AA37" s="62">
        <v>26371555</v>
      </c>
    </row>
    <row r="38" spans="1:27" ht="12.75">
      <c r="A38" s="249" t="s">
        <v>165</v>
      </c>
      <c r="B38" s="182"/>
      <c r="C38" s="155">
        <v>56034857</v>
      </c>
      <c r="D38" s="155"/>
      <c r="E38" s="59">
        <v>19747189</v>
      </c>
      <c r="F38" s="60">
        <v>19747189</v>
      </c>
      <c r="G38" s="60">
        <v>39662566</v>
      </c>
      <c r="H38" s="60">
        <v>39662566</v>
      </c>
      <c r="I38" s="60">
        <v>39662566</v>
      </c>
      <c r="J38" s="60">
        <v>39662566</v>
      </c>
      <c r="K38" s="60">
        <v>39662566</v>
      </c>
      <c r="L38" s="60">
        <v>30094097</v>
      </c>
      <c r="M38" s="60">
        <v>30094097</v>
      </c>
      <c r="N38" s="60">
        <v>30094097</v>
      </c>
      <c r="O38" s="60"/>
      <c r="P38" s="60"/>
      <c r="Q38" s="60"/>
      <c r="R38" s="60"/>
      <c r="S38" s="60"/>
      <c r="T38" s="60"/>
      <c r="U38" s="60"/>
      <c r="V38" s="60"/>
      <c r="W38" s="60">
        <v>30094097</v>
      </c>
      <c r="X38" s="60">
        <v>9873595</v>
      </c>
      <c r="Y38" s="60">
        <v>20220502</v>
      </c>
      <c r="Z38" s="140">
        <v>204.79</v>
      </c>
      <c r="AA38" s="62">
        <v>19747189</v>
      </c>
    </row>
    <row r="39" spans="1:27" ht="12.75">
      <c r="A39" s="250" t="s">
        <v>59</v>
      </c>
      <c r="B39" s="253"/>
      <c r="C39" s="168">
        <f aca="true" t="shared" si="4" ref="C39:Y39">SUM(C37:C38)</f>
        <v>82270580</v>
      </c>
      <c r="D39" s="168">
        <f>SUM(D37:D38)</f>
        <v>0</v>
      </c>
      <c r="E39" s="76">
        <f t="shared" si="4"/>
        <v>46118744</v>
      </c>
      <c r="F39" s="77">
        <f t="shared" si="4"/>
        <v>46118744</v>
      </c>
      <c r="G39" s="77">
        <f t="shared" si="4"/>
        <v>67339032</v>
      </c>
      <c r="H39" s="77">
        <f t="shared" si="4"/>
        <v>67339032</v>
      </c>
      <c r="I39" s="77">
        <f t="shared" si="4"/>
        <v>67339032</v>
      </c>
      <c r="J39" s="77">
        <f t="shared" si="4"/>
        <v>67339032</v>
      </c>
      <c r="K39" s="77">
        <f t="shared" si="4"/>
        <v>67339032</v>
      </c>
      <c r="L39" s="77">
        <f t="shared" si="4"/>
        <v>56329820</v>
      </c>
      <c r="M39" s="77">
        <f t="shared" si="4"/>
        <v>56329820</v>
      </c>
      <c r="N39" s="77">
        <f t="shared" si="4"/>
        <v>56329820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56329820</v>
      </c>
      <c r="X39" s="77">
        <f t="shared" si="4"/>
        <v>23059373</v>
      </c>
      <c r="Y39" s="77">
        <f t="shared" si="4"/>
        <v>33270447</v>
      </c>
      <c r="Z39" s="212">
        <f>+IF(X39&lt;&gt;0,+(Y39/X39)*100,0)</f>
        <v>144.2816636861722</v>
      </c>
      <c r="AA39" s="79">
        <f>SUM(AA37:AA38)</f>
        <v>46118744</v>
      </c>
    </row>
    <row r="40" spans="1:27" ht="12.75">
      <c r="A40" s="250" t="s">
        <v>167</v>
      </c>
      <c r="B40" s="251"/>
      <c r="C40" s="168">
        <f aca="true" t="shared" si="5" ref="C40:Y40">+C34+C39</f>
        <v>125192504</v>
      </c>
      <c r="D40" s="168">
        <f>+D34+D39</f>
        <v>0</v>
      </c>
      <c r="E40" s="72">
        <f t="shared" si="5"/>
        <v>75300013</v>
      </c>
      <c r="F40" s="73">
        <f t="shared" si="5"/>
        <v>75300013</v>
      </c>
      <c r="G40" s="73">
        <f t="shared" si="5"/>
        <v>92687628</v>
      </c>
      <c r="H40" s="73">
        <f t="shared" si="5"/>
        <v>88062651</v>
      </c>
      <c r="I40" s="73">
        <f t="shared" si="5"/>
        <v>91726454</v>
      </c>
      <c r="J40" s="73">
        <f t="shared" si="5"/>
        <v>91726454</v>
      </c>
      <c r="K40" s="73">
        <f t="shared" si="5"/>
        <v>91217694</v>
      </c>
      <c r="L40" s="73">
        <f t="shared" si="5"/>
        <v>75415017</v>
      </c>
      <c r="M40" s="73">
        <f t="shared" si="5"/>
        <v>68580675</v>
      </c>
      <c r="N40" s="73">
        <f t="shared" si="5"/>
        <v>68580675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68580675</v>
      </c>
      <c r="X40" s="73">
        <f t="shared" si="5"/>
        <v>37650008</v>
      </c>
      <c r="Y40" s="73">
        <f t="shared" si="5"/>
        <v>30930667</v>
      </c>
      <c r="Z40" s="170">
        <f>+IF(X40&lt;&gt;0,+(Y40/X40)*100,0)</f>
        <v>82.15314854647573</v>
      </c>
      <c r="AA40" s="74">
        <f>+AA34+AA39</f>
        <v>75300013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756224662</v>
      </c>
      <c r="D42" s="257">
        <f>+D25-D40</f>
        <v>0</v>
      </c>
      <c r="E42" s="258">
        <f t="shared" si="6"/>
        <v>803854456</v>
      </c>
      <c r="F42" s="259">
        <f t="shared" si="6"/>
        <v>803854456</v>
      </c>
      <c r="G42" s="259">
        <f t="shared" si="6"/>
        <v>853018771</v>
      </c>
      <c r="H42" s="259">
        <f t="shared" si="6"/>
        <v>853584017</v>
      </c>
      <c r="I42" s="259">
        <f t="shared" si="6"/>
        <v>858188519</v>
      </c>
      <c r="J42" s="259">
        <f t="shared" si="6"/>
        <v>858188519</v>
      </c>
      <c r="K42" s="259">
        <f t="shared" si="6"/>
        <v>856842331</v>
      </c>
      <c r="L42" s="259">
        <f t="shared" si="6"/>
        <v>845388673</v>
      </c>
      <c r="M42" s="259">
        <f t="shared" si="6"/>
        <v>846159537</v>
      </c>
      <c r="N42" s="259">
        <f t="shared" si="6"/>
        <v>846159537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846159537</v>
      </c>
      <c r="X42" s="259">
        <f t="shared" si="6"/>
        <v>401927229</v>
      </c>
      <c r="Y42" s="259">
        <f t="shared" si="6"/>
        <v>444232308</v>
      </c>
      <c r="Z42" s="260">
        <f>+IF(X42&lt;&gt;0,+(Y42/X42)*100,0)</f>
        <v>110.52555685397468</v>
      </c>
      <c r="AA42" s="261">
        <f>+AA25-AA40</f>
        <v>803854456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613645891</v>
      </c>
      <c r="D45" s="155"/>
      <c r="E45" s="59">
        <v>547454313</v>
      </c>
      <c r="F45" s="60">
        <v>547454313</v>
      </c>
      <c r="G45" s="60">
        <v>686140400</v>
      </c>
      <c r="H45" s="60">
        <v>686705646</v>
      </c>
      <c r="I45" s="60">
        <v>686705646</v>
      </c>
      <c r="J45" s="60">
        <v>686705646</v>
      </c>
      <c r="K45" s="60">
        <v>685359458</v>
      </c>
      <c r="L45" s="60">
        <v>702872848</v>
      </c>
      <c r="M45" s="60">
        <v>703643712</v>
      </c>
      <c r="N45" s="60">
        <v>703643712</v>
      </c>
      <c r="O45" s="60"/>
      <c r="P45" s="60"/>
      <c r="Q45" s="60"/>
      <c r="R45" s="60"/>
      <c r="S45" s="60"/>
      <c r="T45" s="60"/>
      <c r="U45" s="60"/>
      <c r="V45" s="60"/>
      <c r="W45" s="60">
        <v>703643712</v>
      </c>
      <c r="X45" s="60">
        <v>273727157</v>
      </c>
      <c r="Y45" s="60">
        <v>429916555</v>
      </c>
      <c r="Z45" s="139">
        <v>157.06</v>
      </c>
      <c r="AA45" s="62">
        <v>547454313</v>
      </c>
    </row>
    <row r="46" spans="1:27" ht="12.75">
      <c r="A46" s="249" t="s">
        <v>171</v>
      </c>
      <c r="B46" s="182"/>
      <c r="C46" s="155">
        <v>142578771</v>
      </c>
      <c r="D46" s="155"/>
      <c r="E46" s="59">
        <v>256400143</v>
      </c>
      <c r="F46" s="60">
        <v>256400143</v>
      </c>
      <c r="G46" s="60">
        <v>166878371</v>
      </c>
      <c r="H46" s="60">
        <v>166878371</v>
      </c>
      <c r="I46" s="60">
        <v>171482873</v>
      </c>
      <c r="J46" s="60">
        <v>171482873</v>
      </c>
      <c r="K46" s="60">
        <v>171482873</v>
      </c>
      <c r="L46" s="60">
        <v>142515825</v>
      </c>
      <c r="M46" s="60">
        <v>142515825</v>
      </c>
      <c r="N46" s="60">
        <v>142515825</v>
      </c>
      <c r="O46" s="60"/>
      <c r="P46" s="60"/>
      <c r="Q46" s="60"/>
      <c r="R46" s="60"/>
      <c r="S46" s="60"/>
      <c r="T46" s="60"/>
      <c r="U46" s="60"/>
      <c r="V46" s="60"/>
      <c r="W46" s="60">
        <v>142515825</v>
      </c>
      <c r="X46" s="60">
        <v>128200072</v>
      </c>
      <c r="Y46" s="60">
        <v>14315753</v>
      </c>
      <c r="Z46" s="139">
        <v>11.17</v>
      </c>
      <c r="AA46" s="62">
        <v>256400143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756224662</v>
      </c>
      <c r="D48" s="217">
        <f>SUM(D45:D47)</f>
        <v>0</v>
      </c>
      <c r="E48" s="264">
        <f t="shared" si="7"/>
        <v>803854456</v>
      </c>
      <c r="F48" s="219">
        <f t="shared" si="7"/>
        <v>803854456</v>
      </c>
      <c r="G48" s="219">
        <f t="shared" si="7"/>
        <v>853018771</v>
      </c>
      <c r="H48" s="219">
        <f t="shared" si="7"/>
        <v>853584017</v>
      </c>
      <c r="I48" s="219">
        <f t="shared" si="7"/>
        <v>858188519</v>
      </c>
      <c r="J48" s="219">
        <f t="shared" si="7"/>
        <v>858188519</v>
      </c>
      <c r="K48" s="219">
        <f t="shared" si="7"/>
        <v>856842331</v>
      </c>
      <c r="L48" s="219">
        <f t="shared" si="7"/>
        <v>845388673</v>
      </c>
      <c r="M48" s="219">
        <f t="shared" si="7"/>
        <v>846159537</v>
      </c>
      <c r="N48" s="219">
        <f t="shared" si="7"/>
        <v>846159537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846159537</v>
      </c>
      <c r="X48" s="219">
        <f t="shared" si="7"/>
        <v>401927229</v>
      </c>
      <c r="Y48" s="219">
        <f t="shared" si="7"/>
        <v>444232308</v>
      </c>
      <c r="Z48" s="265">
        <f>+IF(X48&lt;&gt;0,+(Y48/X48)*100,0)</f>
        <v>110.52555685397468</v>
      </c>
      <c r="AA48" s="232">
        <f>SUM(AA45:AA47)</f>
        <v>803854456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162203280</v>
      </c>
      <c r="D6" s="155"/>
      <c r="E6" s="59">
        <v>161186940</v>
      </c>
      <c r="F6" s="60">
        <v>161186940</v>
      </c>
      <c r="G6" s="60">
        <v>13480907</v>
      </c>
      <c r="H6" s="60">
        <v>12807374</v>
      </c>
      <c r="I6" s="60">
        <v>12568637</v>
      </c>
      <c r="J6" s="60">
        <v>38856918</v>
      </c>
      <c r="K6" s="60">
        <v>15486688</v>
      </c>
      <c r="L6" s="60">
        <v>14965204</v>
      </c>
      <c r="M6" s="60">
        <v>14145234</v>
      </c>
      <c r="N6" s="60">
        <v>44597126</v>
      </c>
      <c r="O6" s="60"/>
      <c r="P6" s="60"/>
      <c r="Q6" s="60"/>
      <c r="R6" s="60"/>
      <c r="S6" s="60"/>
      <c r="T6" s="60"/>
      <c r="U6" s="60"/>
      <c r="V6" s="60"/>
      <c r="W6" s="60">
        <v>83454044</v>
      </c>
      <c r="X6" s="60">
        <v>80491143</v>
      </c>
      <c r="Y6" s="60">
        <v>2962901</v>
      </c>
      <c r="Z6" s="140">
        <v>3.68</v>
      </c>
      <c r="AA6" s="62">
        <v>161186940</v>
      </c>
    </row>
    <row r="7" spans="1:27" ht="12.75">
      <c r="A7" s="249" t="s">
        <v>32</v>
      </c>
      <c r="B7" s="182"/>
      <c r="C7" s="155">
        <v>62487450</v>
      </c>
      <c r="D7" s="155"/>
      <c r="E7" s="59">
        <v>72509050</v>
      </c>
      <c r="F7" s="60">
        <v>72509050</v>
      </c>
      <c r="G7" s="60">
        <v>4583673</v>
      </c>
      <c r="H7" s="60">
        <v>6368778</v>
      </c>
      <c r="I7" s="60">
        <v>4877367</v>
      </c>
      <c r="J7" s="60">
        <v>15829818</v>
      </c>
      <c r="K7" s="60">
        <v>8032263</v>
      </c>
      <c r="L7" s="60">
        <v>7276174</v>
      </c>
      <c r="M7" s="60">
        <v>6301633</v>
      </c>
      <c r="N7" s="60">
        <v>21610070</v>
      </c>
      <c r="O7" s="60"/>
      <c r="P7" s="60"/>
      <c r="Q7" s="60"/>
      <c r="R7" s="60"/>
      <c r="S7" s="60"/>
      <c r="T7" s="60"/>
      <c r="U7" s="60"/>
      <c r="V7" s="60"/>
      <c r="W7" s="60">
        <v>37439888</v>
      </c>
      <c r="X7" s="60">
        <v>37263034</v>
      </c>
      <c r="Y7" s="60">
        <v>176854</v>
      </c>
      <c r="Z7" s="140">
        <v>0.47</v>
      </c>
      <c r="AA7" s="62">
        <v>72509050</v>
      </c>
    </row>
    <row r="8" spans="1:27" ht="12.75">
      <c r="A8" s="249" t="s">
        <v>178</v>
      </c>
      <c r="B8" s="182"/>
      <c r="C8" s="155">
        <v>7610425</v>
      </c>
      <c r="D8" s="155"/>
      <c r="E8" s="59">
        <v>24995679</v>
      </c>
      <c r="F8" s="60">
        <v>24995679</v>
      </c>
      <c r="G8" s="60">
        <v>1133795</v>
      </c>
      <c r="H8" s="60">
        <v>1175809</v>
      </c>
      <c r="I8" s="60">
        <v>1756784</v>
      </c>
      <c r="J8" s="60">
        <v>4066388</v>
      </c>
      <c r="K8" s="60">
        <v>3661954</v>
      </c>
      <c r="L8" s="60">
        <v>1973018</v>
      </c>
      <c r="M8" s="60">
        <v>1146136</v>
      </c>
      <c r="N8" s="60">
        <v>6781108</v>
      </c>
      <c r="O8" s="60"/>
      <c r="P8" s="60"/>
      <c r="Q8" s="60"/>
      <c r="R8" s="60"/>
      <c r="S8" s="60"/>
      <c r="T8" s="60"/>
      <c r="U8" s="60"/>
      <c r="V8" s="60"/>
      <c r="W8" s="60">
        <v>10847496</v>
      </c>
      <c r="X8" s="60">
        <v>9783710</v>
      </c>
      <c r="Y8" s="60">
        <v>1063786</v>
      </c>
      <c r="Z8" s="140">
        <v>10.87</v>
      </c>
      <c r="AA8" s="62">
        <v>24995679</v>
      </c>
    </row>
    <row r="9" spans="1:27" ht="12.75">
      <c r="A9" s="249" t="s">
        <v>179</v>
      </c>
      <c r="B9" s="182"/>
      <c r="C9" s="155">
        <v>53691873</v>
      </c>
      <c r="D9" s="155"/>
      <c r="E9" s="59">
        <v>61469000</v>
      </c>
      <c r="F9" s="60">
        <v>61469000</v>
      </c>
      <c r="G9" s="60">
        <v>20552000</v>
      </c>
      <c r="H9" s="60">
        <v>1625000</v>
      </c>
      <c r="I9" s="60">
        <v>329000</v>
      </c>
      <c r="J9" s="60">
        <v>22506000</v>
      </c>
      <c r="K9" s="60"/>
      <c r="L9" s="60">
        <v>4000000</v>
      </c>
      <c r="M9" s="60">
        <v>6760000</v>
      </c>
      <c r="N9" s="60">
        <v>10760000</v>
      </c>
      <c r="O9" s="60"/>
      <c r="P9" s="60"/>
      <c r="Q9" s="60"/>
      <c r="R9" s="60"/>
      <c r="S9" s="60"/>
      <c r="T9" s="60"/>
      <c r="U9" s="60"/>
      <c r="V9" s="60"/>
      <c r="W9" s="60">
        <v>33266000</v>
      </c>
      <c r="X9" s="60">
        <v>40751403</v>
      </c>
      <c r="Y9" s="60">
        <v>-7485403</v>
      </c>
      <c r="Z9" s="140">
        <v>-18.37</v>
      </c>
      <c r="AA9" s="62">
        <v>61469000</v>
      </c>
    </row>
    <row r="10" spans="1:27" ht="12.75">
      <c r="A10" s="249" t="s">
        <v>180</v>
      </c>
      <c r="B10" s="182"/>
      <c r="C10" s="155">
        <v>17439945</v>
      </c>
      <c r="D10" s="155"/>
      <c r="E10" s="59">
        <v>21866000</v>
      </c>
      <c r="F10" s="60">
        <v>21866000</v>
      </c>
      <c r="G10" s="60">
        <v>2015000</v>
      </c>
      <c r="H10" s="60"/>
      <c r="I10" s="60"/>
      <c r="J10" s="60">
        <v>2015000</v>
      </c>
      <c r="K10" s="60"/>
      <c r="L10" s="60"/>
      <c r="M10" s="60">
        <v>5005000</v>
      </c>
      <c r="N10" s="60">
        <v>5005000</v>
      </c>
      <c r="O10" s="60"/>
      <c r="P10" s="60"/>
      <c r="Q10" s="60"/>
      <c r="R10" s="60"/>
      <c r="S10" s="60"/>
      <c r="T10" s="60"/>
      <c r="U10" s="60"/>
      <c r="V10" s="60"/>
      <c r="W10" s="60">
        <v>7020000</v>
      </c>
      <c r="X10" s="60">
        <v>14540000</v>
      </c>
      <c r="Y10" s="60">
        <v>-7520000</v>
      </c>
      <c r="Z10" s="140">
        <v>-51.72</v>
      </c>
      <c r="AA10" s="62">
        <v>21866000</v>
      </c>
    </row>
    <row r="11" spans="1:27" ht="12.75">
      <c r="A11" s="249" t="s">
        <v>181</v>
      </c>
      <c r="B11" s="182"/>
      <c r="C11" s="155">
        <v>3907283</v>
      </c>
      <c r="D11" s="155"/>
      <c r="E11" s="59">
        <v>5449339</v>
      </c>
      <c r="F11" s="60">
        <v>5449339</v>
      </c>
      <c r="G11" s="60">
        <v>43638</v>
      </c>
      <c r="H11" s="60">
        <v>121098</v>
      </c>
      <c r="I11" s="60">
        <v>527553</v>
      </c>
      <c r="J11" s="60">
        <v>692289</v>
      </c>
      <c r="K11" s="60">
        <v>224761</v>
      </c>
      <c r="L11" s="60">
        <v>140280</v>
      </c>
      <c r="M11" s="60">
        <v>176101</v>
      </c>
      <c r="N11" s="60">
        <v>541142</v>
      </c>
      <c r="O11" s="60"/>
      <c r="P11" s="60"/>
      <c r="Q11" s="60"/>
      <c r="R11" s="60"/>
      <c r="S11" s="60"/>
      <c r="T11" s="60"/>
      <c r="U11" s="60"/>
      <c r="V11" s="60"/>
      <c r="W11" s="60">
        <v>1233431</v>
      </c>
      <c r="X11" s="60">
        <v>2534311</v>
      </c>
      <c r="Y11" s="60">
        <v>-1300880</v>
      </c>
      <c r="Z11" s="140">
        <v>-51.33</v>
      </c>
      <c r="AA11" s="62">
        <v>5449339</v>
      </c>
    </row>
    <row r="12" spans="1:27" ht="12.75">
      <c r="A12" s="249" t="s">
        <v>182</v>
      </c>
      <c r="B12" s="182"/>
      <c r="C12" s="155">
        <v>3945852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-274234721</v>
      </c>
      <c r="D14" s="155"/>
      <c r="E14" s="59">
        <v>-306736355</v>
      </c>
      <c r="F14" s="60">
        <v>-306736355</v>
      </c>
      <c r="G14" s="60">
        <v>-33531297</v>
      </c>
      <c r="H14" s="60">
        <v>-27899086</v>
      </c>
      <c r="I14" s="60">
        <v>-13512783</v>
      </c>
      <c r="J14" s="60">
        <v>-74943166</v>
      </c>
      <c r="K14" s="60">
        <v>-29231571</v>
      </c>
      <c r="L14" s="60">
        <v>-26665829</v>
      </c>
      <c r="M14" s="60">
        <v>-35748107</v>
      </c>
      <c r="N14" s="60">
        <v>-91645507</v>
      </c>
      <c r="O14" s="60"/>
      <c r="P14" s="60"/>
      <c r="Q14" s="60"/>
      <c r="R14" s="60"/>
      <c r="S14" s="60"/>
      <c r="T14" s="60"/>
      <c r="U14" s="60"/>
      <c r="V14" s="60"/>
      <c r="W14" s="60">
        <v>-166588673</v>
      </c>
      <c r="X14" s="60">
        <v>-154756450</v>
      </c>
      <c r="Y14" s="60">
        <v>-11832223</v>
      </c>
      <c r="Z14" s="140">
        <v>7.65</v>
      </c>
      <c r="AA14" s="62">
        <v>-306736355</v>
      </c>
    </row>
    <row r="15" spans="1:27" ht="12.75">
      <c r="A15" s="249" t="s">
        <v>40</v>
      </c>
      <c r="B15" s="182"/>
      <c r="C15" s="155">
        <v>-3441913</v>
      </c>
      <c r="D15" s="155"/>
      <c r="E15" s="59">
        <v>-5127488</v>
      </c>
      <c r="F15" s="60">
        <v>-5127488</v>
      </c>
      <c r="G15" s="60"/>
      <c r="H15" s="60"/>
      <c r="I15" s="60">
        <v>-724026</v>
      </c>
      <c r="J15" s="60">
        <v>-724026</v>
      </c>
      <c r="K15" s="60"/>
      <c r="L15" s="60"/>
      <c r="M15" s="60">
        <v>-378268</v>
      </c>
      <c r="N15" s="60">
        <v>-378268</v>
      </c>
      <c r="O15" s="60"/>
      <c r="P15" s="60"/>
      <c r="Q15" s="60"/>
      <c r="R15" s="60"/>
      <c r="S15" s="60"/>
      <c r="T15" s="60"/>
      <c r="U15" s="60"/>
      <c r="V15" s="60"/>
      <c r="W15" s="60">
        <v>-1102294</v>
      </c>
      <c r="X15" s="60">
        <v>-2436311</v>
      </c>
      <c r="Y15" s="60">
        <v>1334017</v>
      </c>
      <c r="Z15" s="140">
        <v>-54.76</v>
      </c>
      <c r="AA15" s="62">
        <v>-5127488</v>
      </c>
    </row>
    <row r="16" spans="1:27" ht="12.75">
      <c r="A16" s="249" t="s">
        <v>42</v>
      </c>
      <c r="B16" s="182"/>
      <c r="C16" s="155">
        <v>-8787167</v>
      </c>
      <c r="D16" s="155"/>
      <c r="E16" s="59">
        <v>-3515936</v>
      </c>
      <c r="F16" s="60">
        <v>-3515936</v>
      </c>
      <c r="G16" s="60"/>
      <c r="H16" s="60"/>
      <c r="I16" s="60">
        <v>-301896</v>
      </c>
      <c r="J16" s="60">
        <v>-301896</v>
      </c>
      <c r="K16" s="60">
        <v>-882434</v>
      </c>
      <c r="L16" s="60"/>
      <c r="M16" s="60"/>
      <c r="N16" s="60">
        <v>-882434</v>
      </c>
      <c r="O16" s="60"/>
      <c r="P16" s="60"/>
      <c r="Q16" s="60"/>
      <c r="R16" s="60"/>
      <c r="S16" s="60"/>
      <c r="T16" s="60"/>
      <c r="U16" s="60"/>
      <c r="V16" s="60"/>
      <c r="W16" s="60">
        <v>-1184330</v>
      </c>
      <c r="X16" s="60">
        <v>-1757970</v>
      </c>
      <c r="Y16" s="60">
        <v>573640</v>
      </c>
      <c r="Z16" s="140">
        <v>-32.63</v>
      </c>
      <c r="AA16" s="62">
        <v>-3515936</v>
      </c>
    </row>
    <row r="17" spans="1:27" ht="12.75">
      <c r="A17" s="250" t="s">
        <v>185</v>
      </c>
      <c r="B17" s="251"/>
      <c r="C17" s="168">
        <f aca="true" t="shared" si="0" ref="C17:Y17">SUM(C6:C16)</f>
        <v>24822307</v>
      </c>
      <c r="D17" s="168">
        <f t="shared" si="0"/>
        <v>0</v>
      </c>
      <c r="E17" s="72">
        <f t="shared" si="0"/>
        <v>32096229</v>
      </c>
      <c r="F17" s="73">
        <f t="shared" si="0"/>
        <v>32096229</v>
      </c>
      <c r="G17" s="73">
        <f t="shared" si="0"/>
        <v>8277716</v>
      </c>
      <c r="H17" s="73">
        <f t="shared" si="0"/>
        <v>-5801027</v>
      </c>
      <c r="I17" s="73">
        <f t="shared" si="0"/>
        <v>5520636</v>
      </c>
      <c r="J17" s="73">
        <f t="shared" si="0"/>
        <v>7997325</v>
      </c>
      <c r="K17" s="73">
        <f t="shared" si="0"/>
        <v>-2708339</v>
      </c>
      <c r="L17" s="73">
        <f t="shared" si="0"/>
        <v>1688847</v>
      </c>
      <c r="M17" s="73">
        <f t="shared" si="0"/>
        <v>-2592271</v>
      </c>
      <c r="N17" s="73">
        <f t="shared" si="0"/>
        <v>-3611763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4385562</v>
      </c>
      <c r="X17" s="73">
        <f t="shared" si="0"/>
        <v>26412870</v>
      </c>
      <c r="Y17" s="73">
        <f t="shared" si="0"/>
        <v>-22027308</v>
      </c>
      <c r="Z17" s="170">
        <f>+IF(X17&lt;&gt;0,+(Y17/X17)*100,0)</f>
        <v>-83.39611712017664</v>
      </c>
      <c r="AA17" s="74">
        <f>SUM(AA6:AA16)</f>
        <v>32096229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-23497108</v>
      </c>
      <c r="D26" s="155"/>
      <c r="E26" s="59">
        <v>-29147641</v>
      </c>
      <c r="F26" s="60">
        <v>-29147641</v>
      </c>
      <c r="G26" s="60">
        <v>-7906833</v>
      </c>
      <c r="H26" s="60">
        <v>-1620067</v>
      </c>
      <c r="I26" s="60"/>
      <c r="J26" s="60">
        <v>-9526900</v>
      </c>
      <c r="K26" s="60">
        <v>-1085508</v>
      </c>
      <c r="L26" s="60">
        <v>-3731663</v>
      </c>
      <c r="M26" s="60">
        <v>-4840572</v>
      </c>
      <c r="N26" s="60">
        <v>-9657743</v>
      </c>
      <c r="O26" s="60"/>
      <c r="P26" s="60"/>
      <c r="Q26" s="60"/>
      <c r="R26" s="60"/>
      <c r="S26" s="60"/>
      <c r="T26" s="60"/>
      <c r="U26" s="60"/>
      <c r="V26" s="60"/>
      <c r="W26" s="60">
        <v>-19184643</v>
      </c>
      <c r="X26" s="60">
        <v>-15526381</v>
      </c>
      <c r="Y26" s="60">
        <v>-3658262</v>
      </c>
      <c r="Z26" s="140">
        <v>23.56</v>
      </c>
      <c r="AA26" s="62">
        <v>-29147641</v>
      </c>
    </row>
    <row r="27" spans="1:27" ht="12.75">
      <c r="A27" s="250" t="s">
        <v>192</v>
      </c>
      <c r="B27" s="251"/>
      <c r="C27" s="168">
        <f aca="true" t="shared" si="1" ref="C27:Y27">SUM(C21:C26)</f>
        <v>-23497108</v>
      </c>
      <c r="D27" s="168">
        <f>SUM(D21:D26)</f>
        <v>0</v>
      </c>
      <c r="E27" s="72">
        <f t="shared" si="1"/>
        <v>-29147641</v>
      </c>
      <c r="F27" s="73">
        <f t="shared" si="1"/>
        <v>-29147641</v>
      </c>
      <c r="G27" s="73">
        <f t="shared" si="1"/>
        <v>-7906833</v>
      </c>
      <c r="H27" s="73">
        <f t="shared" si="1"/>
        <v>-1620067</v>
      </c>
      <c r="I27" s="73">
        <f t="shared" si="1"/>
        <v>0</v>
      </c>
      <c r="J27" s="73">
        <f t="shared" si="1"/>
        <v>-9526900</v>
      </c>
      <c r="K27" s="73">
        <f t="shared" si="1"/>
        <v>-1085508</v>
      </c>
      <c r="L27" s="73">
        <f t="shared" si="1"/>
        <v>-3731663</v>
      </c>
      <c r="M27" s="73">
        <f t="shared" si="1"/>
        <v>-4840572</v>
      </c>
      <c r="N27" s="73">
        <f t="shared" si="1"/>
        <v>-9657743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-19184643</v>
      </c>
      <c r="X27" s="73">
        <f t="shared" si="1"/>
        <v>-15526381</v>
      </c>
      <c r="Y27" s="73">
        <f t="shared" si="1"/>
        <v>-3658262</v>
      </c>
      <c r="Z27" s="170">
        <f>+IF(X27&lt;&gt;0,+(Y27/X27)*100,0)</f>
        <v>23.561588498955423</v>
      </c>
      <c r="AA27" s="74">
        <f>SUM(AA21:AA26)</f>
        <v>-29147641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-51217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97906</v>
      </c>
      <c r="D33" s="155"/>
      <c r="E33" s="59">
        <v>182059</v>
      </c>
      <c r="F33" s="60">
        <v>182059</v>
      </c>
      <c r="G33" s="60"/>
      <c r="H33" s="159">
        <v>-4280</v>
      </c>
      <c r="I33" s="159">
        <v>11259</v>
      </c>
      <c r="J33" s="159">
        <v>6979</v>
      </c>
      <c r="K33" s="60">
        <v>22674</v>
      </c>
      <c r="L33" s="60">
        <v>62374</v>
      </c>
      <c r="M33" s="60">
        <v>12230</v>
      </c>
      <c r="N33" s="60">
        <v>97278</v>
      </c>
      <c r="O33" s="159"/>
      <c r="P33" s="159"/>
      <c r="Q33" s="159"/>
      <c r="R33" s="60"/>
      <c r="S33" s="60"/>
      <c r="T33" s="60"/>
      <c r="U33" s="60"/>
      <c r="V33" s="159"/>
      <c r="W33" s="159">
        <v>104257</v>
      </c>
      <c r="X33" s="159">
        <v>-109809</v>
      </c>
      <c r="Y33" s="60">
        <v>214066</v>
      </c>
      <c r="Z33" s="140">
        <v>-194.94</v>
      </c>
      <c r="AA33" s="62">
        <v>182059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-2678887</v>
      </c>
      <c r="D35" s="155"/>
      <c r="E35" s="59">
        <v>-2805152</v>
      </c>
      <c r="F35" s="60">
        <v>-2805152</v>
      </c>
      <c r="G35" s="60"/>
      <c r="H35" s="60"/>
      <c r="I35" s="60"/>
      <c r="J35" s="60"/>
      <c r="K35" s="60">
        <v>-1136067</v>
      </c>
      <c r="L35" s="60"/>
      <c r="M35" s="60">
        <v>-666667</v>
      </c>
      <c r="N35" s="60">
        <v>-1802734</v>
      </c>
      <c r="O35" s="60"/>
      <c r="P35" s="60"/>
      <c r="Q35" s="60"/>
      <c r="R35" s="60"/>
      <c r="S35" s="60"/>
      <c r="T35" s="60"/>
      <c r="U35" s="60"/>
      <c r="V35" s="60"/>
      <c r="W35" s="60">
        <v>-1802734</v>
      </c>
      <c r="X35" s="60">
        <v>-1331612</v>
      </c>
      <c r="Y35" s="60">
        <v>-471122</v>
      </c>
      <c r="Z35" s="140">
        <v>35.38</v>
      </c>
      <c r="AA35" s="62">
        <v>-2805152</v>
      </c>
    </row>
    <row r="36" spans="1:27" ht="12.75">
      <c r="A36" s="250" t="s">
        <v>198</v>
      </c>
      <c r="B36" s="251"/>
      <c r="C36" s="168">
        <f aca="true" t="shared" si="2" ref="C36:Y36">SUM(C31:C35)</f>
        <v>-2632198</v>
      </c>
      <c r="D36" s="168">
        <f>SUM(D31:D35)</f>
        <v>0</v>
      </c>
      <c r="E36" s="72">
        <f t="shared" si="2"/>
        <v>-2623093</v>
      </c>
      <c r="F36" s="73">
        <f t="shared" si="2"/>
        <v>-2623093</v>
      </c>
      <c r="G36" s="73">
        <f t="shared" si="2"/>
        <v>0</v>
      </c>
      <c r="H36" s="73">
        <f t="shared" si="2"/>
        <v>-4280</v>
      </c>
      <c r="I36" s="73">
        <f t="shared" si="2"/>
        <v>11259</v>
      </c>
      <c r="J36" s="73">
        <f t="shared" si="2"/>
        <v>6979</v>
      </c>
      <c r="K36" s="73">
        <f t="shared" si="2"/>
        <v>-1113393</v>
      </c>
      <c r="L36" s="73">
        <f t="shared" si="2"/>
        <v>62374</v>
      </c>
      <c r="M36" s="73">
        <f t="shared" si="2"/>
        <v>-654437</v>
      </c>
      <c r="N36" s="73">
        <f t="shared" si="2"/>
        <v>-1705456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-1698477</v>
      </c>
      <c r="X36" s="73">
        <f t="shared" si="2"/>
        <v>-1441421</v>
      </c>
      <c r="Y36" s="73">
        <f t="shared" si="2"/>
        <v>-257056</v>
      </c>
      <c r="Z36" s="170">
        <f>+IF(X36&lt;&gt;0,+(Y36/X36)*100,0)</f>
        <v>17.833512901504832</v>
      </c>
      <c r="AA36" s="74">
        <f>SUM(AA31:AA35)</f>
        <v>-2623093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-1306999</v>
      </c>
      <c r="D38" s="153">
        <f>+D17+D27+D36</f>
        <v>0</v>
      </c>
      <c r="E38" s="99">
        <f t="shared" si="3"/>
        <v>325495</v>
      </c>
      <c r="F38" s="100">
        <f t="shared" si="3"/>
        <v>325495</v>
      </c>
      <c r="G38" s="100">
        <f t="shared" si="3"/>
        <v>370883</v>
      </c>
      <c r="H38" s="100">
        <f t="shared" si="3"/>
        <v>-7425374</v>
      </c>
      <c r="I38" s="100">
        <f t="shared" si="3"/>
        <v>5531895</v>
      </c>
      <c r="J38" s="100">
        <f t="shared" si="3"/>
        <v>-1522596</v>
      </c>
      <c r="K38" s="100">
        <f t="shared" si="3"/>
        <v>-4907240</v>
      </c>
      <c r="L38" s="100">
        <f t="shared" si="3"/>
        <v>-1980442</v>
      </c>
      <c r="M38" s="100">
        <f t="shared" si="3"/>
        <v>-8087280</v>
      </c>
      <c r="N38" s="100">
        <f t="shared" si="3"/>
        <v>-14974962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-16497558</v>
      </c>
      <c r="X38" s="100">
        <f t="shared" si="3"/>
        <v>9445068</v>
      </c>
      <c r="Y38" s="100">
        <f t="shared" si="3"/>
        <v>-25942626</v>
      </c>
      <c r="Z38" s="137">
        <f>+IF(X38&lt;&gt;0,+(Y38/X38)*100,0)</f>
        <v>-274.66849365192496</v>
      </c>
      <c r="AA38" s="102">
        <f>+AA17+AA27+AA36</f>
        <v>325495</v>
      </c>
    </row>
    <row r="39" spans="1:27" ht="12.75">
      <c r="A39" s="249" t="s">
        <v>200</v>
      </c>
      <c r="B39" s="182"/>
      <c r="C39" s="153">
        <v>8103231</v>
      </c>
      <c r="D39" s="153"/>
      <c r="E39" s="99">
        <v>24989028</v>
      </c>
      <c r="F39" s="100">
        <v>24989028</v>
      </c>
      <c r="G39" s="100">
        <v>40648304</v>
      </c>
      <c r="H39" s="100">
        <v>41019187</v>
      </c>
      <c r="I39" s="100">
        <v>33593813</v>
      </c>
      <c r="J39" s="100">
        <v>40648304</v>
      </c>
      <c r="K39" s="100">
        <v>39125708</v>
      </c>
      <c r="L39" s="100">
        <v>34218468</v>
      </c>
      <c r="M39" s="100">
        <v>32238026</v>
      </c>
      <c r="N39" s="100">
        <v>39125708</v>
      </c>
      <c r="O39" s="100"/>
      <c r="P39" s="100"/>
      <c r="Q39" s="100"/>
      <c r="R39" s="100"/>
      <c r="S39" s="100"/>
      <c r="T39" s="100"/>
      <c r="U39" s="100"/>
      <c r="V39" s="100"/>
      <c r="W39" s="100">
        <v>40648304</v>
      </c>
      <c r="X39" s="100">
        <v>24989028</v>
      </c>
      <c r="Y39" s="100">
        <v>15659276</v>
      </c>
      <c r="Z39" s="137">
        <v>62.66</v>
      </c>
      <c r="AA39" s="102">
        <v>24989028</v>
      </c>
    </row>
    <row r="40" spans="1:27" ht="12.75">
      <c r="A40" s="269" t="s">
        <v>201</v>
      </c>
      <c r="B40" s="256"/>
      <c r="C40" s="257">
        <v>6796232</v>
      </c>
      <c r="D40" s="257"/>
      <c r="E40" s="258">
        <v>25314524</v>
      </c>
      <c r="F40" s="259">
        <v>25314524</v>
      </c>
      <c r="G40" s="259">
        <v>41019187</v>
      </c>
      <c r="H40" s="259">
        <v>33593813</v>
      </c>
      <c r="I40" s="259">
        <v>39125708</v>
      </c>
      <c r="J40" s="259">
        <v>39125708</v>
      </c>
      <c r="K40" s="259">
        <v>34218468</v>
      </c>
      <c r="L40" s="259">
        <v>32238026</v>
      </c>
      <c r="M40" s="259">
        <v>24150746</v>
      </c>
      <c r="N40" s="259">
        <v>24150746</v>
      </c>
      <c r="O40" s="259"/>
      <c r="P40" s="259"/>
      <c r="Q40" s="259"/>
      <c r="R40" s="259"/>
      <c r="S40" s="259"/>
      <c r="T40" s="259"/>
      <c r="U40" s="259"/>
      <c r="V40" s="259"/>
      <c r="W40" s="259">
        <v>24150746</v>
      </c>
      <c r="X40" s="259">
        <v>34434097</v>
      </c>
      <c r="Y40" s="259">
        <v>-10283351</v>
      </c>
      <c r="Z40" s="260">
        <v>-29.86</v>
      </c>
      <c r="AA40" s="261">
        <v>25314524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19009699</v>
      </c>
      <c r="D5" s="200">
        <f t="shared" si="0"/>
        <v>0</v>
      </c>
      <c r="E5" s="106">
        <f t="shared" si="0"/>
        <v>29147640</v>
      </c>
      <c r="F5" s="106">
        <f t="shared" si="0"/>
        <v>29147640</v>
      </c>
      <c r="G5" s="106">
        <f t="shared" si="0"/>
        <v>6118243</v>
      </c>
      <c r="H5" s="106">
        <f t="shared" si="0"/>
        <v>2505321</v>
      </c>
      <c r="I5" s="106">
        <f t="shared" si="0"/>
        <v>108010</v>
      </c>
      <c r="J5" s="106">
        <f t="shared" si="0"/>
        <v>8731574</v>
      </c>
      <c r="K5" s="106">
        <f t="shared" si="0"/>
        <v>77382</v>
      </c>
      <c r="L5" s="106">
        <f t="shared" si="0"/>
        <v>3295076</v>
      </c>
      <c r="M5" s="106">
        <f t="shared" si="0"/>
        <v>5907145</v>
      </c>
      <c r="N5" s="106">
        <f t="shared" si="0"/>
        <v>9279603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18011177</v>
      </c>
      <c r="X5" s="106">
        <f t="shared" si="0"/>
        <v>14573820</v>
      </c>
      <c r="Y5" s="106">
        <f t="shared" si="0"/>
        <v>3437357</v>
      </c>
      <c r="Z5" s="201">
        <f>+IF(X5&lt;&gt;0,+(Y5/X5)*100,0)</f>
        <v>23.58583405037252</v>
      </c>
      <c r="AA5" s="199">
        <f>SUM(AA11:AA18)</f>
        <v>29147640</v>
      </c>
    </row>
    <row r="6" spans="1:27" ht="12.75">
      <c r="A6" s="291" t="s">
        <v>205</v>
      </c>
      <c r="B6" s="142"/>
      <c r="C6" s="62">
        <v>6852175</v>
      </c>
      <c r="D6" s="156"/>
      <c r="E6" s="60">
        <v>19866000</v>
      </c>
      <c r="F6" s="60">
        <v>19866000</v>
      </c>
      <c r="G6" s="60">
        <v>77334</v>
      </c>
      <c r="H6" s="60">
        <v>2263590</v>
      </c>
      <c r="I6" s="60"/>
      <c r="J6" s="60">
        <v>2340924</v>
      </c>
      <c r="K6" s="60"/>
      <c r="L6" s="60">
        <v>2478576</v>
      </c>
      <c r="M6" s="60"/>
      <c r="N6" s="60">
        <v>2478576</v>
      </c>
      <c r="O6" s="60"/>
      <c r="P6" s="60"/>
      <c r="Q6" s="60"/>
      <c r="R6" s="60"/>
      <c r="S6" s="60"/>
      <c r="T6" s="60"/>
      <c r="U6" s="60"/>
      <c r="V6" s="60"/>
      <c r="W6" s="60">
        <v>4819500</v>
      </c>
      <c r="X6" s="60">
        <v>9933000</v>
      </c>
      <c r="Y6" s="60">
        <v>-5113500</v>
      </c>
      <c r="Z6" s="140">
        <v>-51.48</v>
      </c>
      <c r="AA6" s="155">
        <v>19866000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6852175</v>
      </c>
      <c r="D11" s="294">
        <f t="shared" si="1"/>
        <v>0</v>
      </c>
      <c r="E11" s="295">
        <f t="shared" si="1"/>
        <v>19866000</v>
      </c>
      <c r="F11" s="295">
        <f t="shared" si="1"/>
        <v>19866000</v>
      </c>
      <c r="G11" s="295">
        <f t="shared" si="1"/>
        <v>77334</v>
      </c>
      <c r="H11" s="295">
        <f t="shared" si="1"/>
        <v>2263590</v>
      </c>
      <c r="I11" s="295">
        <f t="shared" si="1"/>
        <v>0</v>
      </c>
      <c r="J11" s="295">
        <f t="shared" si="1"/>
        <v>2340924</v>
      </c>
      <c r="K11" s="295">
        <f t="shared" si="1"/>
        <v>0</v>
      </c>
      <c r="L11" s="295">
        <f t="shared" si="1"/>
        <v>2478576</v>
      </c>
      <c r="M11" s="295">
        <f t="shared" si="1"/>
        <v>0</v>
      </c>
      <c r="N11" s="295">
        <f t="shared" si="1"/>
        <v>2478576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4819500</v>
      </c>
      <c r="X11" s="295">
        <f t="shared" si="1"/>
        <v>9933000</v>
      </c>
      <c r="Y11" s="295">
        <f t="shared" si="1"/>
        <v>-5113500</v>
      </c>
      <c r="Z11" s="296">
        <f>+IF(X11&lt;&gt;0,+(Y11/X11)*100,0)</f>
        <v>-51.479915433403804</v>
      </c>
      <c r="AA11" s="297">
        <f>SUM(AA6:AA10)</f>
        <v>19866000</v>
      </c>
    </row>
    <row r="12" spans="1:27" ht="12.75">
      <c r="A12" s="298" t="s">
        <v>211</v>
      </c>
      <c r="B12" s="136"/>
      <c r="C12" s="62"/>
      <c r="D12" s="156"/>
      <c r="E12" s="60">
        <v>2000000</v>
      </c>
      <c r="F12" s="60">
        <v>2000000</v>
      </c>
      <c r="G12" s="60"/>
      <c r="H12" s="60">
        <v>217470</v>
      </c>
      <c r="I12" s="60"/>
      <c r="J12" s="60">
        <v>217470</v>
      </c>
      <c r="K12" s="60"/>
      <c r="L12" s="60">
        <v>768154</v>
      </c>
      <c r="M12" s="60"/>
      <c r="N12" s="60">
        <v>768154</v>
      </c>
      <c r="O12" s="60"/>
      <c r="P12" s="60"/>
      <c r="Q12" s="60"/>
      <c r="R12" s="60"/>
      <c r="S12" s="60"/>
      <c r="T12" s="60"/>
      <c r="U12" s="60"/>
      <c r="V12" s="60"/>
      <c r="W12" s="60">
        <v>985624</v>
      </c>
      <c r="X12" s="60">
        <v>1000000</v>
      </c>
      <c r="Y12" s="60">
        <v>-14376</v>
      </c>
      <c r="Z12" s="140">
        <v>-1.44</v>
      </c>
      <c r="AA12" s="155">
        <v>2000000</v>
      </c>
    </row>
    <row r="13" spans="1:27" ht="12.75">
      <c r="A13" s="298" t="s">
        <v>212</v>
      </c>
      <c r="B13" s="136"/>
      <c r="C13" s="273">
        <v>8755808</v>
      </c>
      <c r="D13" s="274"/>
      <c r="E13" s="275"/>
      <c r="F13" s="275"/>
      <c r="G13" s="275">
        <v>6035548</v>
      </c>
      <c r="H13" s="275"/>
      <c r="I13" s="275"/>
      <c r="J13" s="275">
        <v>6035548</v>
      </c>
      <c r="K13" s="275"/>
      <c r="L13" s="275"/>
      <c r="M13" s="275">
        <v>5834097</v>
      </c>
      <c r="N13" s="275">
        <v>5834097</v>
      </c>
      <c r="O13" s="275"/>
      <c r="P13" s="275"/>
      <c r="Q13" s="275"/>
      <c r="R13" s="275"/>
      <c r="S13" s="275"/>
      <c r="T13" s="275"/>
      <c r="U13" s="275"/>
      <c r="V13" s="275"/>
      <c r="W13" s="275">
        <v>11869645</v>
      </c>
      <c r="X13" s="275"/>
      <c r="Y13" s="275">
        <v>11869645</v>
      </c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3401716</v>
      </c>
      <c r="D15" s="156"/>
      <c r="E15" s="60">
        <v>7281640</v>
      </c>
      <c r="F15" s="60">
        <v>7281640</v>
      </c>
      <c r="G15" s="60">
        <v>5361</v>
      </c>
      <c r="H15" s="60">
        <v>24261</v>
      </c>
      <c r="I15" s="60">
        <v>108010</v>
      </c>
      <c r="J15" s="60">
        <v>137632</v>
      </c>
      <c r="K15" s="60">
        <v>77382</v>
      </c>
      <c r="L15" s="60">
        <v>48346</v>
      </c>
      <c r="M15" s="60">
        <v>73048</v>
      </c>
      <c r="N15" s="60">
        <v>198776</v>
      </c>
      <c r="O15" s="60"/>
      <c r="P15" s="60"/>
      <c r="Q15" s="60"/>
      <c r="R15" s="60"/>
      <c r="S15" s="60"/>
      <c r="T15" s="60"/>
      <c r="U15" s="60"/>
      <c r="V15" s="60"/>
      <c r="W15" s="60">
        <v>336408</v>
      </c>
      <c r="X15" s="60">
        <v>3640820</v>
      </c>
      <c r="Y15" s="60">
        <v>-3304412</v>
      </c>
      <c r="Z15" s="140">
        <v>-90.76</v>
      </c>
      <c r="AA15" s="155">
        <v>7281640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6852175</v>
      </c>
      <c r="D36" s="156">
        <f t="shared" si="4"/>
        <v>0</v>
      </c>
      <c r="E36" s="60">
        <f t="shared" si="4"/>
        <v>19866000</v>
      </c>
      <c r="F36" s="60">
        <f t="shared" si="4"/>
        <v>19866000</v>
      </c>
      <c r="G36" s="60">
        <f t="shared" si="4"/>
        <v>77334</v>
      </c>
      <c r="H36" s="60">
        <f t="shared" si="4"/>
        <v>2263590</v>
      </c>
      <c r="I36" s="60">
        <f t="shared" si="4"/>
        <v>0</v>
      </c>
      <c r="J36" s="60">
        <f t="shared" si="4"/>
        <v>2340924</v>
      </c>
      <c r="K36" s="60">
        <f t="shared" si="4"/>
        <v>0</v>
      </c>
      <c r="L36" s="60">
        <f t="shared" si="4"/>
        <v>2478576</v>
      </c>
      <c r="M36" s="60">
        <f t="shared" si="4"/>
        <v>0</v>
      </c>
      <c r="N36" s="60">
        <f t="shared" si="4"/>
        <v>2478576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4819500</v>
      </c>
      <c r="X36" s="60">
        <f t="shared" si="4"/>
        <v>9933000</v>
      </c>
      <c r="Y36" s="60">
        <f t="shared" si="4"/>
        <v>-5113500</v>
      </c>
      <c r="Z36" s="140">
        <f aca="true" t="shared" si="5" ref="Z36:Z49">+IF(X36&lt;&gt;0,+(Y36/X36)*100,0)</f>
        <v>-51.479915433403804</v>
      </c>
      <c r="AA36" s="155">
        <f>AA6+AA21</f>
        <v>19866000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6852175</v>
      </c>
      <c r="D41" s="294">
        <f t="shared" si="6"/>
        <v>0</v>
      </c>
      <c r="E41" s="295">
        <f t="shared" si="6"/>
        <v>19866000</v>
      </c>
      <c r="F41" s="295">
        <f t="shared" si="6"/>
        <v>19866000</v>
      </c>
      <c r="G41" s="295">
        <f t="shared" si="6"/>
        <v>77334</v>
      </c>
      <c r="H41" s="295">
        <f t="shared" si="6"/>
        <v>2263590</v>
      </c>
      <c r="I41" s="295">
        <f t="shared" si="6"/>
        <v>0</v>
      </c>
      <c r="J41" s="295">
        <f t="shared" si="6"/>
        <v>2340924</v>
      </c>
      <c r="K41" s="295">
        <f t="shared" si="6"/>
        <v>0</v>
      </c>
      <c r="L41" s="295">
        <f t="shared" si="6"/>
        <v>2478576</v>
      </c>
      <c r="M41" s="295">
        <f t="shared" si="6"/>
        <v>0</v>
      </c>
      <c r="N41" s="295">
        <f t="shared" si="6"/>
        <v>2478576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4819500</v>
      </c>
      <c r="X41" s="295">
        <f t="shared" si="6"/>
        <v>9933000</v>
      </c>
      <c r="Y41" s="295">
        <f t="shared" si="6"/>
        <v>-5113500</v>
      </c>
      <c r="Z41" s="296">
        <f t="shared" si="5"/>
        <v>-51.479915433403804</v>
      </c>
      <c r="AA41" s="297">
        <f>SUM(AA36:AA40)</f>
        <v>19866000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2000000</v>
      </c>
      <c r="F42" s="54">
        <f t="shared" si="7"/>
        <v>2000000</v>
      </c>
      <c r="G42" s="54">
        <f t="shared" si="7"/>
        <v>0</v>
      </c>
      <c r="H42" s="54">
        <f t="shared" si="7"/>
        <v>217470</v>
      </c>
      <c r="I42" s="54">
        <f t="shared" si="7"/>
        <v>0</v>
      </c>
      <c r="J42" s="54">
        <f t="shared" si="7"/>
        <v>217470</v>
      </c>
      <c r="K42" s="54">
        <f t="shared" si="7"/>
        <v>0</v>
      </c>
      <c r="L42" s="54">
        <f t="shared" si="7"/>
        <v>768154</v>
      </c>
      <c r="M42" s="54">
        <f t="shared" si="7"/>
        <v>0</v>
      </c>
      <c r="N42" s="54">
        <f t="shared" si="7"/>
        <v>768154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985624</v>
      </c>
      <c r="X42" s="54">
        <f t="shared" si="7"/>
        <v>1000000</v>
      </c>
      <c r="Y42" s="54">
        <f t="shared" si="7"/>
        <v>-14376</v>
      </c>
      <c r="Z42" s="184">
        <f t="shared" si="5"/>
        <v>-1.4376</v>
      </c>
      <c r="AA42" s="130">
        <f aca="true" t="shared" si="8" ref="AA42:AA48">AA12+AA27</f>
        <v>2000000</v>
      </c>
    </row>
    <row r="43" spans="1:27" ht="12.75">
      <c r="A43" s="298" t="s">
        <v>212</v>
      </c>
      <c r="B43" s="136"/>
      <c r="C43" s="303">
        <f t="shared" si="7"/>
        <v>8755808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6035548</v>
      </c>
      <c r="H43" s="305">
        <f t="shared" si="7"/>
        <v>0</v>
      </c>
      <c r="I43" s="305">
        <f t="shared" si="7"/>
        <v>0</v>
      </c>
      <c r="J43" s="305">
        <f t="shared" si="7"/>
        <v>6035548</v>
      </c>
      <c r="K43" s="305">
        <f t="shared" si="7"/>
        <v>0</v>
      </c>
      <c r="L43" s="305">
        <f t="shared" si="7"/>
        <v>0</v>
      </c>
      <c r="M43" s="305">
        <f t="shared" si="7"/>
        <v>5834097</v>
      </c>
      <c r="N43" s="305">
        <f t="shared" si="7"/>
        <v>5834097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11869645</v>
      </c>
      <c r="X43" s="305">
        <f t="shared" si="7"/>
        <v>0</v>
      </c>
      <c r="Y43" s="305">
        <f t="shared" si="7"/>
        <v>11869645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3401716</v>
      </c>
      <c r="D45" s="129">
        <f t="shared" si="7"/>
        <v>0</v>
      </c>
      <c r="E45" s="54">
        <f t="shared" si="7"/>
        <v>7281640</v>
      </c>
      <c r="F45" s="54">
        <f t="shared" si="7"/>
        <v>7281640</v>
      </c>
      <c r="G45" s="54">
        <f t="shared" si="7"/>
        <v>5361</v>
      </c>
      <c r="H45" s="54">
        <f t="shared" si="7"/>
        <v>24261</v>
      </c>
      <c r="I45" s="54">
        <f t="shared" si="7"/>
        <v>108010</v>
      </c>
      <c r="J45" s="54">
        <f t="shared" si="7"/>
        <v>137632</v>
      </c>
      <c r="K45" s="54">
        <f t="shared" si="7"/>
        <v>77382</v>
      </c>
      <c r="L45" s="54">
        <f t="shared" si="7"/>
        <v>48346</v>
      </c>
      <c r="M45" s="54">
        <f t="shared" si="7"/>
        <v>73048</v>
      </c>
      <c r="N45" s="54">
        <f t="shared" si="7"/>
        <v>198776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336408</v>
      </c>
      <c r="X45" s="54">
        <f t="shared" si="7"/>
        <v>3640820</v>
      </c>
      <c r="Y45" s="54">
        <f t="shared" si="7"/>
        <v>-3304412</v>
      </c>
      <c r="Z45" s="184">
        <f t="shared" si="5"/>
        <v>-90.76010349316913</v>
      </c>
      <c r="AA45" s="130">
        <f t="shared" si="8"/>
        <v>7281640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19009699</v>
      </c>
      <c r="D49" s="218">
        <f t="shared" si="9"/>
        <v>0</v>
      </c>
      <c r="E49" s="220">
        <f t="shared" si="9"/>
        <v>29147640</v>
      </c>
      <c r="F49" s="220">
        <f t="shared" si="9"/>
        <v>29147640</v>
      </c>
      <c r="G49" s="220">
        <f t="shared" si="9"/>
        <v>6118243</v>
      </c>
      <c r="H49" s="220">
        <f t="shared" si="9"/>
        <v>2505321</v>
      </c>
      <c r="I49" s="220">
        <f t="shared" si="9"/>
        <v>108010</v>
      </c>
      <c r="J49" s="220">
        <f t="shared" si="9"/>
        <v>8731574</v>
      </c>
      <c r="K49" s="220">
        <f t="shared" si="9"/>
        <v>77382</v>
      </c>
      <c r="L49" s="220">
        <f t="shared" si="9"/>
        <v>3295076</v>
      </c>
      <c r="M49" s="220">
        <f t="shared" si="9"/>
        <v>5907145</v>
      </c>
      <c r="N49" s="220">
        <f t="shared" si="9"/>
        <v>9279603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18011177</v>
      </c>
      <c r="X49" s="220">
        <f t="shared" si="9"/>
        <v>14573820</v>
      </c>
      <c r="Y49" s="220">
        <f t="shared" si="9"/>
        <v>3437357</v>
      </c>
      <c r="Z49" s="221">
        <f t="shared" si="5"/>
        <v>23.58583405037252</v>
      </c>
      <c r="AA49" s="222">
        <f>SUM(AA41:AA48)</f>
        <v>29147640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21860982</v>
      </c>
      <c r="F51" s="54">
        <f t="shared" si="10"/>
        <v>21860982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10930492</v>
      </c>
      <c r="Y51" s="54">
        <f t="shared" si="10"/>
        <v>-10930492</v>
      </c>
      <c r="Z51" s="184">
        <f>+IF(X51&lt;&gt;0,+(Y51/X51)*100,0)</f>
        <v>-100</v>
      </c>
      <c r="AA51" s="130">
        <f>SUM(AA57:AA61)</f>
        <v>21860982</v>
      </c>
    </row>
    <row r="52" spans="1:27" ht="12.75">
      <c r="A52" s="310" t="s">
        <v>205</v>
      </c>
      <c r="B52" s="142"/>
      <c r="C52" s="62"/>
      <c r="D52" s="156"/>
      <c r="E52" s="60">
        <v>8008161</v>
      </c>
      <c r="F52" s="60">
        <v>8008161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4004081</v>
      </c>
      <c r="Y52" s="60">
        <v>-4004081</v>
      </c>
      <c r="Z52" s="140">
        <v>-100</v>
      </c>
      <c r="AA52" s="155">
        <v>8008161</v>
      </c>
    </row>
    <row r="53" spans="1:27" ht="12.75">
      <c r="A53" s="310" t="s">
        <v>206</v>
      </c>
      <c r="B53" s="142"/>
      <c r="C53" s="62"/>
      <c r="D53" s="156"/>
      <c r="E53" s="60">
        <v>2585554</v>
      </c>
      <c r="F53" s="60">
        <v>2585554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1292777</v>
      </c>
      <c r="Y53" s="60">
        <v>-1292777</v>
      </c>
      <c r="Z53" s="140">
        <v>-100</v>
      </c>
      <c r="AA53" s="155">
        <v>2585554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10593715</v>
      </c>
      <c r="F57" s="295">
        <f t="shared" si="11"/>
        <v>10593715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5296858</v>
      </c>
      <c r="Y57" s="295">
        <f t="shared" si="11"/>
        <v>-5296858</v>
      </c>
      <c r="Z57" s="296">
        <f>+IF(X57&lt;&gt;0,+(Y57/X57)*100,0)</f>
        <v>-100</v>
      </c>
      <c r="AA57" s="297">
        <f>SUM(AA52:AA56)</f>
        <v>10593715</v>
      </c>
    </row>
    <row r="58" spans="1:27" ht="12.75">
      <c r="A58" s="311" t="s">
        <v>211</v>
      </c>
      <c r="B58" s="136"/>
      <c r="C58" s="62"/>
      <c r="D58" s="156"/>
      <c r="E58" s="60">
        <v>11267267</v>
      </c>
      <c r="F58" s="60">
        <v>11267267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5633634</v>
      </c>
      <c r="Y58" s="60">
        <v>-5633634</v>
      </c>
      <c r="Z58" s="140">
        <v>-100</v>
      </c>
      <c r="AA58" s="155">
        <v>11267267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21860982</v>
      </c>
      <c r="F68" s="60"/>
      <c r="G68" s="60">
        <v>3683772</v>
      </c>
      <c r="H68" s="60">
        <v>993895</v>
      </c>
      <c r="I68" s="60">
        <v>1419005</v>
      </c>
      <c r="J68" s="60">
        <v>6096672</v>
      </c>
      <c r="K68" s="60">
        <v>2378850</v>
      </c>
      <c r="L68" s="60">
        <v>2231191</v>
      </c>
      <c r="M68" s="60">
        <v>1017232</v>
      </c>
      <c r="N68" s="60">
        <v>5627273</v>
      </c>
      <c r="O68" s="60"/>
      <c r="P68" s="60"/>
      <c r="Q68" s="60"/>
      <c r="R68" s="60"/>
      <c r="S68" s="60"/>
      <c r="T68" s="60"/>
      <c r="U68" s="60"/>
      <c r="V68" s="60"/>
      <c r="W68" s="60">
        <v>11723945</v>
      </c>
      <c r="X68" s="60"/>
      <c r="Y68" s="60">
        <v>11723945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21860982</v>
      </c>
      <c r="F69" s="220">
        <f t="shared" si="12"/>
        <v>0</v>
      </c>
      <c r="G69" s="220">
        <f t="shared" si="12"/>
        <v>3683772</v>
      </c>
      <c r="H69" s="220">
        <f t="shared" si="12"/>
        <v>993895</v>
      </c>
      <c r="I69" s="220">
        <f t="shared" si="12"/>
        <v>1419005</v>
      </c>
      <c r="J69" s="220">
        <f t="shared" si="12"/>
        <v>6096672</v>
      </c>
      <c r="K69" s="220">
        <f t="shared" si="12"/>
        <v>2378850</v>
      </c>
      <c r="L69" s="220">
        <f t="shared" si="12"/>
        <v>2231191</v>
      </c>
      <c r="M69" s="220">
        <f t="shared" si="12"/>
        <v>1017232</v>
      </c>
      <c r="N69" s="220">
        <f t="shared" si="12"/>
        <v>5627273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11723945</v>
      </c>
      <c r="X69" s="220">
        <f t="shared" si="12"/>
        <v>0</v>
      </c>
      <c r="Y69" s="220">
        <f t="shared" si="12"/>
        <v>11723945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6852175</v>
      </c>
      <c r="D5" s="357">
        <f t="shared" si="0"/>
        <v>0</v>
      </c>
      <c r="E5" s="356">
        <f t="shared" si="0"/>
        <v>19866000</v>
      </c>
      <c r="F5" s="358">
        <f t="shared" si="0"/>
        <v>19866000</v>
      </c>
      <c r="G5" s="358">
        <f t="shared" si="0"/>
        <v>77334</v>
      </c>
      <c r="H5" s="356">
        <f t="shared" si="0"/>
        <v>2263590</v>
      </c>
      <c r="I5" s="356">
        <f t="shared" si="0"/>
        <v>0</v>
      </c>
      <c r="J5" s="358">
        <f t="shared" si="0"/>
        <v>2340924</v>
      </c>
      <c r="K5" s="358">
        <f t="shared" si="0"/>
        <v>0</v>
      </c>
      <c r="L5" s="356">
        <f t="shared" si="0"/>
        <v>2478576</v>
      </c>
      <c r="M5" s="356">
        <f t="shared" si="0"/>
        <v>0</v>
      </c>
      <c r="N5" s="358">
        <f t="shared" si="0"/>
        <v>2478576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4819500</v>
      </c>
      <c r="X5" s="356">
        <f t="shared" si="0"/>
        <v>9933000</v>
      </c>
      <c r="Y5" s="358">
        <f t="shared" si="0"/>
        <v>-5113500</v>
      </c>
      <c r="Z5" s="359">
        <f>+IF(X5&lt;&gt;0,+(Y5/X5)*100,0)</f>
        <v>-51.479915433403804</v>
      </c>
      <c r="AA5" s="360">
        <f>+AA6+AA8+AA11+AA13+AA15</f>
        <v>19866000</v>
      </c>
    </row>
    <row r="6" spans="1:27" ht="12.75">
      <c r="A6" s="361" t="s">
        <v>205</v>
      </c>
      <c r="B6" s="142"/>
      <c r="C6" s="60">
        <f>+C7</f>
        <v>6852175</v>
      </c>
      <c r="D6" s="340">
        <f aca="true" t="shared" si="1" ref="D6:AA6">+D7</f>
        <v>0</v>
      </c>
      <c r="E6" s="60">
        <f t="shared" si="1"/>
        <v>19866000</v>
      </c>
      <c r="F6" s="59">
        <f t="shared" si="1"/>
        <v>19866000</v>
      </c>
      <c r="G6" s="59">
        <f t="shared" si="1"/>
        <v>77334</v>
      </c>
      <c r="H6" s="60">
        <f t="shared" si="1"/>
        <v>2263590</v>
      </c>
      <c r="I6" s="60">
        <f t="shared" si="1"/>
        <v>0</v>
      </c>
      <c r="J6" s="59">
        <f t="shared" si="1"/>
        <v>2340924</v>
      </c>
      <c r="K6" s="59">
        <f t="shared" si="1"/>
        <v>0</v>
      </c>
      <c r="L6" s="60">
        <f t="shared" si="1"/>
        <v>2478576</v>
      </c>
      <c r="M6" s="60">
        <f t="shared" si="1"/>
        <v>0</v>
      </c>
      <c r="N6" s="59">
        <f t="shared" si="1"/>
        <v>2478576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4819500</v>
      </c>
      <c r="X6" s="60">
        <f t="shared" si="1"/>
        <v>9933000</v>
      </c>
      <c r="Y6" s="59">
        <f t="shared" si="1"/>
        <v>-5113500</v>
      </c>
      <c r="Z6" s="61">
        <f>+IF(X6&lt;&gt;0,+(Y6/X6)*100,0)</f>
        <v>-51.479915433403804</v>
      </c>
      <c r="AA6" s="62">
        <f t="shared" si="1"/>
        <v>19866000</v>
      </c>
    </row>
    <row r="7" spans="1:27" ht="12.75">
      <c r="A7" s="291" t="s">
        <v>229</v>
      </c>
      <c r="B7" s="142"/>
      <c r="C7" s="60">
        <v>6852175</v>
      </c>
      <c r="D7" s="340"/>
      <c r="E7" s="60">
        <v>19866000</v>
      </c>
      <c r="F7" s="59">
        <v>19866000</v>
      </c>
      <c r="G7" s="59">
        <v>77334</v>
      </c>
      <c r="H7" s="60">
        <v>2263590</v>
      </c>
      <c r="I7" s="60"/>
      <c r="J7" s="59">
        <v>2340924</v>
      </c>
      <c r="K7" s="59"/>
      <c r="L7" s="60">
        <v>2478576</v>
      </c>
      <c r="M7" s="60"/>
      <c r="N7" s="59">
        <v>2478576</v>
      </c>
      <c r="O7" s="59"/>
      <c r="P7" s="60"/>
      <c r="Q7" s="60"/>
      <c r="R7" s="59"/>
      <c r="S7" s="59"/>
      <c r="T7" s="60"/>
      <c r="U7" s="60"/>
      <c r="V7" s="59"/>
      <c r="W7" s="59">
        <v>4819500</v>
      </c>
      <c r="X7" s="60">
        <v>9933000</v>
      </c>
      <c r="Y7" s="59">
        <v>-5113500</v>
      </c>
      <c r="Z7" s="61">
        <v>-51.48</v>
      </c>
      <c r="AA7" s="62">
        <v>19866000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2000000</v>
      </c>
      <c r="F22" s="345">
        <f t="shared" si="6"/>
        <v>2000000</v>
      </c>
      <c r="G22" s="345">
        <f t="shared" si="6"/>
        <v>0</v>
      </c>
      <c r="H22" s="343">
        <f t="shared" si="6"/>
        <v>217470</v>
      </c>
      <c r="I22" s="343">
        <f t="shared" si="6"/>
        <v>0</v>
      </c>
      <c r="J22" s="345">
        <f t="shared" si="6"/>
        <v>217470</v>
      </c>
      <c r="K22" s="345">
        <f t="shared" si="6"/>
        <v>0</v>
      </c>
      <c r="L22" s="343">
        <f t="shared" si="6"/>
        <v>768154</v>
      </c>
      <c r="M22" s="343">
        <f t="shared" si="6"/>
        <v>0</v>
      </c>
      <c r="N22" s="345">
        <f t="shared" si="6"/>
        <v>768154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985624</v>
      </c>
      <c r="X22" s="343">
        <f t="shared" si="6"/>
        <v>1000000</v>
      </c>
      <c r="Y22" s="345">
        <f t="shared" si="6"/>
        <v>-14376</v>
      </c>
      <c r="Z22" s="336">
        <f>+IF(X22&lt;&gt;0,+(Y22/X22)*100,0)</f>
        <v>-1.4376</v>
      </c>
      <c r="AA22" s="350">
        <f>SUM(AA23:AA32)</f>
        <v>2000000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2000000</v>
      </c>
      <c r="F24" s="59">
        <v>2000000</v>
      </c>
      <c r="G24" s="59"/>
      <c r="H24" s="60">
        <v>217470</v>
      </c>
      <c r="I24" s="60"/>
      <c r="J24" s="59">
        <v>217470</v>
      </c>
      <c r="K24" s="59"/>
      <c r="L24" s="60">
        <v>768154</v>
      </c>
      <c r="M24" s="60"/>
      <c r="N24" s="59">
        <v>768154</v>
      </c>
      <c r="O24" s="59"/>
      <c r="P24" s="60"/>
      <c r="Q24" s="60"/>
      <c r="R24" s="59"/>
      <c r="S24" s="59"/>
      <c r="T24" s="60"/>
      <c r="U24" s="60"/>
      <c r="V24" s="59"/>
      <c r="W24" s="59">
        <v>985624</v>
      </c>
      <c r="X24" s="60">
        <v>1000000</v>
      </c>
      <c r="Y24" s="59">
        <v>-14376</v>
      </c>
      <c r="Z24" s="61">
        <v>-1.44</v>
      </c>
      <c r="AA24" s="62">
        <v>2000000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8755808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6035548</v>
      </c>
      <c r="H34" s="343">
        <f t="shared" si="7"/>
        <v>0</v>
      </c>
      <c r="I34" s="343">
        <f t="shared" si="7"/>
        <v>0</v>
      </c>
      <c r="J34" s="345">
        <f t="shared" si="7"/>
        <v>6035548</v>
      </c>
      <c r="K34" s="345">
        <f t="shared" si="7"/>
        <v>0</v>
      </c>
      <c r="L34" s="343">
        <f t="shared" si="7"/>
        <v>0</v>
      </c>
      <c r="M34" s="343">
        <f t="shared" si="7"/>
        <v>5834097</v>
      </c>
      <c r="N34" s="345">
        <f t="shared" si="7"/>
        <v>5834097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11869645</v>
      </c>
      <c r="X34" s="343">
        <f t="shared" si="7"/>
        <v>0</v>
      </c>
      <c r="Y34" s="345">
        <f t="shared" si="7"/>
        <v>11869645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8755808</v>
      </c>
      <c r="D35" s="368"/>
      <c r="E35" s="54"/>
      <c r="F35" s="53"/>
      <c r="G35" s="53">
        <v>6035548</v>
      </c>
      <c r="H35" s="54"/>
      <c r="I35" s="54"/>
      <c r="J35" s="53">
        <v>6035548</v>
      </c>
      <c r="K35" s="53"/>
      <c r="L35" s="54"/>
      <c r="M35" s="54">
        <v>5834097</v>
      </c>
      <c r="N35" s="53">
        <v>5834097</v>
      </c>
      <c r="O35" s="53"/>
      <c r="P35" s="54"/>
      <c r="Q35" s="54"/>
      <c r="R35" s="53"/>
      <c r="S35" s="53"/>
      <c r="T35" s="54"/>
      <c r="U35" s="54"/>
      <c r="V35" s="53"/>
      <c r="W35" s="53">
        <v>11869645</v>
      </c>
      <c r="X35" s="54"/>
      <c r="Y35" s="53">
        <v>11869645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3401716</v>
      </c>
      <c r="D40" s="344">
        <f t="shared" si="9"/>
        <v>0</v>
      </c>
      <c r="E40" s="343">
        <f t="shared" si="9"/>
        <v>7281640</v>
      </c>
      <c r="F40" s="345">
        <f t="shared" si="9"/>
        <v>7281640</v>
      </c>
      <c r="G40" s="345">
        <f t="shared" si="9"/>
        <v>5361</v>
      </c>
      <c r="H40" s="343">
        <f t="shared" si="9"/>
        <v>24261</v>
      </c>
      <c r="I40" s="343">
        <f t="shared" si="9"/>
        <v>108010</v>
      </c>
      <c r="J40" s="345">
        <f t="shared" si="9"/>
        <v>137632</v>
      </c>
      <c r="K40" s="345">
        <f t="shared" si="9"/>
        <v>77382</v>
      </c>
      <c r="L40" s="343">
        <f t="shared" si="9"/>
        <v>48346</v>
      </c>
      <c r="M40" s="343">
        <f t="shared" si="9"/>
        <v>73048</v>
      </c>
      <c r="N40" s="345">
        <f t="shared" si="9"/>
        <v>198776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336408</v>
      </c>
      <c r="X40" s="343">
        <f t="shared" si="9"/>
        <v>3640820</v>
      </c>
      <c r="Y40" s="345">
        <f t="shared" si="9"/>
        <v>-3304412</v>
      </c>
      <c r="Z40" s="336">
        <f>+IF(X40&lt;&gt;0,+(Y40/X40)*100,0)</f>
        <v>-90.76010349316913</v>
      </c>
      <c r="AA40" s="350">
        <f>SUM(AA41:AA49)</f>
        <v>7281640</v>
      </c>
    </row>
    <row r="41" spans="1:27" ht="12.75">
      <c r="A41" s="361" t="s">
        <v>248</v>
      </c>
      <c r="B41" s="142"/>
      <c r="C41" s="362">
        <v>771699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927499</v>
      </c>
      <c r="D43" s="369"/>
      <c r="E43" s="305">
        <v>3251000</v>
      </c>
      <c r="F43" s="370">
        <v>3251000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1625500</v>
      </c>
      <c r="Y43" s="370">
        <v>-1625500</v>
      </c>
      <c r="Z43" s="371">
        <v>-100</v>
      </c>
      <c r="AA43" s="303">
        <v>3251000</v>
      </c>
    </row>
    <row r="44" spans="1:27" ht="12.75">
      <c r="A44" s="361" t="s">
        <v>251</v>
      </c>
      <c r="B44" s="136"/>
      <c r="C44" s="60">
        <v>1130898</v>
      </c>
      <c r="D44" s="368"/>
      <c r="E44" s="54">
        <v>720632</v>
      </c>
      <c r="F44" s="53">
        <v>720632</v>
      </c>
      <c r="G44" s="53"/>
      <c r="H44" s="54">
        <v>5361</v>
      </c>
      <c r="I44" s="54"/>
      <c r="J44" s="53">
        <v>5361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5361</v>
      </c>
      <c r="X44" s="54">
        <v>360316</v>
      </c>
      <c r="Y44" s="53">
        <v>-354955</v>
      </c>
      <c r="Z44" s="94">
        <v>-98.51</v>
      </c>
      <c r="AA44" s="95">
        <v>720632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3310008</v>
      </c>
      <c r="F48" s="53">
        <v>3310008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1655004</v>
      </c>
      <c r="Y48" s="53">
        <v>-1655004</v>
      </c>
      <c r="Z48" s="94">
        <v>-100</v>
      </c>
      <c r="AA48" s="95">
        <v>3310008</v>
      </c>
    </row>
    <row r="49" spans="1:27" ht="12.75">
      <c r="A49" s="361" t="s">
        <v>93</v>
      </c>
      <c r="B49" s="136"/>
      <c r="C49" s="54">
        <v>571620</v>
      </c>
      <c r="D49" s="368"/>
      <c r="E49" s="54"/>
      <c r="F49" s="53"/>
      <c r="G49" s="53">
        <v>5361</v>
      </c>
      <c r="H49" s="54">
        <v>18900</v>
      </c>
      <c r="I49" s="54">
        <v>108010</v>
      </c>
      <c r="J49" s="53">
        <v>132271</v>
      </c>
      <c r="K49" s="53">
        <v>77382</v>
      </c>
      <c r="L49" s="54">
        <v>48346</v>
      </c>
      <c r="M49" s="54">
        <v>73048</v>
      </c>
      <c r="N49" s="53">
        <v>198776</v>
      </c>
      <c r="O49" s="53"/>
      <c r="P49" s="54"/>
      <c r="Q49" s="54"/>
      <c r="R49" s="53"/>
      <c r="S49" s="53"/>
      <c r="T49" s="54"/>
      <c r="U49" s="54"/>
      <c r="V49" s="53"/>
      <c r="W49" s="53">
        <v>331047</v>
      </c>
      <c r="X49" s="54"/>
      <c r="Y49" s="53">
        <v>331047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19009699</v>
      </c>
      <c r="D60" s="346">
        <f t="shared" si="14"/>
        <v>0</v>
      </c>
      <c r="E60" s="219">
        <f t="shared" si="14"/>
        <v>29147640</v>
      </c>
      <c r="F60" s="264">
        <f t="shared" si="14"/>
        <v>29147640</v>
      </c>
      <c r="G60" s="264">
        <f t="shared" si="14"/>
        <v>6118243</v>
      </c>
      <c r="H60" s="219">
        <f t="shared" si="14"/>
        <v>2505321</v>
      </c>
      <c r="I60" s="219">
        <f t="shared" si="14"/>
        <v>108010</v>
      </c>
      <c r="J60" s="264">
        <f t="shared" si="14"/>
        <v>8731574</v>
      </c>
      <c r="K60" s="264">
        <f t="shared" si="14"/>
        <v>77382</v>
      </c>
      <c r="L60" s="219">
        <f t="shared" si="14"/>
        <v>3295076</v>
      </c>
      <c r="M60" s="219">
        <f t="shared" si="14"/>
        <v>5907145</v>
      </c>
      <c r="N60" s="264">
        <f t="shared" si="14"/>
        <v>9279603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18011177</v>
      </c>
      <c r="X60" s="219">
        <f t="shared" si="14"/>
        <v>14573820</v>
      </c>
      <c r="Y60" s="264">
        <f t="shared" si="14"/>
        <v>3437357</v>
      </c>
      <c r="Z60" s="337">
        <f>+IF(X60&lt;&gt;0,+(Y60/X60)*100,0)</f>
        <v>23.58583405037252</v>
      </c>
      <c r="AA60" s="232">
        <f>+AA57+AA54+AA51+AA40+AA37+AA34+AA22+AA5</f>
        <v>29147640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2017-01-31T12:23:05Z</dcterms:created>
  <dcterms:modified xsi:type="dcterms:W3CDTF">2017-01-31T12:23:08Z</dcterms:modified>
  <cp:category/>
  <cp:version/>
  <cp:contentType/>
  <cp:contentStatus/>
</cp:coreProperties>
</file>