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<sst xmlns="http://schemas.openxmlformats.org/spreadsheetml/2006/main" count="857" uniqueCount="303">
  <si>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Okhahlamba(KZN235)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</si>
  <si>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</si>
  <si>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</si>
  <si>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</si>
  <si>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</si>
  <si>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</si>
  <si>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</si>
  <si>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</si>
  <si>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</si>
  <si>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</si>
  <si>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</si>
  <si>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</si>
  <si>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</si>
  <si>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</si>
  <si>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</si>
  <si>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</si>
  <si>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</si>
  <si>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</si>
  <si>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</si>
  <si>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</si>
  <si>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</si>
  <si>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</si>
  <si>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</si>
  <si>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</si>
  <si>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</si>
  <si>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</si>
  <si>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</si>
  <si>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</si>
  <si>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</si>
  <si>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</si>
  <si>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</si>
  <si>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</si>
  <si>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</si>
  <si>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</si>
  <si>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</si>
  <si>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</si>
  <si>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</si>
  <si>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</si>
  <si>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</si>
  <si>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</si>
  <si>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</si>
  <si>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</si>
  <si>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</si>
  <si>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</si>
  <si>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</si>
  <si>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</si>
  <si>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</si>
  <si>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</si>
  <si>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</si>
  <si>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</si>
  <si>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</si>
  <si>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</si>
  <si>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</si>
  <si>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</si>
  <si>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</si>
  <si>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</si>
  <si>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</si>
  <si>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</si>
  <si>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</si>
  <si>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</si>
  <si>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</si>
  <si>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</si>
  <si>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</si>
  <si>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</si>
  <si>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</si>
  <si>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</si>
  <si>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</si>
  <si>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</si>
  <si>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</si>
  <si>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</si>
  <si>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Okhahlamba(KZN235)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</si>
  <si>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</si>
  <si>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</si>
  <si>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</si>
  <si>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</si>
  <si>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</si>
  <si>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</si>
  <si>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</si>
  <si>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</si>
  <si>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</si>
  <si>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</si>
  <si>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</si>
  <si>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</si>
  <si>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</si>
  <si>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</si>
  <si>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</si>
  <si>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</si>
  <si>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</si>
  <si>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</si>
  <si>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</si>
  <si>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</si>
  <si>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</si>
  <si>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</si>
  <si>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</si>
  <si>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</si>
  <si>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</si>
  <si>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</si>
  <si>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</si>
  <si>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</si>
  <si>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</si>
  <si>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Okhahlamba(KZN235)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</si>
  <si>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</si>
  <si>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</si>
  <si>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</si>
  <si>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</si>
  <si>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</si>
  <si>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</si>
  <si>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</si>
  <si>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</si>
  <si>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</si>
  <si>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</si>
  <si>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</si>
  <si>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</si>
  <si>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</si>
  <si>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</si>
  <si>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</si>
  <si>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</si>
  <si>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</si>
  <si>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</si>
  <si>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</si>
  <si>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</si>
  <si>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</si>
  <si>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</si>
  <si>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</si>
  <si>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</si>
  <si>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</si>
  <si>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</si>
  <si>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</si>
  <si>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</si>
  <si>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Okhahlamba(KZN235)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</si>
  <si>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</si>
  <si>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</si>
  <si>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</si>
  <si>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</si>
  <si>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</si>
  <si>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</si>
  <si>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</si>
  <si>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</si>
  <si>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</si>
  <si>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</si>
  <si>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Okhahlamba(KZN235)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</si>
  <si>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</si>
  <si>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</si>
  <si>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</si>
  <si>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</si>
  <si>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</si>
  <si>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</si>
  <si>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</si>
  <si>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</si>
  <si>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</si>
  <si>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</si>
  <si>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</si>
  <si>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</si>
  <si>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</si>
  <si>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</si>
  <si>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</si>
  <si>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</si>
  <si>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</si>
  <si>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</si>
  <si>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</si>
  <si>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</si>
  <si>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</si>
  <si>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</si>
  <si>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</si>
  <si>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</si>
  <si>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</si>
  <si>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</si>
  <si>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</si>
  <si>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</si>
  <si>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</si>
  <si>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</si>
  <si>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</si>
  <si>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</si>
  <si>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</si>
  <si>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Okhahlamba(KZN235)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</si>
  <si>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</si>
  <si>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</si>
  <si>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</si>
  <si>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</si>
  <si>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</si>
  <si>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</si>
  <si>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</si>
  <si>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</si>
  <si>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</si>
  <si>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</si>
  <si>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</si>
  <si>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</si>
  <si>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</si>
  <si>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</si>
  <si>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</si>
  <si>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</si>
  <si>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</si>
  <si>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</si>
  <si>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</si>
  <si>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</si>
  <si>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</si>
  <si>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</si>
  <si>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</si>
  <si>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</si>
  <si>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</si>
  <si>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</si>
  <si>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</si>
  <si>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Okhahlamba(KZN235)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</si>
  <si>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</si>
  <si>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</si>
  <si>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</si>
  <si>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</si>
  <si>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</si>
  <si>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</si>
  <si>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</si>
  <si>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</si>
  <si>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</si>
  <si>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</si>
  <si>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</si>
  <si>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</si>
  <si>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</si>
  <si>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</si>
  <si>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</si>
  <si>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</si>
  <si>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</si>
  <si>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</si>
  <si>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</si>
  <si>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</si>
  <si>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</si>
  <si>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</si>
  <si>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</si>
  <si>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</si>
  <si>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Okhahlamba(KZN235)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</si>
  <si>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</si>
  <si>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</si>
  <si>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</si>
  <si>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</si>
  <si>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</si>
  <si>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</si>
  <si>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</si>
  <si>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</si>
  <si>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</si>
  <si>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</si>
  <si>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</si>
  <si>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</si>
  <si>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</si>
  <si>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</si>
  <si>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</si>
  <si>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</si>
  <si>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</si>
  <si>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</si>
  <si>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</si>
  <si>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</si>
  <si>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</si>
  <si>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</si>
  <si>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</si>
  <si>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</si>
  <si>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</si>
  <si>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</si>
  <si>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</si>
  <si>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</si>
  <si>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</si>
  <si>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</si>
  <si>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</si>
  <si>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</si>
  <si>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</si>
  <si>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</si>
  <si>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</si>
  <si>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Okhahlamba(KZN235)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</si>
  <si>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</si>
  <si>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</si>
  <si>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Okhahlamba(KZN235)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</si>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</sst>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28974303</v>
      </c>
      <c r="C5" s="19">
        <v>0</v>
      </c>
      <c r="D5" s="59">
        <v>35126044</v>
      </c>
      <c r="E5" s="60">
        <v>35126044</v>
      </c>
      <c r="F5" s="60">
        <v>2580598</v>
      </c>
      <c r="G5" s="60">
        <v>2585493</v>
      </c>
      <c r="H5" s="60">
        <v>2516753</v>
      </c>
      <c r="I5" s="60">
        <v>7682844</v>
      </c>
      <c r="J5" s="60">
        <v>2610620</v>
      </c>
      <c r="K5" s="60">
        <v>2621139</v>
      </c>
      <c r="L5" s="60">
        <v>2628466</v>
      </c>
      <c r="M5" s="60">
        <v>7860225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15543069</v>
      </c>
      <c r="W5" s="60">
        <v>15809000</v>
      </c>
      <c r="X5" s="60">
        <v>-265931</v>
      </c>
      <c r="Y5" s="61">
        <v>-1.68</v>
      </c>
      <c r="Z5" s="62">
        <v>35126044</v>
      </c>
    </row>
    <row r="6" spans="1:26" ht="12.75">
      <c r="A6" s="58" t="s">
        <v>32</v>
      </c>
      <c r="B6" s="19">
        <v>1906783</v>
      </c>
      <c r="C6" s="19">
        <v>0</v>
      </c>
      <c r="D6" s="59">
        <v>2019090</v>
      </c>
      <c r="E6" s="60">
        <v>2019090</v>
      </c>
      <c r="F6" s="60">
        <v>168382</v>
      </c>
      <c r="G6" s="60">
        <v>168382</v>
      </c>
      <c r="H6" s="60">
        <v>168495</v>
      </c>
      <c r="I6" s="60">
        <v>505259</v>
      </c>
      <c r="J6" s="60">
        <v>168382</v>
      </c>
      <c r="K6" s="60">
        <v>168382</v>
      </c>
      <c r="L6" s="60">
        <v>168382</v>
      </c>
      <c r="M6" s="60">
        <v>505146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1010405</v>
      </c>
      <c r="W6" s="60">
        <v>1009500</v>
      </c>
      <c r="X6" s="60">
        <v>905</v>
      </c>
      <c r="Y6" s="61">
        <v>0.09</v>
      </c>
      <c r="Z6" s="62">
        <v>2019090</v>
      </c>
    </row>
    <row r="7" spans="1:26" ht="12.75">
      <c r="A7" s="58" t="s">
        <v>33</v>
      </c>
      <c r="B7" s="19">
        <v>3848570</v>
      </c>
      <c r="C7" s="19">
        <v>0</v>
      </c>
      <c r="D7" s="59">
        <v>2404000</v>
      </c>
      <c r="E7" s="60">
        <v>2404000</v>
      </c>
      <c r="F7" s="60">
        <v>141806</v>
      </c>
      <c r="G7" s="60">
        <v>219602</v>
      </c>
      <c r="H7" s="60">
        <v>149150</v>
      </c>
      <c r="I7" s="60">
        <v>510558</v>
      </c>
      <c r="J7" s="60">
        <v>131417</v>
      </c>
      <c r="K7" s="60">
        <v>155815</v>
      </c>
      <c r="L7" s="60">
        <v>210554</v>
      </c>
      <c r="M7" s="60">
        <v>497786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1008344</v>
      </c>
      <c r="W7" s="60">
        <v>1202178</v>
      </c>
      <c r="X7" s="60">
        <v>-193834</v>
      </c>
      <c r="Y7" s="61">
        <v>-16.12</v>
      </c>
      <c r="Z7" s="62">
        <v>2404000</v>
      </c>
    </row>
    <row r="8" spans="1:26" ht="12.75">
      <c r="A8" s="58" t="s">
        <v>34</v>
      </c>
      <c r="B8" s="19">
        <v>0</v>
      </c>
      <c r="C8" s="19">
        <v>0</v>
      </c>
      <c r="D8" s="59">
        <v>120404000</v>
      </c>
      <c r="E8" s="60">
        <v>120404000</v>
      </c>
      <c r="F8" s="60">
        <v>43288000</v>
      </c>
      <c r="G8" s="60">
        <v>783000</v>
      </c>
      <c r="H8" s="60">
        <v>6949812</v>
      </c>
      <c r="I8" s="60">
        <v>51020812</v>
      </c>
      <c r="J8" s="60">
        <v>360169</v>
      </c>
      <c r="K8" s="60">
        <v>462124</v>
      </c>
      <c r="L8" s="60">
        <v>38884241</v>
      </c>
      <c r="M8" s="60">
        <v>39706534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90727346</v>
      </c>
      <c r="W8" s="60">
        <v>72845500</v>
      </c>
      <c r="X8" s="60">
        <v>17881846</v>
      </c>
      <c r="Y8" s="61">
        <v>24.55</v>
      </c>
      <c r="Z8" s="62">
        <v>120404000</v>
      </c>
    </row>
    <row r="9" spans="1:26" ht="12.75">
      <c r="A9" s="58" t="s">
        <v>35</v>
      </c>
      <c r="B9" s="19">
        <v>174001762</v>
      </c>
      <c r="C9" s="19">
        <v>0</v>
      </c>
      <c r="D9" s="59">
        <v>4781578</v>
      </c>
      <c r="E9" s="60">
        <v>4781578</v>
      </c>
      <c r="F9" s="60">
        <v>401128</v>
      </c>
      <c r="G9" s="60">
        <v>481122</v>
      </c>
      <c r="H9" s="60">
        <v>317310</v>
      </c>
      <c r="I9" s="60">
        <v>1199560</v>
      </c>
      <c r="J9" s="60">
        <v>359141</v>
      </c>
      <c r="K9" s="60">
        <v>416509</v>
      </c>
      <c r="L9" s="60">
        <v>402065</v>
      </c>
      <c r="M9" s="60">
        <v>1177715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2377275</v>
      </c>
      <c r="W9" s="60">
        <v>1407454</v>
      </c>
      <c r="X9" s="60">
        <v>969821</v>
      </c>
      <c r="Y9" s="61">
        <v>68.91</v>
      </c>
      <c r="Z9" s="62">
        <v>4781578</v>
      </c>
    </row>
    <row r="10" spans="1:26" ht="22.5">
      <c r="A10" s="63" t="s">
        <v>278</v>
      </c>
      <c r="B10" s="64">
        <f>SUM(B5:B9)</f>
        <v>208731418</v>
      </c>
      <c r="C10" s="64">
        <f>SUM(C5:C9)</f>
        <v>0</v>
      </c>
      <c r="D10" s="65">
        <f aca="true" t="shared" si="0" ref="D10:Z10">SUM(D5:D9)</f>
        <v>164734712</v>
      </c>
      <c r="E10" s="66">
        <f t="shared" si="0"/>
        <v>164734712</v>
      </c>
      <c r="F10" s="66">
        <f t="shared" si="0"/>
        <v>46579914</v>
      </c>
      <c r="G10" s="66">
        <f t="shared" si="0"/>
        <v>4237599</v>
      </c>
      <c r="H10" s="66">
        <f t="shared" si="0"/>
        <v>10101520</v>
      </c>
      <c r="I10" s="66">
        <f t="shared" si="0"/>
        <v>60919033</v>
      </c>
      <c r="J10" s="66">
        <f t="shared" si="0"/>
        <v>3629729</v>
      </c>
      <c r="K10" s="66">
        <f t="shared" si="0"/>
        <v>3823969</v>
      </c>
      <c r="L10" s="66">
        <f t="shared" si="0"/>
        <v>42293708</v>
      </c>
      <c r="M10" s="66">
        <f t="shared" si="0"/>
        <v>49747406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110666439</v>
      </c>
      <c r="W10" s="66">
        <f t="shared" si="0"/>
        <v>92273632</v>
      </c>
      <c r="X10" s="66">
        <f t="shared" si="0"/>
        <v>18392807</v>
      </c>
      <c r="Y10" s="67">
        <f>+IF(W10&lt;&gt;0,(X10/W10)*100,0)</f>
        <v>19.93289588947794</v>
      </c>
      <c r="Z10" s="68">
        <f t="shared" si="0"/>
        <v>164734712</v>
      </c>
    </row>
    <row r="11" spans="1:26" ht="12.75">
      <c r="A11" s="58" t="s">
        <v>37</v>
      </c>
      <c r="B11" s="19">
        <v>48796141</v>
      </c>
      <c r="C11" s="19">
        <v>0</v>
      </c>
      <c r="D11" s="59">
        <v>54355420</v>
      </c>
      <c r="E11" s="60">
        <v>54355420</v>
      </c>
      <c r="F11" s="60">
        <v>4032387</v>
      </c>
      <c r="G11" s="60">
        <v>4142939</v>
      </c>
      <c r="H11" s="60">
        <v>4238995</v>
      </c>
      <c r="I11" s="60">
        <v>12414321</v>
      </c>
      <c r="J11" s="60">
        <v>4269810</v>
      </c>
      <c r="K11" s="60">
        <v>4395977</v>
      </c>
      <c r="L11" s="60">
        <v>4470775</v>
      </c>
      <c r="M11" s="60">
        <v>13136562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25550883</v>
      </c>
      <c r="W11" s="60">
        <v>26135000</v>
      </c>
      <c r="X11" s="60">
        <v>-584117</v>
      </c>
      <c r="Y11" s="61">
        <v>-2.23</v>
      </c>
      <c r="Z11" s="62">
        <v>54355420</v>
      </c>
    </row>
    <row r="12" spans="1:26" ht="12.75">
      <c r="A12" s="58" t="s">
        <v>38</v>
      </c>
      <c r="B12" s="19">
        <v>8604997</v>
      </c>
      <c r="C12" s="19">
        <v>0</v>
      </c>
      <c r="D12" s="59">
        <v>8651481</v>
      </c>
      <c r="E12" s="60">
        <v>8651481</v>
      </c>
      <c r="F12" s="60">
        <v>699908</v>
      </c>
      <c r="G12" s="60">
        <v>748600</v>
      </c>
      <c r="H12" s="60">
        <v>736866</v>
      </c>
      <c r="I12" s="60">
        <v>2185374</v>
      </c>
      <c r="J12" s="60">
        <v>737863</v>
      </c>
      <c r="K12" s="60">
        <v>755392</v>
      </c>
      <c r="L12" s="60">
        <v>743611</v>
      </c>
      <c r="M12" s="60">
        <v>2236866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4422240</v>
      </c>
      <c r="W12" s="60">
        <v>4326048</v>
      </c>
      <c r="X12" s="60">
        <v>96192</v>
      </c>
      <c r="Y12" s="61">
        <v>2.22</v>
      </c>
      <c r="Z12" s="62">
        <v>8651481</v>
      </c>
    </row>
    <row r="13" spans="1:26" ht="12.75">
      <c r="A13" s="58" t="s">
        <v>279</v>
      </c>
      <c r="B13" s="19">
        <v>15620781</v>
      </c>
      <c r="C13" s="19">
        <v>0</v>
      </c>
      <c r="D13" s="59">
        <v>21240286</v>
      </c>
      <c r="E13" s="60">
        <v>21240286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6295998</v>
      </c>
      <c r="X13" s="60">
        <v>-6295998</v>
      </c>
      <c r="Y13" s="61">
        <v>-100</v>
      </c>
      <c r="Z13" s="62">
        <v>21240286</v>
      </c>
    </row>
    <row r="14" spans="1:26" ht="12.75">
      <c r="A14" s="58" t="s">
        <v>40</v>
      </c>
      <c r="B14" s="19">
        <v>788127</v>
      </c>
      <c r="C14" s="19">
        <v>0</v>
      </c>
      <c r="D14" s="59">
        <v>1171000</v>
      </c>
      <c r="E14" s="60">
        <v>1171000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538500</v>
      </c>
      <c r="X14" s="60">
        <v>-538500</v>
      </c>
      <c r="Y14" s="61">
        <v>-100</v>
      </c>
      <c r="Z14" s="62">
        <v>1171000</v>
      </c>
    </row>
    <row r="15" spans="1:26" ht="12.75">
      <c r="A15" s="58" t="s">
        <v>41</v>
      </c>
      <c r="B15" s="19">
        <v>0</v>
      </c>
      <c r="C15" s="19">
        <v>0</v>
      </c>
      <c r="D15" s="59">
        <v>2629797</v>
      </c>
      <c r="E15" s="60">
        <v>2629797</v>
      </c>
      <c r="F15" s="60">
        <v>3942</v>
      </c>
      <c r="G15" s="60">
        <v>282642</v>
      </c>
      <c r="H15" s="60">
        <v>706412</v>
      </c>
      <c r="I15" s="60">
        <v>992996</v>
      </c>
      <c r="J15" s="60">
        <v>30436</v>
      </c>
      <c r="K15" s="60">
        <v>667930</v>
      </c>
      <c r="L15" s="60">
        <v>91219</v>
      </c>
      <c r="M15" s="60">
        <v>789585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1782581</v>
      </c>
      <c r="W15" s="60">
        <v>1270984</v>
      </c>
      <c r="X15" s="60">
        <v>511597</v>
      </c>
      <c r="Y15" s="61">
        <v>40.25</v>
      </c>
      <c r="Z15" s="62">
        <v>2629797</v>
      </c>
    </row>
    <row r="16" spans="1:26" ht="12.75">
      <c r="A16" s="69" t="s">
        <v>42</v>
      </c>
      <c r="B16" s="19">
        <v>0</v>
      </c>
      <c r="C16" s="19">
        <v>0</v>
      </c>
      <c r="D16" s="59">
        <v>2386526</v>
      </c>
      <c r="E16" s="60">
        <v>2386526</v>
      </c>
      <c r="F16" s="60">
        <v>181843</v>
      </c>
      <c r="G16" s="60">
        <v>187065</v>
      </c>
      <c r="H16" s="60">
        <v>111621</v>
      </c>
      <c r="I16" s="60">
        <v>480529</v>
      </c>
      <c r="J16" s="60">
        <v>157684</v>
      </c>
      <c r="K16" s="60">
        <v>187043</v>
      </c>
      <c r="L16" s="60">
        <v>158279</v>
      </c>
      <c r="M16" s="60">
        <v>503006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983535</v>
      </c>
      <c r="W16" s="60">
        <v>1193460</v>
      </c>
      <c r="X16" s="60">
        <v>-209925</v>
      </c>
      <c r="Y16" s="61">
        <v>-17.59</v>
      </c>
      <c r="Z16" s="62">
        <v>2386526</v>
      </c>
    </row>
    <row r="17" spans="1:26" ht="12.75">
      <c r="A17" s="58" t="s">
        <v>43</v>
      </c>
      <c r="B17" s="19">
        <v>81507925</v>
      </c>
      <c r="C17" s="19">
        <v>0</v>
      </c>
      <c r="D17" s="59">
        <v>84172951</v>
      </c>
      <c r="E17" s="60">
        <v>84172951</v>
      </c>
      <c r="F17" s="60">
        <v>3874515</v>
      </c>
      <c r="G17" s="60">
        <v>3785701</v>
      </c>
      <c r="H17" s="60">
        <v>8571364</v>
      </c>
      <c r="I17" s="60">
        <v>16231580</v>
      </c>
      <c r="J17" s="60">
        <v>3103573</v>
      </c>
      <c r="K17" s="60">
        <v>4535180</v>
      </c>
      <c r="L17" s="60">
        <v>8939726</v>
      </c>
      <c r="M17" s="60">
        <v>16578479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32810059</v>
      </c>
      <c r="W17" s="60">
        <v>41164544</v>
      </c>
      <c r="X17" s="60">
        <v>-8354485</v>
      </c>
      <c r="Y17" s="61">
        <v>-20.3</v>
      </c>
      <c r="Z17" s="62">
        <v>84172951</v>
      </c>
    </row>
    <row r="18" spans="1:26" ht="12.75">
      <c r="A18" s="70" t="s">
        <v>44</v>
      </c>
      <c r="B18" s="71">
        <f>SUM(B11:B17)</f>
        <v>155317971</v>
      </c>
      <c r="C18" s="71">
        <f>SUM(C11:C17)</f>
        <v>0</v>
      </c>
      <c r="D18" s="72">
        <f aca="true" t="shared" si="1" ref="D18:Z18">SUM(D11:D17)</f>
        <v>174607461</v>
      </c>
      <c r="E18" s="73">
        <f t="shared" si="1"/>
        <v>174607461</v>
      </c>
      <c r="F18" s="73">
        <f t="shared" si="1"/>
        <v>8792595</v>
      </c>
      <c r="G18" s="73">
        <f t="shared" si="1"/>
        <v>9146947</v>
      </c>
      <c r="H18" s="73">
        <f t="shared" si="1"/>
        <v>14365258</v>
      </c>
      <c r="I18" s="73">
        <f t="shared" si="1"/>
        <v>32304800</v>
      </c>
      <c r="J18" s="73">
        <f t="shared" si="1"/>
        <v>8299366</v>
      </c>
      <c r="K18" s="73">
        <f t="shared" si="1"/>
        <v>10541522</v>
      </c>
      <c r="L18" s="73">
        <f t="shared" si="1"/>
        <v>14403610</v>
      </c>
      <c r="M18" s="73">
        <f t="shared" si="1"/>
        <v>33244498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65549298</v>
      </c>
      <c r="W18" s="73">
        <f t="shared" si="1"/>
        <v>80924534</v>
      </c>
      <c r="X18" s="73">
        <f t="shared" si="1"/>
        <v>-15375236</v>
      </c>
      <c r="Y18" s="67">
        <f>+IF(W18&lt;&gt;0,(X18/W18)*100,0)</f>
        <v>-18.999474250911348</v>
      </c>
      <c r="Z18" s="74">
        <f t="shared" si="1"/>
        <v>174607461</v>
      </c>
    </row>
    <row r="19" spans="1:26" ht="12.75">
      <c r="A19" s="70" t="s">
        <v>45</v>
      </c>
      <c r="B19" s="75">
        <f>+B10-B18</f>
        <v>53413447</v>
      </c>
      <c r="C19" s="75">
        <f>+C10-C18</f>
        <v>0</v>
      </c>
      <c r="D19" s="76">
        <f aca="true" t="shared" si="2" ref="D19:Z19">+D10-D18</f>
        <v>-9872749</v>
      </c>
      <c r="E19" s="77">
        <f t="shared" si="2"/>
        <v>-9872749</v>
      </c>
      <c r="F19" s="77">
        <f t="shared" si="2"/>
        <v>37787319</v>
      </c>
      <c r="G19" s="77">
        <f t="shared" si="2"/>
        <v>-4909348</v>
      </c>
      <c r="H19" s="77">
        <f t="shared" si="2"/>
        <v>-4263738</v>
      </c>
      <c r="I19" s="77">
        <f t="shared" si="2"/>
        <v>28614233</v>
      </c>
      <c r="J19" s="77">
        <f t="shared" si="2"/>
        <v>-4669637</v>
      </c>
      <c r="K19" s="77">
        <f t="shared" si="2"/>
        <v>-6717553</v>
      </c>
      <c r="L19" s="77">
        <f t="shared" si="2"/>
        <v>27890098</v>
      </c>
      <c r="M19" s="77">
        <f t="shared" si="2"/>
        <v>16502908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45117141</v>
      </c>
      <c r="W19" s="77">
        <f>IF(E10=E18,0,W10-W18)</f>
        <v>11349098</v>
      </c>
      <c r="X19" s="77">
        <f t="shared" si="2"/>
        <v>33768043</v>
      </c>
      <c r="Y19" s="78">
        <f>+IF(W19&lt;&gt;0,(X19/W19)*100,0)</f>
        <v>297.53944322271246</v>
      </c>
      <c r="Z19" s="79">
        <f t="shared" si="2"/>
        <v>-9872749</v>
      </c>
    </row>
    <row r="20" spans="1:26" ht="12.75">
      <c r="A20" s="58" t="s">
        <v>46</v>
      </c>
      <c r="B20" s="19">
        <v>0</v>
      </c>
      <c r="C20" s="19">
        <v>0</v>
      </c>
      <c r="D20" s="59">
        <v>27014000</v>
      </c>
      <c r="E20" s="60">
        <v>27014000</v>
      </c>
      <c r="F20" s="60">
        <v>10000000</v>
      </c>
      <c r="G20" s="60">
        <v>0</v>
      </c>
      <c r="H20" s="60">
        <v>5694260</v>
      </c>
      <c r="I20" s="60">
        <v>15694260</v>
      </c>
      <c r="J20" s="60">
        <v>0</v>
      </c>
      <c r="K20" s="60">
        <v>357813</v>
      </c>
      <c r="L20" s="60">
        <v>5738003</v>
      </c>
      <c r="M20" s="60">
        <v>6095816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21790076</v>
      </c>
      <c r="W20" s="60"/>
      <c r="X20" s="60">
        <v>21790076</v>
      </c>
      <c r="Y20" s="61">
        <v>0</v>
      </c>
      <c r="Z20" s="62">
        <v>27014000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53413447</v>
      </c>
      <c r="C22" s="86">
        <f>SUM(C19:C21)</f>
        <v>0</v>
      </c>
      <c r="D22" s="87">
        <f aca="true" t="shared" si="3" ref="D22:Z22">SUM(D19:D21)</f>
        <v>17141251</v>
      </c>
      <c r="E22" s="88">
        <f t="shared" si="3"/>
        <v>17141251</v>
      </c>
      <c r="F22" s="88">
        <f t="shared" si="3"/>
        <v>47787319</v>
      </c>
      <c r="G22" s="88">
        <f t="shared" si="3"/>
        <v>-4909348</v>
      </c>
      <c r="H22" s="88">
        <f t="shared" si="3"/>
        <v>1430522</v>
      </c>
      <c r="I22" s="88">
        <f t="shared" si="3"/>
        <v>44308493</v>
      </c>
      <c r="J22" s="88">
        <f t="shared" si="3"/>
        <v>-4669637</v>
      </c>
      <c r="K22" s="88">
        <f t="shared" si="3"/>
        <v>-6359740</v>
      </c>
      <c r="L22" s="88">
        <f t="shared" si="3"/>
        <v>33628101</v>
      </c>
      <c r="M22" s="88">
        <f t="shared" si="3"/>
        <v>22598724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66907217</v>
      </c>
      <c r="W22" s="88">
        <f t="shared" si="3"/>
        <v>11349098</v>
      </c>
      <c r="X22" s="88">
        <f t="shared" si="3"/>
        <v>55558119</v>
      </c>
      <c r="Y22" s="89">
        <f>+IF(W22&lt;&gt;0,(X22/W22)*100,0)</f>
        <v>489.53775004850604</v>
      </c>
      <c r="Z22" s="90">
        <f t="shared" si="3"/>
        <v>17141251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53413447</v>
      </c>
      <c r="C24" s="75">
        <f>SUM(C22:C23)</f>
        <v>0</v>
      </c>
      <c r="D24" s="76">
        <f aca="true" t="shared" si="4" ref="D24:Z24">SUM(D22:D23)</f>
        <v>17141251</v>
      </c>
      <c r="E24" s="77">
        <f t="shared" si="4"/>
        <v>17141251</v>
      </c>
      <c r="F24" s="77">
        <f t="shared" si="4"/>
        <v>47787319</v>
      </c>
      <c r="G24" s="77">
        <f t="shared" si="4"/>
        <v>-4909348</v>
      </c>
      <c r="H24" s="77">
        <f t="shared" si="4"/>
        <v>1430522</v>
      </c>
      <c r="I24" s="77">
        <f t="shared" si="4"/>
        <v>44308493</v>
      </c>
      <c r="J24" s="77">
        <f t="shared" si="4"/>
        <v>-4669637</v>
      </c>
      <c r="K24" s="77">
        <f t="shared" si="4"/>
        <v>-6359740</v>
      </c>
      <c r="L24" s="77">
        <f t="shared" si="4"/>
        <v>33628101</v>
      </c>
      <c r="M24" s="77">
        <f t="shared" si="4"/>
        <v>22598724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66907217</v>
      </c>
      <c r="W24" s="77">
        <f t="shared" si="4"/>
        <v>11349098</v>
      </c>
      <c r="X24" s="77">
        <f t="shared" si="4"/>
        <v>55558119</v>
      </c>
      <c r="Y24" s="78">
        <f>+IF(W24&lt;&gt;0,(X24/W24)*100,0)</f>
        <v>489.53775004850604</v>
      </c>
      <c r="Z24" s="79">
        <f t="shared" si="4"/>
        <v>17141251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38089000</v>
      </c>
      <c r="E27" s="100">
        <v>38089000</v>
      </c>
      <c r="F27" s="100">
        <v>12177565</v>
      </c>
      <c r="G27" s="100">
        <v>6411554</v>
      </c>
      <c r="H27" s="100">
        <v>6210258</v>
      </c>
      <c r="I27" s="100">
        <v>24799377</v>
      </c>
      <c r="J27" s="100">
        <v>2709589</v>
      </c>
      <c r="K27" s="100">
        <v>2416854</v>
      </c>
      <c r="L27" s="100">
        <v>9337328</v>
      </c>
      <c r="M27" s="100">
        <v>14463771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39263148</v>
      </c>
      <c r="W27" s="100">
        <v>19044500</v>
      </c>
      <c r="X27" s="100">
        <v>20218648</v>
      </c>
      <c r="Y27" s="101">
        <v>106.17</v>
      </c>
      <c r="Z27" s="102">
        <v>38089000</v>
      </c>
    </row>
    <row r="28" spans="1:26" ht="12.75">
      <c r="A28" s="103" t="s">
        <v>46</v>
      </c>
      <c r="B28" s="19">
        <v>0</v>
      </c>
      <c r="C28" s="19">
        <v>0</v>
      </c>
      <c r="D28" s="59">
        <v>27014000</v>
      </c>
      <c r="E28" s="60">
        <v>27014000</v>
      </c>
      <c r="F28" s="60">
        <v>4038389</v>
      </c>
      <c r="G28" s="60">
        <v>2327380</v>
      </c>
      <c r="H28" s="60">
        <v>1735446</v>
      </c>
      <c r="I28" s="60">
        <v>8101215</v>
      </c>
      <c r="J28" s="60">
        <v>1441890</v>
      </c>
      <c r="K28" s="60">
        <v>0</v>
      </c>
      <c r="L28" s="60">
        <v>5449564</v>
      </c>
      <c r="M28" s="60">
        <v>6891454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14992669</v>
      </c>
      <c r="W28" s="60">
        <v>13507000</v>
      </c>
      <c r="X28" s="60">
        <v>1485669</v>
      </c>
      <c r="Y28" s="61">
        <v>11</v>
      </c>
      <c r="Z28" s="62">
        <v>27014000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11075000</v>
      </c>
      <c r="E31" s="60">
        <v>11075000</v>
      </c>
      <c r="F31" s="60">
        <v>8139176</v>
      </c>
      <c r="G31" s="60">
        <v>4084174</v>
      </c>
      <c r="H31" s="60">
        <v>4474812</v>
      </c>
      <c r="I31" s="60">
        <v>16698162</v>
      </c>
      <c r="J31" s="60">
        <v>1267699</v>
      </c>
      <c r="K31" s="60">
        <v>2416854</v>
      </c>
      <c r="L31" s="60">
        <v>3887764</v>
      </c>
      <c r="M31" s="60">
        <v>7572317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24270479</v>
      </c>
      <c r="W31" s="60">
        <v>5537500</v>
      </c>
      <c r="X31" s="60">
        <v>18732979</v>
      </c>
      <c r="Y31" s="61">
        <v>338.29</v>
      </c>
      <c r="Z31" s="62">
        <v>11075000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38089000</v>
      </c>
      <c r="E32" s="100">
        <f t="shared" si="5"/>
        <v>38089000</v>
      </c>
      <c r="F32" s="100">
        <f t="shared" si="5"/>
        <v>12177565</v>
      </c>
      <c r="G32" s="100">
        <f t="shared" si="5"/>
        <v>6411554</v>
      </c>
      <c r="H32" s="100">
        <f t="shared" si="5"/>
        <v>6210258</v>
      </c>
      <c r="I32" s="100">
        <f t="shared" si="5"/>
        <v>24799377</v>
      </c>
      <c r="J32" s="100">
        <f t="shared" si="5"/>
        <v>2709589</v>
      </c>
      <c r="K32" s="100">
        <f t="shared" si="5"/>
        <v>2416854</v>
      </c>
      <c r="L32" s="100">
        <f t="shared" si="5"/>
        <v>9337328</v>
      </c>
      <c r="M32" s="100">
        <f t="shared" si="5"/>
        <v>14463771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39263148</v>
      </c>
      <c r="W32" s="100">
        <f t="shared" si="5"/>
        <v>19044500</v>
      </c>
      <c r="X32" s="100">
        <f t="shared" si="5"/>
        <v>20218648</v>
      </c>
      <c r="Y32" s="101">
        <f>+IF(W32&lt;&gt;0,(X32/W32)*100,0)</f>
        <v>106.16528656567512</v>
      </c>
      <c r="Z32" s="102">
        <f t="shared" si="5"/>
        <v>38089000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69568231</v>
      </c>
      <c r="C35" s="19">
        <v>0</v>
      </c>
      <c r="D35" s="59">
        <v>82251584</v>
      </c>
      <c r="E35" s="60">
        <v>82251584</v>
      </c>
      <c r="F35" s="60">
        <v>116031311</v>
      </c>
      <c r="G35" s="60">
        <v>91491630</v>
      </c>
      <c r="H35" s="60">
        <v>75247038</v>
      </c>
      <c r="I35" s="60">
        <v>75247038</v>
      </c>
      <c r="J35" s="60">
        <v>71408746</v>
      </c>
      <c r="K35" s="60">
        <v>66919121</v>
      </c>
      <c r="L35" s="60">
        <v>94155603</v>
      </c>
      <c r="M35" s="60">
        <v>94155603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94155603</v>
      </c>
      <c r="W35" s="60">
        <v>41125792</v>
      </c>
      <c r="X35" s="60">
        <v>53029811</v>
      </c>
      <c r="Y35" s="61">
        <v>128.95</v>
      </c>
      <c r="Z35" s="62">
        <v>82251584</v>
      </c>
    </row>
    <row r="36" spans="1:26" ht="12.75">
      <c r="A36" s="58" t="s">
        <v>57</v>
      </c>
      <c r="B36" s="19">
        <v>249312169</v>
      </c>
      <c r="C36" s="19">
        <v>0</v>
      </c>
      <c r="D36" s="59">
        <v>348160000</v>
      </c>
      <c r="E36" s="60">
        <v>348160000</v>
      </c>
      <c r="F36" s="60">
        <v>264853210</v>
      </c>
      <c r="G36" s="60">
        <v>260993819</v>
      </c>
      <c r="H36" s="60">
        <v>270862007</v>
      </c>
      <c r="I36" s="60">
        <v>270862007</v>
      </c>
      <c r="J36" s="60">
        <v>268303820</v>
      </c>
      <c r="K36" s="60">
        <v>270843824</v>
      </c>
      <c r="L36" s="60">
        <v>280089963</v>
      </c>
      <c r="M36" s="60">
        <v>280089963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280089963</v>
      </c>
      <c r="W36" s="60">
        <v>174080000</v>
      </c>
      <c r="X36" s="60">
        <v>106009963</v>
      </c>
      <c r="Y36" s="61">
        <v>60.9</v>
      </c>
      <c r="Z36" s="62">
        <v>348160000</v>
      </c>
    </row>
    <row r="37" spans="1:26" ht="12.75">
      <c r="A37" s="58" t="s">
        <v>58</v>
      </c>
      <c r="B37" s="19">
        <v>41264310</v>
      </c>
      <c r="C37" s="19">
        <v>0</v>
      </c>
      <c r="D37" s="59">
        <v>59940445</v>
      </c>
      <c r="E37" s="60">
        <v>59940445</v>
      </c>
      <c r="F37" s="60">
        <v>74135241</v>
      </c>
      <c r="G37" s="60">
        <v>51876522</v>
      </c>
      <c r="H37" s="60">
        <v>44069607</v>
      </c>
      <c r="I37" s="60">
        <v>44069607</v>
      </c>
      <c r="J37" s="60">
        <v>45329506</v>
      </c>
      <c r="K37" s="60">
        <v>49368924</v>
      </c>
      <c r="L37" s="60">
        <v>54216187</v>
      </c>
      <c r="M37" s="60">
        <v>54216187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54216187</v>
      </c>
      <c r="W37" s="60">
        <v>29970223</v>
      </c>
      <c r="X37" s="60">
        <v>24245964</v>
      </c>
      <c r="Y37" s="61">
        <v>80.9</v>
      </c>
      <c r="Z37" s="62">
        <v>59940445</v>
      </c>
    </row>
    <row r="38" spans="1:26" ht="12.75">
      <c r="A38" s="58" t="s">
        <v>59</v>
      </c>
      <c r="B38" s="19">
        <v>10835461</v>
      </c>
      <c r="C38" s="19">
        <v>0</v>
      </c>
      <c r="D38" s="59">
        <v>5927286</v>
      </c>
      <c r="E38" s="60">
        <v>5927286</v>
      </c>
      <c r="F38" s="60">
        <v>0</v>
      </c>
      <c r="G38" s="60">
        <v>3957161</v>
      </c>
      <c r="H38" s="60">
        <v>3957161</v>
      </c>
      <c r="I38" s="60">
        <v>3957161</v>
      </c>
      <c r="J38" s="60">
        <v>3957161</v>
      </c>
      <c r="K38" s="60">
        <v>3957161</v>
      </c>
      <c r="L38" s="60">
        <v>3957161</v>
      </c>
      <c r="M38" s="60">
        <v>3957161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3957161</v>
      </c>
      <c r="W38" s="60">
        <v>2963643</v>
      </c>
      <c r="X38" s="60">
        <v>993518</v>
      </c>
      <c r="Y38" s="61">
        <v>33.52</v>
      </c>
      <c r="Z38" s="62">
        <v>5927286</v>
      </c>
    </row>
    <row r="39" spans="1:26" ht="12.75">
      <c r="A39" s="58" t="s">
        <v>60</v>
      </c>
      <c r="B39" s="19">
        <v>266780629</v>
      </c>
      <c r="C39" s="19">
        <v>0</v>
      </c>
      <c r="D39" s="59">
        <v>364543853</v>
      </c>
      <c r="E39" s="60">
        <v>364543853</v>
      </c>
      <c r="F39" s="60">
        <v>306749280</v>
      </c>
      <c r="G39" s="60">
        <v>296651766</v>
      </c>
      <c r="H39" s="60">
        <v>298082277</v>
      </c>
      <c r="I39" s="60">
        <v>298082277</v>
      </c>
      <c r="J39" s="60">
        <v>290425899</v>
      </c>
      <c r="K39" s="60">
        <v>284436860</v>
      </c>
      <c r="L39" s="60">
        <v>316072218</v>
      </c>
      <c r="M39" s="60">
        <v>316072218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316072218</v>
      </c>
      <c r="W39" s="60">
        <v>182271927</v>
      </c>
      <c r="X39" s="60">
        <v>133800291</v>
      </c>
      <c r="Y39" s="61">
        <v>73.41</v>
      </c>
      <c r="Z39" s="62">
        <v>364543853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72329105</v>
      </c>
      <c r="C42" s="19">
        <v>0</v>
      </c>
      <c r="D42" s="59">
        <v>29747681</v>
      </c>
      <c r="E42" s="60">
        <v>29747681</v>
      </c>
      <c r="F42" s="60">
        <v>46983418</v>
      </c>
      <c r="G42" s="60">
        <v>-3036877</v>
      </c>
      <c r="H42" s="60">
        <v>-5749228</v>
      </c>
      <c r="I42" s="60">
        <v>38197313</v>
      </c>
      <c r="J42" s="60">
        <v>-3334846</v>
      </c>
      <c r="K42" s="60">
        <v>-4549183</v>
      </c>
      <c r="L42" s="60">
        <v>33139535</v>
      </c>
      <c r="M42" s="60">
        <v>25255506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63452819</v>
      </c>
      <c r="W42" s="60">
        <v>29420959</v>
      </c>
      <c r="X42" s="60">
        <v>34031860</v>
      </c>
      <c r="Y42" s="61">
        <v>115.67</v>
      </c>
      <c r="Z42" s="62">
        <v>29747681</v>
      </c>
    </row>
    <row r="43" spans="1:26" ht="12.75">
      <c r="A43" s="58" t="s">
        <v>63</v>
      </c>
      <c r="B43" s="19">
        <v>-72355472</v>
      </c>
      <c r="C43" s="19">
        <v>0</v>
      </c>
      <c r="D43" s="59">
        <v>-38089000</v>
      </c>
      <c r="E43" s="60">
        <v>-38089000</v>
      </c>
      <c r="F43" s="60">
        <v>-20372919</v>
      </c>
      <c r="G43" s="60">
        <v>-3992792</v>
      </c>
      <c r="H43" s="60">
        <v>-12559524</v>
      </c>
      <c r="I43" s="60">
        <v>-36925235</v>
      </c>
      <c r="J43" s="60">
        <v>-3410914</v>
      </c>
      <c r="K43" s="60">
        <v>-2040682</v>
      </c>
      <c r="L43" s="60">
        <v>-8736080</v>
      </c>
      <c r="M43" s="60">
        <v>-14187676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-51112911</v>
      </c>
      <c r="W43" s="60">
        <v>-28801914</v>
      </c>
      <c r="X43" s="60">
        <v>-22310997</v>
      </c>
      <c r="Y43" s="61">
        <v>77.46</v>
      </c>
      <c r="Z43" s="62">
        <v>-38089000</v>
      </c>
    </row>
    <row r="44" spans="1:26" ht="12.75">
      <c r="A44" s="58" t="s">
        <v>64</v>
      </c>
      <c r="B44" s="19">
        <v>-3769774</v>
      </c>
      <c r="C44" s="19">
        <v>0</v>
      </c>
      <c r="D44" s="59">
        <v>-3137392</v>
      </c>
      <c r="E44" s="60">
        <v>-3137392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-1451996</v>
      </c>
      <c r="X44" s="60">
        <v>1451996</v>
      </c>
      <c r="Y44" s="61">
        <v>-100</v>
      </c>
      <c r="Z44" s="62">
        <v>-3137392</v>
      </c>
    </row>
    <row r="45" spans="1:26" ht="12.75">
      <c r="A45" s="70" t="s">
        <v>65</v>
      </c>
      <c r="B45" s="22">
        <v>41431155</v>
      </c>
      <c r="C45" s="22">
        <v>0</v>
      </c>
      <c r="D45" s="99">
        <v>31416289</v>
      </c>
      <c r="E45" s="100">
        <v>31416289</v>
      </c>
      <c r="F45" s="100">
        <v>68035461</v>
      </c>
      <c r="G45" s="100">
        <v>61005792</v>
      </c>
      <c r="H45" s="100">
        <v>42697040</v>
      </c>
      <c r="I45" s="100">
        <v>42697040</v>
      </c>
      <c r="J45" s="100">
        <v>35951280</v>
      </c>
      <c r="K45" s="100">
        <v>29361415</v>
      </c>
      <c r="L45" s="100">
        <v>53764870</v>
      </c>
      <c r="M45" s="100">
        <v>53764870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53764870</v>
      </c>
      <c r="W45" s="100">
        <v>42062049</v>
      </c>
      <c r="X45" s="100">
        <v>11702821</v>
      </c>
      <c r="Y45" s="101">
        <v>27.82</v>
      </c>
      <c r="Z45" s="102">
        <v>31416289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2558584</v>
      </c>
      <c r="C49" s="52">
        <v>0</v>
      </c>
      <c r="D49" s="129">
        <v>1856242</v>
      </c>
      <c r="E49" s="54">
        <v>1538522</v>
      </c>
      <c r="F49" s="54">
        <v>0</v>
      </c>
      <c r="G49" s="54">
        <v>0</v>
      </c>
      <c r="H49" s="54">
        <v>0</v>
      </c>
      <c r="I49" s="54">
        <v>1171093</v>
      </c>
      <c r="J49" s="54">
        <v>0</v>
      </c>
      <c r="K49" s="54">
        <v>0</v>
      </c>
      <c r="L49" s="54">
        <v>0</v>
      </c>
      <c r="M49" s="54">
        <v>902821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1156610</v>
      </c>
      <c r="W49" s="54">
        <v>6017593</v>
      </c>
      <c r="X49" s="54">
        <v>24854717</v>
      </c>
      <c r="Y49" s="54">
        <v>40056182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1500942</v>
      </c>
      <c r="C51" s="52">
        <v>0</v>
      </c>
      <c r="D51" s="129">
        <v>231211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1732153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104.95146275143712</v>
      </c>
      <c r="C58" s="5">
        <f>IF(C67=0,0,+(C76/C67)*100)</f>
        <v>0</v>
      </c>
      <c r="D58" s="6">
        <f aca="true" t="shared" si="6" ref="D58:Z58">IF(D67=0,0,+(D76/D67)*100)</f>
        <v>90.61575163887635</v>
      </c>
      <c r="E58" s="7">
        <f t="shared" si="6"/>
        <v>90.61575163887635</v>
      </c>
      <c r="F58" s="7">
        <f t="shared" si="6"/>
        <v>69.57272587635366</v>
      </c>
      <c r="G58" s="7">
        <f t="shared" si="6"/>
        <v>84.16983698765335</v>
      </c>
      <c r="H58" s="7">
        <f t="shared" si="6"/>
        <v>90.75778037463981</v>
      </c>
      <c r="I58" s="7">
        <f t="shared" si="6"/>
        <v>81.48094343101721</v>
      </c>
      <c r="J58" s="7">
        <f t="shared" si="6"/>
        <v>69.75319063946503</v>
      </c>
      <c r="K58" s="7">
        <f t="shared" si="6"/>
        <v>65.94477668591566</v>
      </c>
      <c r="L58" s="7">
        <f t="shared" si="6"/>
        <v>77.09006402647888</v>
      </c>
      <c r="M58" s="7">
        <f t="shared" si="6"/>
        <v>70.92934378395319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76.19243577440936</v>
      </c>
      <c r="W58" s="7">
        <f t="shared" si="6"/>
        <v>77.5902854439363</v>
      </c>
      <c r="X58" s="7">
        <f t="shared" si="6"/>
        <v>0</v>
      </c>
      <c r="Y58" s="7">
        <f t="shared" si="6"/>
        <v>0</v>
      </c>
      <c r="Z58" s="8">
        <f t="shared" si="6"/>
        <v>90.61575163887635</v>
      </c>
    </row>
    <row r="59" spans="1:26" ht="12.75">
      <c r="A59" s="37" t="s">
        <v>31</v>
      </c>
      <c r="B59" s="9">
        <f aca="true" t="shared" si="7" ref="B59:Z66">IF(B68=0,0,+(B77/B68)*100)</f>
        <v>113.02435029322962</v>
      </c>
      <c r="C59" s="9">
        <f t="shared" si="7"/>
        <v>0</v>
      </c>
      <c r="D59" s="2">
        <f t="shared" si="7"/>
        <v>89.99999902507244</v>
      </c>
      <c r="E59" s="10">
        <f t="shared" si="7"/>
        <v>89.99999902507244</v>
      </c>
      <c r="F59" s="10">
        <f t="shared" si="7"/>
        <v>74.92592667060262</v>
      </c>
      <c r="G59" s="10">
        <f t="shared" si="7"/>
        <v>90.64619726445046</v>
      </c>
      <c r="H59" s="10">
        <f t="shared" si="7"/>
        <v>97.79306493047632</v>
      </c>
      <c r="I59" s="10">
        <f t="shared" si="7"/>
        <v>87.76590775025372</v>
      </c>
      <c r="J59" s="10">
        <f t="shared" si="7"/>
        <v>75.10441445213564</v>
      </c>
      <c r="K59" s="10">
        <f t="shared" si="7"/>
        <v>71.0038321368252</v>
      </c>
      <c r="L59" s="10">
        <f t="shared" si="7"/>
        <v>83.00414741903694</v>
      </c>
      <c r="M59" s="10">
        <f t="shared" si="7"/>
        <v>76.37079800266594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82.05352445064773</v>
      </c>
      <c r="W59" s="10">
        <f t="shared" si="7"/>
        <v>77.47761234251836</v>
      </c>
      <c r="X59" s="10">
        <f t="shared" si="7"/>
        <v>0</v>
      </c>
      <c r="Y59" s="10">
        <f t="shared" si="7"/>
        <v>0</v>
      </c>
      <c r="Z59" s="11">
        <f t="shared" si="7"/>
        <v>89.99999902507244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79.24695393759286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79.24695393759286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26695889</v>
      </c>
      <c r="C67" s="24"/>
      <c r="D67" s="25">
        <v>32790607</v>
      </c>
      <c r="E67" s="26">
        <v>32790607</v>
      </c>
      <c r="F67" s="26">
        <v>2356754</v>
      </c>
      <c r="G67" s="26">
        <v>2356754</v>
      </c>
      <c r="H67" s="26">
        <v>2342143</v>
      </c>
      <c r="I67" s="26">
        <v>7055651</v>
      </c>
      <c r="J67" s="26">
        <v>2363241</v>
      </c>
      <c r="K67" s="26">
        <v>2363241</v>
      </c>
      <c r="L67" s="26">
        <v>2363241</v>
      </c>
      <c r="M67" s="26">
        <v>7089723</v>
      </c>
      <c r="N67" s="26"/>
      <c r="O67" s="26"/>
      <c r="P67" s="26"/>
      <c r="Q67" s="26"/>
      <c r="R67" s="26"/>
      <c r="S67" s="26"/>
      <c r="T67" s="26"/>
      <c r="U67" s="26"/>
      <c r="V67" s="26">
        <v>14145374</v>
      </c>
      <c r="W67" s="26">
        <v>15852500</v>
      </c>
      <c r="X67" s="26"/>
      <c r="Y67" s="25"/>
      <c r="Z67" s="27">
        <v>32790607</v>
      </c>
    </row>
    <row r="68" spans="1:26" ht="12.75" hidden="1">
      <c r="A68" s="37" t="s">
        <v>31</v>
      </c>
      <c r="B68" s="19">
        <v>24789106</v>
      </c>
      <c r="C68" s="19"/>
      <c r="D68" s="20">
        <v>30771517</v>
      </c>
      <c r="E68" s="21">
        <v>30771517</v>
      </c>
      <c r="F68" s="21">
        <v>2188372</v>
      </c>
      <c r="G68" s="21">
        <v>2188372</v>
      </c>
      <c r="H68" s="21">
        <v>2173648</v>
      </c>
      <c r="I68" s="21">
        <v>6550392</v>
      </c>
      <c r="J68" s="21">
        <v>2194859</v>
      </c>
      <c r="K68" s="21">
        <v>2194859</v>
      </c>
      <c r="L68" s="21">
        <v>2194859</v>
      </c>
      <c r="M68" s="21">
        <v>6584577</v>
      </c>
      <c r="N68" s="21"/>
      <c r="O68" s="21"/>
      <c r="P68" s="21"/>
      <c r="Q68" s="21"/>
      <c r="R68" s="21"/>
      <c r="S68" s="21"/>
      <c r="T68" s="21"/>
      <c r="U68" s="21"/>
      <c r="V68" s="21">
        <v>13134969</v>
      </c>
      <c r="W68" s="21">
        <v>14843000</v>
      </c>
      <c r="X68" s="21"/>
      <c r="Y68" s="20"/>
      <c r="Z68" s="23">
        <v>30771517</v>
      </c>
    </row>
    <row r="69" spans="1:26" ht="12.75" hidden="1">
      <c r="A69" s="38" t="s">
        <v>32</v>
      </c>
      <c r="B69" s="19">
        <v>1906783</v>
      </c>
      <c r="C69" s="19"/>
      <c r="D69" s="20">
        <v>2019090</v>
      </c>
      <c r="E69" s="21">
        <v>2019090</v>
      </c>
      <c r="F69" s="21">
        <v>168382</v>
      </c>
      <c r="G69" s="21">
        <v>168382</v>
      </c>
      <c r="H69" s="21">
        <v>168495</v>
      </c>
      <c r="I69" s="21">
        <v>505259</v>
      </c>
      <c r="J69" s="21">
        <v>168382</v>
      </c>
      <c r="K69" s="21">
        <v>168382</v>
      </c>
      <c r="L69" s="21">
        <v>168382</v>
      </c>
      <c r="M69" s="21">
        <v>505146</v>
      </c>
      <c r="N69" s="21"/>
      <c r="O69" s="21"/>
      <c r="P69" s="21"/>
      <c r="Q69" s="21"/>
      <c r="R69" s="21"/>
      <c r="S69" s="21"/>
      <c r="T69" s="21"/>
      <c r="U69" s="21"/>
      <c r="V69" s="21">
        <v>1010405</v>
      </c>
      <c r="W69" s="21">
        <v>1009500</v>
      </c>
      <c r="X69" s="21"/>
      <c r="Y69" s="20"/>
      <c r="Z69" s="23">
        <v>2019090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2019090</v>
      </c>
      <c r="E73" s="21">
        <v>2019090</v>
      </c>
      <c r="F73" s="21">
        <v>168382</v>
      </c>
      <c r="G73" s="21">
        <v>168382</v>
      </c>
      <c r="H73" s="21">
        <v>168495</v>
      </c>
      <c r="I73" s="21">
        <v>505259</v>
      </c>
      <c r="J73" s="21">
        <v>168382</v>
      </c>
      <c r="K73" s="21">
        <v>168382</v>
      </c>
      <c r="L73" s="21">
        <v>168382</v>
      </c>
      <c r="M73" s="21">
        <v>505146</v>
      </c>
      <c r="N73" s="21"/>
      <c r="O73" s="21"/>
      <c r="P73" s="21"/>
      <c r="Q73" s="21"/>
      <c r="R73" s="21"/>
      <c r="S73" s="21"/>
      <c r="T73" s="21"/>
      <c r="U73" s="21"/>
      <c r="V73" s="21">
        <v>1010405</v>
      </c>
      <c r="W73" s="21">
        <v>1009500</v>
      </c>
      <c r="X73" s="21"/>
      <c r="Y73" s="20"/>
      <c r="Z73" s="23">
        <v>2019090</v>
      </c>
    </row>
    <row r="74" spans="1:26" ht="12.75" hidden="1">
      <c r="A74" s="39" t="s">
        <v>107</v>
      </c>
      <c r="B74" s="19">
        <v>1906783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28017726</v>
      </c>
      <c r="C76" s="32"/>
      <c r="D76" s="33">
        <v>29713455</v>
      </c>
      <c r="E76" s="34">
        <v>29713455</v>
      </c>
      <c r="F76" s="34">
        <v>1639658</v>
      </c>
      <c r="G76" s="34">
        <v>1983676</v>
      </c>
      <c r="H76" s="34">
        <v>2125677</v>
      </c>
      <c r="I76" s="34">
        <v>5749011</v>
      </c>
      <c r="J76" s="34">
        <v>1648436</v>
      </c>
      <c r="K76" s="34">
        <v>1558434</v>
      </c>
      <c r="L76" s="34">
        <v>1821824</v>
      </c>
      <c r="M76" s="34">
        <v>5028694</v>
      </c>
      <c r="N76" s="34"/>
      <c r="O76" s="34"/>
      <c r="P76" s="34"/>
      <c r="Q76" s="34"/>
      <c r="R76" s="34"/>
      <c r="S76" s="34"/>
      <c r="T76" s="34"/>
      <c r="U76" s="34"/>
      <c r="V76" s="34">
        <v>10777705</v>
      </c>
      <c r="W76" s="34">
        <v>12300000</v>
      </c>
      <c r="X76" s="34"/>
      <c r="Y76" s="33"/>
      <c r="Z76" s="35">
        <v>29713455</v>
      </c>
    </row>
    <row r="77" spans="1:26" ht="12.75" hidden="1">
      <c r="A77" s="37" t="s">
        <v>31</v>
      </c>
      <c r="B77" s="19">
        <v>28017726</v>
      </c>
      <c r="C77" s="19"/>
      <c r="D77" s="20">
        <v>27694365</v>
      </c>
      <c r="E77" s="21">
        <v>27694365</v>
      </c>
      <c r="F77" s="21">
        <v>1639658</v>
      </c>
      <c r="G77" s="21">
        <v>1983676</v>
      </c>
      <c r="H77" s="21">
        <v>2125677</v>
      </c>
      <c r="I77" s="21">
        <v>5749011</v>
      </c>
      <c r="J77" s="21">
        <v>1648436</v>
      </c>
      <c r="K77" s="21">
        <v>1558434</v>
      </c>
      <c r="L77" s="21">
        <v>1821824</v>
      </c>
      <c r="M77" s="21">
        <v>5028694</v>
      </c>
      <c r="N77" s="21"/>
      <c r="O77" s="21"/>
      <c r="P77" s="21"/>
      <c r="Q77" s="21"/>
      <c r="R77" s="21"/>
      <c r="S77" s="21"/>
      <c r="T77" s="21"/>
      <c r="U77" s="21"/>
      <c r="V77" s="21">
        <v>10777705</v>
      </c>
      <c r="W77" s="21">
        <v>11500002</v>
      </c>
      <c r="X77" s="21"/>
      <c r="Y77" s="20"/>
      <c r="Z77" s="23">
        <v>27694365</v>
      </c>
    </row>
    <row r="78" spans="1:26" ht="12.75" hidden="1">
      <c r="A78" s="38" t="s">
        <v>32</v>
      </c>
      <c r="B78" s="19"/>
      <c r="C78" s="19"/>
      <c r="D78" s="20">
        <v>2019090</v>
      </c>
      <c r="E78" s="21">
        <v>2019090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799998</v>
      </c>
      <c r="X78" s="21"/>
      <c r="Y78" s="20"/>
      <c r="Z78" s="23">
        <v>2019090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2019090</v>
      </c>
      <c r="E82" s="21">
        <v>2019090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799998</v>
      </c>
      <c r="X82" s="21"/>
      <c r="Y82" s="20"/>
      <c r="Z82" s="23">
        <v>2019090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3000000</v>
      </c>
      <c r="F5" s="358">
        <f t="shared" si="0"/>
        <v>3000000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1500000</v>
      </c>
      <c r="Y5" s="358">
        <f t="shared" si="0"/>
        <v>-1500000</v>
      </c>
      <c r="Z5" s="359">
        <f>+IF(X5&lt;&gt;0,+(Y5/X5)*100,0)</f>
        <v>-100</v>
      </c>
      <c r="AA5" s="360">
        <f>+AA6+AA8+AA11+AA13+AA15</f>
        <v>3000000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</v>
      </c>
      <c r="Y6" s="59">
        <f t="shared" si="1"/>
        <v>-1500000</v>
      </c>
      <c r="Z6" s="61">
        <f>+IF(X6&lt;&gt;0,+(Y6/X6)*100,0)</f>
        <v>-100</v>
      </c>
      <c r="AA6" s="62">
        <f t="shared" si="1"/>
        <v>3000000</v>
      </c>
    </row>
    <row r="7" spans="1:27" ht="12.75">
      <c r="A7" s="291" t="s">
        <v>229</v>
      </c>
      <c r="B7" s="142"/>
      <c r="C7" s="60"/>
      <c r="D7" s="340"/>
      <c r="E7" s="60">
        <v>3000000</v>
      </c>
      <c r="F7" s="59">
        <v>3000000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</v>
      </c>
      <c r="Y7" s="59">
        <v>-1500000</v>
      </c>
      <c r="Z7" s="61">
        <v>-100</v>
      </c>
      <c r="AA7" s="62">
        <v>3000000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4249000</v>
      </c>
      <c r="F40" s="345">
        <f t="shared" si="9"/>
        <v>4249000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2124500</v>
      </c>
      <c r="Y40" s="345">
        <f t="shared" si="9"/>
        <v>-2124500</v>
      </c>
      <c r="Z40" s="336">
        <f>+IF(X40&lt;&gt;0,+(Y40/X40)*100,0)</f>
        <v>-100</v>
      </c>
      <c r="AA40" s="350">
        <f>SUM(AA41:AA49)</f>
        <v>4249000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4249000</v>
      </c>
      <c r="F49" s="53">
        <v>4249000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2124500</v>
      </c>
      <c r="Y49" s="53">
        <v>-2124500</v>
      </c>
      <c r="Z49" s="94">
        <v>-100</v>
      </c>
      <c r="AA49" s="95">
        <v>4249000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7249000</v>
      </c>
      <c r="F60" s="264">
        <f t="shared" si="14"/>
        <v>7249000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3624500</v>
      </c>
      <c r="Y60" s="264">
        <f t="shared" si="14"/>
        <v>-3624500</v>
      </c>
      <c r="Z60" s="337">
        <f>+IF(X60&lt;&gt;0,+(Y60/X60)*100,0)</f>
        <v>-100</v>
      </c>
      <c r="AA60" s="232">
        <f>+AA57+AA54+AA51+AA40+AA37+AA34+AA22+AA5</f>
        <v>7249000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208731418</v>
      </c>
      <c r="D5" s="153">
        <f>SUM(D6:D8)</f>
        <v>0</v>
      </c>
      <c r="E5" s="154">
        <f t="shared" si="0"/>
        <v>138326002</v>
      </c>
      <c r="F5" s="100">
        <f t="shared" si="0"/>
        <v>138326002</v>
      </c>
      <c r="G5" s="100">
        <f t="shared" si="0"/>
        <v>43286778</v>
      </c>
      <c r="H5" s="100">
        <f t="shared" si="0"/>
        <v>2994290</v>
      </c>
      <c r="I5" s="100">
        <f t="shared" si="0"/>
        <v>2789083</v>
      </c>
      <c r="J5" s="100">
        <f t="shared" si="0"/>
        <v>49070151</v>
      </c>
      <c r="K5" s="100">
        <f t="shared" si="0"/>
        <v>2898543</v>
      </c>
      <c r="L5" s="100">
        <f t="shared" si="0"/>
        <v>3014480</v>
      </c>
      <c r="M5" s="100">
        <f t="shared" si="0"/>
        <v>36270265</v>
      </c>
      <c r="N5" s="100">
        <f t="shared" si="0"/>
        <v>42183288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91253439</v>
      </c>
      <c r="X5" s="100">
        <f t="shared" si="0"/>
        <v>97106832</v>
      </c>
      <c r="Y5" s="100">
        <f t="shared" si="0"/>
        <v>-5853393</v>
      </c>
      <c r="Z5" s="137">
        <f>+IF(X5&lt;&gt;0,+(Y5/X5)*100,0)</f>
        <v>-6.027787004728977</v>
      </c>
      <c r="AA5" s="153">
        <f>SUM(AA6:AA8)</f>
        <v>138326002</v>
      </c>
    </row>
    <row r="6" spans="1:27" ht="12.75">
      <c r="A6" s="138" t="s">
        <v>75</v>
      </c>
      <c r="B6" s="136"/>
      <c r="C6" s="155"/>
      <c r="D6" s="155"/>
      <c r="E6" s="156">
        <v>97351931</v>
      </c>
      <c r="F6" s="60">
        <v>97351931</v>
      </c>
      <c r="G6" s="60">
        <v>40390632</v>
      </c>
      <c r="H6" s="60">
        <v>1316</v>
      </c>
      <c r="I6" s="60">
        <v>1754</v>
      </c>
      <c r="J6" s="60">
        <v>40393702</v>
      </c>
      <c r="K6" s="60">
        <v>1535</v>
      </c>
      <c r="L6" s="60">
        <v>144971</v>
      </c>
      <c r="M6" s="60">
        <v>32311658</v>
      </c>
      <c r="N6" s="60">
        <v>32458164</v>
      </c>
      <c r="O6" s="60"/>
      <c r="P6" s="60"/>
      <c r="Q6" s="60"/>
      <c r="R6" s="60"/>
      <c r="S6" s="60"/>
      <c r="T6" s="60"/>
      <c r="U6" s="60"/>
      <c r="V6" s="60"/>
      <c r="W6" s="60">
        <v>72851866</v>
      </c>
      <c r="X6" s="60">
        <v>77568070</v>
      </c>
      <c r="Y6" s="60">
        <v>-4716204</v>
      </c>
      <c r="Z6" s="140">
        <v>-6.08</v>
      </c>
      <c r="AA6" s="155">
        <v>97351931</v>
      </c>
    </row>
    <row r="7" spans="1:27" ht="12.75">
      <c r="A7" s="138" t="s">
        <v>76</v>
      </c>
      <c r="B7" s="136"/>
      <c r="C7" s="157">
        <v>208731418</v>
      </c>
      <c r="D7" s="157"/>
      <c r="E7" s="158">
        <v>40908727</v>
      </c>
      <c r="F7" s="159">
        <v>40908727</v>
      </c>
      <c r="G7" s="159">
        <v>2892199</v>
      </c>
      <c r="H7" s="159">
        <v>2990693</v>
      </c>
      <c r="I7" s="159">
        <v>2785136</v>
      </c>
      <c r="J7" s="159">
        <v>8668028</v>
      </c>
      <c r="K7" s="159">
        <v>2872357</v>
      </c>
      <c r="L7" s="159">
        <v>2865342</v>
      </c>
      <c r="M7" s="159">
        <v>3939345</v>
      </c>
      <c r="N7" s="159">
        <v>9677044</v>
      </c>
      <c r="O7" s="159"/>
      <c r="P7" s="159"/>
      <c r="Q7" s="159"/>
      <c r="R7" s="159"/>
      <c r="S7" s="159"/>
      <c r="T7" s="159"/>
      <c r="U7" s="159"/>
      <c r="V7" s="159"/>
      <c r="W7" s="159">
        <v>18345072</v>
      </c>
      <c r="X7" s="159">
        <v>19504032</v>
      </c>
      <c r="Y7" s="159">
        <v>-1158960</v>
      </c>
      <c r="Z7" s="141">
        <v>-5.94</v>
      </c>
      <c r="AA7" s="157">
        <v>40908727</v>
      </c>
    </row>
    <row r="8" spans="1:27" ht="12.75">
      <c r="A8" s="138" t="s">
        <v>77</v>
      </c>
      <c r="B8" s="136"/>
      <c r="C8" s="155"/>
      <c r="D8" s="155"/>
      <c r="E8" s="156">
        <v>65344</v>
      </c>
      <c r="F8" s="60">
        <v>65344</v>
      </c>
      <c r="G8" s="60">
        <v>3947</v>
      </c>
      <c r="H8" s="60">
        <v>2281</v>
      </c>
      <c r="I8" s="60">
        <v>2193</v>
      </c>
      <c r="J8" s="60">
        <v>8421</v>
      </c>
      <c r="K8" s="60">
        <v>24651</v>
      </c>
      <c r="L8" s="60">
        <v>4167</v>
      </c>
      <c r="M8" s="60">
        <v>19262</v>
      </c>
      <c r="N8" s="60">
        <v>48080</v>
      </c>
      <c r="O8" s="60"/>
      <c r="P8" s="60"/>
      <c r="Q8" s="60"/>
      <c r="R8" s="60"/>
      <c r="S8" s="60"/>
      <c r="T8" s="60"/>
      <c r="U8" s="60"/>
      <c r="V8" s="60"/>
      <c r="W8" s="60">
        <v>56501</v>
      </c>
      <c r="X8" s="60">
        <v>34730</v>
      </c>
      <c r="Y8" s="60">
        <v>21771</v>
      </c>
      <c r="Z8" s="140">
        <v>62.69</v>
      </c>
      <c r="AA8" s="155">
        <v>65344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3405996</v>
      </c>
      <c r="F9" s="100">
        <f t="shared" si="1"/>
        <v>3405996</v>
      </c>
      <c r="G9" s="100">
        <f t="shared" si="1"/>
        <v>202849</v>
      </c>
      <c r="H9" s="100">
        <f t="shared" si="1"/>
        <v>206852</v>
      </c>
      <c r="I9" s="100">
        <f t="shared" si="1"/>
        <v>213955</v>
      </c>
      <c r="J9" s="100">
        <f t="shared" si="1"/>
        <v>623656</v>
      </c>
      <c r="K9" s="100">
        <f t="shared" si="1"/>
        <v>249504</v>
      </c>
      <c r="L9" s="100">
        <f t="shared" si="1"/>
        <v>300760</v>
      </c>
      <c r="M9" s="100">
        <f t="shared" si="1"/>
        <v>179678</v>
      </c>
      <c r="N9" s="100">
        <f t="shared" si="1"/>
        <v>729942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1353598</v>
      </c>
      <c r="X9" s="100">
        <f t="shared" si="1"/>
        <v>1286125</v>
      </c>
      <c r="Y9" s="100">
        <f t="shared" si="1"/>
        <v>67473</v>
      </c>
      <c r="Z9" s="137">
        <f>+IF(X9&lt;&gt;0,+(Y9/X9)*100,0)</f>
        <v>5.246224122849645</v>
      </c>
      <c r="AA9" s="153">
        <f>SUM(AA10:AA14)</f>
        <v>3405996</v>
      </c>
    </row>
    <row r="10" spans="1:27" ht="12.75">
      <c r="A10" s="138" t="s">
        <v>79</v>
      </c>
      <c r="B10" s="136"/>
      <c r="C10" s="155"/>
      <c r="D10" s="155"/>
      <c r="E10" s="156">
        <v>1204832</v>
      </c>
      <c r="F10" s="60">
        <v>1204832</v>
      </c>
      <c r="G10" s="60">
        <v>7268</v>
      </c>
      <c r="H10" s="60">
        <v>6429</v>
      </c>
      <c r="I10" s="60">
        <v>5702</v>
      </c>
      <c r="J10" s="60">
        <v>19399</v>
      </c>
      <c r="K10" s="60">
        <v>12775</v>
      </c>
      <c r="L10" s="60">
        <v>8635</v>
      </c>
      <c r="M10" s="60">
        <v>5724</v>
      </c>
      <c r="N10" s="60">
        <v>27134</v>
      </c>
      <c r="O10" s="60"/>
      <c r="P10" s="60"/>
      <c r="Q10" s="60"/>
      <c r="R10" s="60"/>
      <c r="S10" s="60"/>
      <c r="T10" s="60"/>
      <c r="U10" s="60"/>
      <c r="V10" s="60"/>
      <c r="W10" s="60">
        <v>46533</v>
      </c>
      <c r="X10" s="60">
        <v>1286125</v>
      </c>
      <c r="Y10" s="60">
        <v>-1239592</v>
      </c>
      <c r="Z10" s="140">
        <v>-96.38</v>
      </c>
      <c r="AA10" s="155">
        <v>1204832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2201164</v>
      </c>
      <c r="F12" s="60">
        <v>2201164</v>
      </c>
      <c r="G12" s="60">
        <v>195581</v>
      </c>
      <c r="H12" s="60">
        <v>200423</v>
      </c>
      <c r="I12" s="60">
        <v>208253</v>
      </c>
      <c r="J12" s="60">
        <v>604257</v>
      </c>
      <c r="K12" s="60">
        <v>236729</v>
      </c>
      <c r="L12" s="60">
        <v>292125</v>
      </c>
      <c r="M12" s="60">
        <v>173954</v>
      </c>
      <c r="N12" s="60">
        <v>702808</v>
      </c>
      <c r="O12" s="60"/>
      <c r="P12" s="60"/>
      <c r="Q12" s="60"/>
      <c r="R12" s="60"/>
      <c r="S12" s="60"/>
      <c r="T12" s="60"/>
      <c r="U12" s="60"/>
      <c r="V12" s="60"/>
      <c r="W12" s="60">
        <v>1307065</v>
      </c>
      <c r="X12" s="60"/>
      <c r="Y12" s="60">
        <v>1307065</v>
      </c>
      <c r="Z12" s="140">
        <v>0</v>
      </c>
      <c r="AA12" s="155">
        <v>2201164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47852792</v>
      </c>
      <c r="F15" s="100">
        <f t="shared" si="2"/>
        <v>47852792</v>
      </c>
      <c r="G15" s="100">
        <f t="shared" si="2"/>
        <v>12912985</v>
      </c>
      <c r="H15" s="100">
        <f t="shared" si="2"/>
        <v>862906</v>
      </c>
      <c r="I15" s="100">
        <f t="shared" si="2"/>
        <v>12614756</v>
      </c>
      <c r="J15" s="100">
        <f t="shared" si="2"/>
        <v>26390647</v>
      </c>
      <c r="K15" s="100">
        <f t="shared" si="2"/>
        <v>302735</v>
      </c>
      <c r="L15" s="100">
        <f t="shared" si="2"/>
        <v>694307</v>
      </c>
      <c r="M15" s="100">
        <f t="shared" si="2"/>
        <v>11404528</v>
      </c>
      <c r="N15" s="100">
        <f t="shared" si="2"/>
        <v>12401570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38792217</v>
      </c>
      <c r="X15" s="100">
        <f t="shared" si="2"/>
        <v>32833096</v>
      </c>
      <c r="Y15" s="100">
        <f t="shared" si="2"/>
        <v>5959121</v>
      </c>
      <c r="Z15" s="137">
        <f>+IF(X15&lt;&gt;0,+(Y15/X15)*100,0)</f>
        <v>18.149738300646394</v>
      </c>
      <c r="AA15" s="153">
        <f>SUM(AA16:AA18)</f>
        <v>47852792</v>
      </c>
    </row>
    <row r="16" spans="1:27" ht="12.75">
      <c r="A16" s="138" t="s">
        <v>85</v>
      </c>
      <c r="B16" s="136"/>
      <c r="C16" s="155"/>
      <c r="D16" s="155"/>
      <c r="E16" s="156">
        <v>47852792</v>
      </c>
      <c r="F16" s="60">
        <v>47852792</v>
      </c>
      <c r="G16" s="60">
        <v>12912985</v>
      </c>
      <c r="H16" s="60">
        <v>862906</v>
      </c>
      <c r="I16" s="60">
        <v>12614756</v>
      </c>
      <c r="J16" s="60">
        <v>26390647</v>
      </c>
      <c r="K16" s="60">
        <v>302735</v>
      </c>
      <c r="L16" s="60">
        <v>694307</v>
      </c>
      <c r="M16" s="60">
        <v>11404528</v>
      </c>
      <c r="N16" s="60">
        <v>12401570</v>
      </c>
      <c r="O16" s="60"/>
      <c r="P16" s="60"/>
      <c r="Q16" s="60"/>
      <c r="R16" s="60"/>
      <c r="S16" s="60"/>
      <c r="T16" s="60"/>
      <c r="U16" s="60"/>
      <c r="V16" s="60"/>
      <c r="W16" s="60">
        <v>38792217</v>
      </c>
      <c r="X16" s="60">
        <v>32833096</v>
      </c>
      <c r="Y16" s="60">
        <v>5959121</v>
      </c>
      <c r="Z16" s="140">
        <v>18.15</v>
      </c>
      <c r="AA16" s="155">
        <v>47852792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2019090</v>
      </c>
      <c r="F19" s="100">
        <f t="shared" si="3"/>
        <v>2019090</v>
      </c>
      <c r="G19" s="100">
        <f t="shared" si="3"/>
        <v>168382</v>
      </c>
      <c r="H19" s="100">
        <f t="shared" si="3"/>
        <v>168382</v>
      </c>
      <c r="I19" s="100">
        <f t="shared" si="3"/>
        <v>168495</v>
      </c>
      <c r="J19" s="100">
        <f t="shared" si="3"/>
        <v>505259</v>
      </c>
      <c r="K19" s="100">
        <f t="shared" si="3"/>
        <v>168382</v>
      </c>
      <c r="L19" s="100">
        <f t="shared" si="3"/>
        <v>168382</v>
      </c>
      <c r="M19" s="100">
        <f t="shared" si="3"/>
        <v>168382</v>
      </c>
      <c r="N19" s="100">
        <f t="shared" si="3"/>
        <v>505146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1010405</v>
      </c>
      <c r="X19" s="100">
        <f t="shared" si="3"/>
        <v>1009548</v>
      </c>
      <c r="Y19" s="100">
        <f t="shared" si="3"/>
        <v>857</v>
      </c>
      <c r="Z19" s="137">
        <f>+IF(X19&lt;&gt;0,+(Y19/X19)*100,0)</f>
        <v>0.08488947528993174</v>
      </c>
      <c r="AA19" s="153">
        <f>SUM(AA20:AA23)</f>
        <v>2019090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2019090</v>
      </c>
      <c r="F23" s="60">
        <v>2019090</v>
      </c>
      <c r="G23" s="60">
        <v>168382</v>
      </c>
      <c r="H23" s="60">
        <v>168382</v>
      </c>
      <c r="I23" s="60">
        <v>168495</v>
      </c>
      <c r="J23" s="60">
        <v>505259</v>
      </c>
      <c r="K23" s="60">
        <v>168382</v>
      </c>
      <c r="L23" s="60">
        <v>168382</v>
      </c>
      <c r="M23" s="60">
        <v>168382</v>
      </c>
      <c r="N23" s="60">
        <v>505146</v>
      </c>
      <c r="O23" s="60"/>
      <c r="P23" s="60"/>
      <c r="Q23" s="60"/>
      <c r="R23" s="60"/>
      <c r="S23" s="60"/>
      <c r="T23" s="60"/>
      <c r="U23" s="60"/>
      <c r="V23" s="60"/>
      <c r="W23" s="60">
        <v>1010405</v>
      </c>
      <c r="X23" s="60">
        <v>1009548</v>
      </c>
      <c r="Y23" s="60">
        <v>857</v>
      </c>
      <c r="Z23" s="140">
        <v>0.08</v>
      </c>
      <c r="AA23" s="155">
        <v>2019090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144832</v>
      </c>
      <c r="F24" s="100">
        <v>144832</v>
      </c>
      <c r="G24" s="100">
        <v>8920</v>
      </c>
      <c r="H24" s="100">
        <v>5169</v>
      </c>
      <c r="I24" s="100">
        <v>9491</v>
      </c>
      <c r="J24" s="100">
        <v>23580</v>
      </c>
      <c r="K24" s="100">
        <v>10565</v>
      </c>
      <c r="L24" s="100">
        <v>3853</v>
      </c>
      <c r="M24" s="100">
        <v>8858</v>
      </c>
      <c r="N24" s="100">
        <v>23276</v>
      </c>
      <c r="O24" s="100"/>
      <c r="P24" s="100"/>
      <c r="Q24" s="100"/>
      <c r="R24" s="100"/>
      <c r="S24" s="100"/>
      <c r="T24" s="100"/>
      <c r="U24" s="100"/>
      <c r="V24" s="100"/>
      <c r="W24" s="100">
        <v>46856</v>
      </c>
      <c r="X24" s="100">
        <v>72414</v>
      </c>
      <c r="Y24" s="100">
        <v>-25558</v>
      </c>
      <c r="Z24" s="137">
        <v>-35.29</v>
      </c>
      <c r="AA24" s="153">
        <v>144832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208731418</v>
      </c>
      <c r="D25" s="168">
        <f>+D5+D9+D15+D19+D24</f>
        <v>0</v>
      </c>
      <c r="E25" s="169">
        <f t="shared" si="4"/>
        <v>191748712</v>
      </c>
      <c r="F25" s="73">
        <f t="shared" si="4"/>
        <v>191748712</v>
      </c>
      <c r="G25" s="73">
        <f t="shared" si="4"/>
        <v>56579914</v>
      </c>
      <c r="H25" s="73">
        <f t="shared" si="4"/>
        <v>4237599</v>
      </c>
      <c r="I25" s="73">
        <f t="shared" si="4"/>
        <v>15795780</v>
      </c>
      <c r="J25" s="73">
        <f t="shared" si="4"/>
        <v>76613293</v>
      </c>
      <c r="K25" s="73">
        <f t="shared" si="4"/>
        <v>3629729</v>
      </c>
      <c r="L25" s="73">
        <f t="shared" si="4"/>
        <v>4181782</v>
      </c>
      <c r="M25" s="73">
        <f t="shared" si="4"/>
        <v>48031711</v>
      </c>
      <c r="N25" s="73">
        <f t="shared" si="4"/>
        <v>55843222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132456515</v>
      </c>
      <c r="X25" s="73">
        <f t="shared" si="4"/>
        <v>132308015</v>
      </c>
      <c r="Y25" s="73">
        <f t="shared" si="4"/>
        <v>148500</v>
      </c>
      <c r="Z25" s="170">
        <f>+IF(X25&lt;&gt;0,+(Y25/X25)*100,0)</f>
        <v>0.11223809834952177</v>
      </c>
      <c r="AA25" s="168">
        <f>+AA5+AA9+AA15+AA19+AA24</f>
        <v>191748712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155317971</v>
      </c>
      <c r="D28" s="153">
        <f>SUM(D29:D31)</f>
        <v>0</v>
      </c>
      <c r="E28" s="154">
        <f t="shared" si="5"/>
        <v>83479234</v>
      </c>
      <c r="F28" s="100">
        <f t="shared" si="5"/>
        <v>83479234</v>
      </c>
      <c r="G28" s="100">
        <f t="shared" si="5"/>
        <v>5332773</v>
      </c>
      <c r="H28" s="100">
        <f t="shared" si="5"/>
        <v>4743146</v>
      </c>
      <c r="I28" s="100">
        <f t="shared" si="5"/>
        <v>4042362</v>
      </c>
      <c r="J28" s="100">
        <f t="shared" si="5"/>
        <v>14118281</v>
      </c>
      <c r="K28" s="100">
        <f t="shared" si="5"/>
        <v>3530522</v>
      </c>
      <c r="L28" s="100">
        <f t="shared" si="5"/>
        <v>4629854</v>
      </c>
      <c r="M28" s="100">
        <f t="shared" si="5"/>
        <v>5090886</v>
      </c>
      <c r="N28" s="100">
        <f t="shared" si="5"/>
        <v>13251262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27369543</v>
      </c>
      <c r="X28" s="100">
        <f t="shared" si="5"/>
        <v>47355476</v>
      </c>
      <c r="Y28" s="100">
        <f t="shared" si="5"/>
        <v>-19985933</v>
      </c>
      <c r="Z28" s="137">
        <f>+IF(X28&lt;&gt;0,+(Y28/X28)*100,0)</f>
        <v>-42.204058935021585</v>
      </c>
      <c r="AA28" s="153">
        <f>SUM(AA29:AA31)</f>
        <v>83479234</v>
      </c>
    </row>
    <row r="29" spans="1:27" ht="12.75">
      <c r="A29" s="138" t="s">
        <v>75</v>
      </c>
      <c r="B29" s="136"/>
      <c r="C29" s="155"/>
      <c r="D29" s="155"/>
      <c r="E29" s="156">
        <v>36322547</v>
      </c>
      <c r="F29" s="60">
        <v>36322547</v>
      </c>
      <c r="G29" s="60">
        <v>3233752</v>
      </c>
      <c r="H29" s="60">
        <v>2122108</v>
      </c>
      <c r="I29" s="60">
        <v>1538907</v>
      </c>
      <c r="J29" s="60">
        <v>6894767</v>
      </c>
      <c r="K29" s="60">
        <v>1451058</v>
      </c>
      <c r="L29" s="60">
        <v>2393299</v>
      </c>
      <c r="M29" s="60">
        <v>2041983</v>
      </c>
      <c r="N29" s="60">
        <v>5886340</v>
      </c>
      <c r="O29" s="60"/>
      <c r="P29" s="60"/>
      <c r="Q29" s="60"/>
      <c r="R29" s="60"/>
      <c r="S29" s="60"/>
      <c r="T29" s="60"/>
      <c r="U29" s="60"/>
      <c r="V29" s="60"/>
      <c r="W29" s="60">
        <v>12781107</v>
      </c>
      <c r="X29" s="60">
        <v>22045650</v>
      </c>
      <c r="Y29" s="60">
        <v>-9264543</v>
      </c>
      <c r="Z29" s="140">
        <v>-42.02</v>
      </c>
      <c r="AA29" s="155">
        <v>36322547</v>
      </c>
    </row>
    <row r="30" spans="1:27" ht="12.75">
      <c r="A30" s="138" t="s">
        <v>76</v>
      </c>
      <c r="B30" s="136"/>
      <c r="C30" s="157">
        <v>155317971</v>
      </c>
      <c r="D30" s="157"/>
      <c r="E30" s="158">
        <v>27313145</v>
      </c>
      <c r="F30" s="159">
        <v>27313145</v>
      </c>
      <c r="G30" s="159">
        <v>795268</v>
      </c>
      <c r="H30" s="159">
        <v>904673</v>
      </c>
      <c r="I30" s="159">
        <v>1188878</v>
      </c>
      <c r="J30" s="159">
        <v>2888819</v>
      </c>
      <c r="K30" s="159">
        <v>762980</v>
      </c>
      <c r="L30" s="159">
        <v>1202260</v>
      </c>
      <c r="M30" s="159">
        <v>1521408</v>
      </c>
      <c r="N30" s="159">
        <v>3486648</v>
      </c>
      <c r="O30" s="159"/>
      <c r="P30" s="159"/>
      <c r="Q30" s="159"/>
      <c r="R30" s="159"/>
      <c r="S30" s="159"/>
      <c r="T30" s="159"/>
      <c r="U30" s="159"/>
      <c r="V30" s="159"/>
      <c r="W30" s="159">
        <v>6375467</v>
      </c>
      <c r="X30" s="159">
        <v>14494894</v>
      </c>
      <c r="Y30" s="159">
        <v>-8119427</v>
      </c>
      <c r="Z30" s="141">
        <v>-56.02</v>
      </c>
      <c r="AA30" s="157">
        <v>27313145</v>
      </c>
    </row>
    <row r="31" spans="1:27" ht="12.75">
      <c r="A31" s="138" t="s">
        <v>77</v>
      </c>
      <c r="B31" s="136"/>
      <c r="C31" s="155"/>
      <c r="D31" s="155"/>
      <c r="E31" s="156">
        <v>19843542</v>
      </c>
      <c r="F31" s="60">
        <v>19843542</v>
      </c>
      <c r="G31" s="60">
        <v>1303753</v>
      </c>
      <c r="H31" s="60">
        <v>1716365</v>
      </c>
      <c r="I31" s="60">
        <v>1314577</v>
      </c>
      <c r="J31" s="60">
        <v>4334695</v>
      </c>
      <c r="K31" s="60">
        <v>1316484</v>
      </c>
      <c r="L31" s="60">
        <v>1034295</v>
      </c>
      <c r="M31" s="60">
        <v>1527495</v>
      </c>
      <c r="N31" s="60">
        <v>3878274</v>
      </c>
      <c r="O31" s="60"/>
      <c r="P31" s="60"/>
      <c r="Q31" s="60"/>
      <c r="R31" s="60"/>
      <c r="S31" s="60"/>
      <c r="T31" s="60"/>
      <c r="U31" s="60"/>
      <c r="V31" s="60"/>
      <c r="W31" s="60">
        <v>8212969</v>
      </c>
      <c r="X31" s="60">
        <v>10814932</v>
      </c>
      <c r="Y31" s="60">
        <v>-2601963</v>
      </c>
      <c r="Z31" s="140">
        <v>-24.06</v>
      </c>
      <c r="AA31" s="155">
        <v>19843542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29323216</v>
      </c>
      <c r="F32" s="100">
        <f t="shared" si="6"/>
        <v>29323216</v>
      </c>
      <c r="G32" s="100">
        <f t="shared" si="6"/>
        <v>1764296</v>
      </c>
      <c r="H32" s="100">
        <f t="shared" si="6"/>
        <v>2030445</v>
      </c>
      <c r="I32" s="100">
        <f t="shared" si="6"/>
        <v>1891968</v>
      </c>
      <c r="J32" s="100">
        <f t="shared" si="6"/>
        <v>5686709</v>
      </c>
      <c r="K32" s="100">
        <f t="shared" si="6"/>
        <v>1592810</v>
      </c>
      <c r="L32" s="100">
        <f t="shared" si="6"/>
        <v>2189574</v>
      </c>
      <c r="M32" s="100">
        <f t="shared" si="6"/>
        <v>1946714</v>
      </c>
      <c r="N32" s="100">
        <f t="shared" si="6"/>
        <v>5729098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11415807</v>
      </c>
      <c r="X32" s="100">
        <f t="shared" si="6"/>
        <v>14714494</v>
      </c>
      <c r="Y32" s="100">
        <f t="shared" si="6"/>
        <v>-3298687</v>
      </c>
      <c r="Z32" s="137">
        <f>+IF(X32&lt;&gt;0,+(Y32/X32)*100,0)</f>
        <v>-22.417943831435863</v>
      </c>
      <c r="AA32" s="153">
        <f>SUM(AA33:AA37)</f>
        <v>29323216</v>
      </c>
    </row>
    <row r="33" spans="1:27" ht="12.75">
      <c r="A33" s="138" t="s">
        <v>79</v>
      </c>
      <c r="B33" s="136"/>
      <c r="C33" s="155"/>
      <c r="D33" s="155"/>
      <c r="E33" s="156">
        <v>20290486</v>
      </c>
      <c r="F33" s="60">
        <v>20290486</v>
      </c>
      <c r="G33" s="60">
        <v>1336100</v>
      </c>
      <c r="H33" s="60">
        <v>1477400</v>
      </c>
      <c r="I33" s="60">
        <v>1400055</v>
      </c>
      <c r="J33" s="60">
        <v>4213555</v>
      </c>
      <c r="K33" s="60">
        <v>1092586</v>
      </c>
      <c r="L33" s="60">
        <v>1703275</v>
      </c>
      <c r="M33" s="60">
        <v>1439784</v>
      </c>
      <c r="N33" s="60">
        <v>4235645</v>
      </c>
      <c r="O33" s="60"/>
      <c r="P33" s="60"/>
      <c r="Q33" s="60"/>
      <c r="R33" s="60"/>
      <c r="S33" s="60"/>
      <c r="T33" s="60"/>
      <c r="U33" s="60"/>
      <c r="V33" s="60"/>
      <c r="W33" s="60">
        <v>8449200</v>
      </c>
      <c r="X33" s="60">
        <v>14714494</v>
      </c>
      <c r="Y33" s="60">
        <v>-6265294</v>
      </c>
      <c r="Z33" s="140">
        <v>-42.58</v>
      </c>
      <c r="AA33" s="155">
        <v>20290486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9032730</v>
      </c>
      <c r="F35" s="60">
        <v>9032730</v>
      </c>
      <c r="G35" s="60">
        <v>428196</v>
      </c>
      <c r="H35" s="60">
        <v>553045</v>
      </c>
      <c r="I35" s="60">
        <v>491913</v>
      </c>
      <c r="J35" s="60">
        <v>1473154</v>
      </c>
      <c r="K35" s="60">
        <v>500224</v>
      </c>
      <c r="L35" s="60">
        <v>486299</v>
      </c>
      <c r="M35" s="60">
        <v>506930</v>
      </c>
      <c r="N35" s="60">
        <v>1493453</v>
      </c>
      <c r="O35" s="60"/>
      <c r="P35" s="60"/>
      <c r="Q35" s="60"/>
      <c r="R35" s="60"/>
      <c r="S35" s="60"/>
      <c r="T35" s="60"/>
      <c r="U35" s="60"/>
      <c r="V35" s="60"/>
      <c r="W35" s="60">
        <v>2966607</v>
      </c>
      <c r="X35" s="60"/>
      <c r="Y35" s="60">
        <v>2966607</v>
      </c>
      <c r="Z35" s="140">
        <v>0</v>
      </c>
      <c r="AA35" s="155">
        <v>9032730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59365855</v>
      </c>
      <c r="F38" s="100">
        <f t="shared" si="7"/>
        <v>59365855</v>
      </c>
      <c r="G38" s="100">
        <f t="shared" si="7"/>
        <v>1607989</v>
      </c>
      <c r="H38" s="100">
        <f t="shared" si="7"/>
        <v>2305223</v>
      </c>
      <c r="I38" s="100">
        <f t="shared" si="7"/>
        <v>8363275</v>
      </c>
      <c r="J38" s="100">
        <f t="shared" si="7"/>
        <v>12276487</v>
      </c>
      <c r="K38" s="100">
        <f t="shared" si="7"/>
        <v>2845067</v>
      </c>
      <c r="L38" s="100">
        <f t="shared" si="7"/>
        <v>3237703</v>
      </c>
      <c r="M38" s="100">
        <f t="shared" si="7"/>
        <v>7091157</v>
      </c>
      <c r="N38" s="100">
        <f t="shared" si="7"/>
        <v>13173927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25450414</v>
      </c>
      <c r="X38" s="100">
        <f t="shared" si="7"/>
        <v>31134480</v>
      </c>
      <c r="Y38" s="100">
        <f t="shared" si="7"/>
        <v>-5684066</v>
      </c>
      <c r="Z38" s="137">
        <f>+IF(X38&lt;&gt;0,+(Y38/X38)*100,0)</f>
        <v>-18.256498904108884</v>
      </c>
      <c r="AA38" s="153">
        <f>SUM(AA39:AA41)</f>
        <v>59365855</v>
      </c>
    </row>
    <row r="39" spans="1:27" ht="12.75">
      <c r="A39" s="138" t="s">
        <v>85</v>
      </c>
      <c r="B39" s="136"/>
      <c r="C39" s="155"/>
      <c r="D39" s="155"/>
      <c r="E39" s="156">
        <v>59365855</v>
      </c>
      <c r="F39" s="60">
        <v>59365855</v>
      </c>
      <c r="G39" s="60">
        <v>1607989</v>
      </c>
      <c r="H39" s="60">
        <v>2305223</v>
      </c>
      <c r="I39" s="60">
        <v>8363275</v>
      </c>
      <c r="J39" s="60">
        <v>12276487</v>
      </c>
      <c r="K39" s="60">
        <v>2845067</v>
      </c>
      <c r="L39" s="60">
        <v>3237703</v>
      </c>
      <c r="M39" s="60">
        <v>7091157</v>
      </c>
      <c r="N39" s="60">
        <v>13173927</v>
      </c>
      <c r="O39" s="60"/>
      <c r="P39" s="60"/>
      <c r="Q39" s="60"/>
      <c r="R39" s="60"/>
      <c r="S39" s="60"/>
      <c r="T39" s="60"/>
      <c r="U39" s="60"/>
      <c r="V39" s="60"/>
      <c r="W39" s="60">
        <v>25450414</v>
      </c>
      <c r="X39" s="60">
        <v>31134480</v>
      </c>
      <c r="Y39" s="60">
        <v>-5684066</v>
      </c>
      <c r="Z39" s="140">
        <v>-18.26</v>
      </c>
      <c r="AA39" s="155">
        <v>59365855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2439156</v>
      </c>
      <c r="F47" s="100">
        <v>2439156</v>
      </c>
      <c r="G47" s="100">
        <v>87537</v>
      </c>
      <c r="H47" s="100">
        <v>68133</v>
      </c>
      <c r="I47" s="100">
        <v>67653</v>
      </c>
      <c r="J47" s="100">
        <v>223323</v>
      </c>
      <c r="K47" s="100">
        <v>330967</v>
      </c>
      <c r="L47" s="100">
        <v>484391</v>
      </c>
      <c r="M47" s="100">
        <v>274853</v>
      </c>
      <c r="N47" s="100">
        <v>1090211</v>
      </c>
      <c r="O47" s="100"/>
      <c r="P47" s="100"/>
      <c r="Q47" s="100"/>
      <c r="R47" s="100"/>
      <c r="S47" s="100"/>
      <c r="T47" s="100"/>
      <c r="U47" s="100"/>
      <c r="V47" s="100"/>
      <c r="W47" s="100">
        <v>1313534</v>
      </c>
      <c r="X47" s="100">
        <v>1219500</v>
      </c>
      <c r="Y47" s="100">
        <v>94034</v>
      </c>
      <c r="Z47" s="137">
        <v>7.71</v>
      </c>
      <c r="AA47" s="153">
        <v>2439156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155317971</v>
      </c>
      <c r="D48" s="168">
        <f>+D28+D32+D38+D42+D47</f>
        <v>0</v>
      </c>
      <c r="E48" s="169">
        <f t="shared" si="9"/>
        <v>174607461</v>
      </c>
      <c r="F48" s="73">
        <f t="shared" si="9"/>
        <v>174607461</v>
      </c>
      <c r="G48" s="73">
        <f t="shared" si="9"/>
        <v>8792595</v>
      </c>
      <c r="H48" s="73">
        <f t="shared" si="9"/>
        <v>9146947</v>
      </c>
      <c r="I48" s="73">
        <f t="shared" si="9"/>
        <v>14365258</v>
      </c>
      <c r="J48" s="73">
        <f t="shared" si="9"/>
        <v>32304800</v>
      </c>
      <c r="K48" s="73">
        <f t="shared" si="9"/>
        <v>8299366</v>
      </c>
      <c r="L48" s="73">
        <f t="shared" si="9"/>
        <v>10541522</v>
      </c>
      <c r="M48" s="73">
        <f t="shared" si="9"/>
        <v>14403610</v>
      </c>
      <c r="N48" s="73">
        <f t="shared" si="9"/>
        <v>33244498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65549298</v>
      </c>
      <c r="X48" s="73">
        <f t="shared" si="9"/>
        <v>94423950</v>
      </c>
      <c r="Y48" s="73">
        <f t="shared" si="9"/>
        <v>-28874652</v>
      </c>
      <c r="Z48" s="170">
        <f>+IF(X48&lt;&gt;0,+(Y48/X48)*100,0)</f>
        <v>-30.579796757072756</v>
      </c>
      <c r="AA48" s="168">
        <f>+AA28+AA32+AA38+AA42+AA47</f>
        <v>174607461</v>
      </c>
    </row>
    <row r="49" spans="1:27" ht="12.75">
      <c r="A49" s="148" t="s">
        <v>49</v>
      </c>
      <c r="B49" s="149"/>
      <c r="C49" s="171">
        <f aca="true" t="shared" si="10" ref="C49:Y49">+C25-C48</f>
        <v>53413447</v>
      </c>
      <c r="D49" s="171">
        <f>+D25-D48</f>
        <v>0</v>
      </c>
      <c r="E49" s="172">
        <f t="shared" si="10"/>
        <v>17141251</v>
      </c>
      <c r="F49" s="173">
        <f t="shared" si="10"/>
        <v>17141251</v>
      </c>
      <c r="G49" s="173">
        <f t="shared" si="10"/>
        <v>47787319</v>
      </c>
      <c r="H49" s="173">
        <f t="shared" si="10"/>
        <v>-4909348</v>
      </c>
      <c r="I49" s="173">
        <f t="shared" si="10"/>
        <v>1430522</v>
      </c>
      <c r="J49" s="173">
        <f t="shared" si="10"/>
        <v>44308493</v>
      </c>
      <c r="K49" s="173">
        <f t="shared" si="10"/>
        <v>-4669637</v>
      </c>
      <c r="L49" s="173">
        <f t="shared" si="10"/>
        <v>-6359740</v>
      </c>
      <c r="M49" s="173">
        <f t="shared" si="10"/>
        <v>33628101</v>
      </c>
      <c r="N49" s="173">
        <f t="shared" si="10"/>
        <v>22598724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66907217</v>
      </c>
      <c r="X49" s="173">
        <f>IF(F25=F48,0,X25-X48)</f>
        <v>37884065</v>
      </c>
      <c r="Y49" s="173">
        <f t="shared" si="10"/>
        <v>29023152</v>
      </c>
      <c r="Z49" s="174">
        <f>+IF(X49&lt;&gt;0,+(Y49/X49)*100,0)</f>
        <v>76.61044821879595</v>
      </c>
      <c r="AA49" s="171">
        <f>+AA25-AA48</f>
        <v>17141251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24789106</v>
      </c>
      <c r="D5" s="155">
        <v>0</v>
      </c>
      <c r="E5" s="156">
        <v>30771517</v>
      </c>
      <c r="F5" s="60">
        <v>30771517</v>
      </c>
      <c r="G5" s="60">
        <v>2188372</v>
      </c>
      <c r="H5" s="60">
        <v>2188372</v>
      </c>
      <c r="I5" s="60">
        <v>2173648</v>
      </c>
      <c r="J5" s="60">
        <v>6550392</v>
      </c>
      <c r="K5" s="60">
        <v>2194859</v>
      </c>
      <c r="L5" s="60">
        <v>2194859</v>
      </c>
      <c r="M5" s="60">
        <v>2194859</v>
      </c>
      <c r="N5" s="60">
        <v>6584577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13134969</v>
      </c>
      <c r="X5" s="60">
        <v>14843000</v>
      </c>
      <c r="Y5" s="60">
        <v>-1708031</v>
      </c>
      <c r="Z5" s="140">
        <v>-11.51</v>
      </c>
      <c r="AA5" s="155">
        <v>30771517</v>
      </c>
    </row>
    <row r="6" spans="1:27" ht="12.75">
      <c r="A6" s="181" t="s">
        <v>102</v>
      </c>
      <c r="B6" s="182"/>
      <c r="C6" s="155">
        <v>4185197</v>
      </c>
      <c r="D6" s="155">
        <v>0</v>
      </c>
      <c r="E6" s="156">
        <v>4354527</v>
      </c>
      <c r="F6" s="60">
        <v>4354527</v>
      </c>
      <c r="G6" s="60">
        <v>392226</v>
      </c>
      <c r="H6" s="60">
        <v>397121</v>
      </c>
      <c r="I6" s="60">
        <v>343105</v>
      </c>
      <c r="J6" s="60">
        <v>1132452</v>
      </c>
      <c r="K6" s="60">
        <v>415761</v>
      </c>
      <c r="L6" s="60">
        <v>426280</v>
      </c>
      <c r="M6" s="60">
        <v>433607</v>
      </c>
      <c r="N6" s="60">
        <v>1275648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2408100</v>
      </c>
      <c r="X6" s="60">
        <v>966000</v>
      </c>
      <c r="Y6" s="60">
        <v>1442100</v>
      </c>
      <c r="Z6" s="140">
        <v>149.29</v>
      </c>
      <c r="AA6" s="155">
        <v>4354527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2019090</v>
      </c>
      <c r="F10" s="54">
        <v>2019090</v>
      </c>
      <c r="G10" s="54">
        <v>168382</v>
      </c>
      <c r="H10" s="54">
        <v>168382</v>
      </c>
      <c r="I10" s="54">
        <v>168495</v>
      </c>
      <c r="J10" s="54">
        <v>505259</v>
      </c>
      <c r="K10" s="54">
        <v>168382</v>
      </c>
      <c r="L10" s="54">
        <v>168382</v>
      </c>
      <c r="M10" s="54">
        <v>168382</v>
      </c>
      <c r="N10" s="54">
        <v>505146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1010405</v>
      </c>
      <c r="X10" s="54">
        <v>1009500</v>
      </c>
      <c r="Y10" s="54">
        <v>905</v>
      </c>
      <c r="Z10" s="184">
        <v>0.09</v>
      </c>
      <c r="AA10" s="130">
        <v>2019090</v>
      </c>
    </row>
    <row r="11" spans="1:27" ht="12.75">
      <c r="A11" s="183" t="s">
        <v>107</v>
      </c>
      <c r="B11" s="185"/>
      <c r="C11" s="155">
        <v>1906783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78416</v>
      </c>
      <c r="D12" s="155">
        <v>0</v>
      </c>
      <c r="E12" s="156">
        <v>111124</v>
      </c>
      <c r="F12" s="60">
        <v>111124</v>
      </c>
      <c r="G12" s="60">
        <v>7800</v>
      </c>
      <c r="H12" s="60">
        <v>6134</v>
      </c>
      <c r="I12" s="60">
        <v>6046</v>
      </c>
      <c r="J12" s="60">
        <v>19980</v>
      </c>
      <c r="K12" s="60">
        <v>5081</v>
      </c>
      <c r="L12" s="60">
        <v>8020</v>
      </c>
      <c r="M12" s="60">
        <v>7011</v>
      </c>
      <c r="N12" s="60">
        <v>20112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40092</v>
      </c>
      <c r="X12" s="60">
        <v>55956</v>
      </c>
      <c r="Y12" s="60">
        <v>-15864</v>
      </c>
      <c r="Z12" s="140">
        <v>-28.35</v>
      </c>
      <c r="AA12" s="155">
        <v>111124</v>
      </c>
    </row>
    <row r="13" spans="1:27" ht="12.75">
      <c r="A13" s="181" t="s">
        <v>109</v>
      </c>
      <c r="B13" s="185"/>
      <c r="C13" s="155">
        <v>3848570</v>
      </c>
      <c r="D13" s="155">
        <v>0</v>
      </c>
      <c r="E13" s="156">
        <v>2404000</v>
      </c>
      <c r="F13" s="60">
        <v>2404000</v>
      </c>
      <c r="G13" s="60">
        <v>141806</v>
      </c>
      <c r="H13" s="60">
        <v>219602</v>
      </c>
      <c r="I13" s="60">
        <v>149150</v>
      </c>
      <c r="J13" s="60">
        <v>510558</v>
      </c>
      <c r="K13" s="60">
        <v>131417</v>
      </c>
      <c r="L13" s="60">
        <v>155815</v>
      </c>
      <c r="M13" s="60">
        <v>210554</v>
      </c>
      <c r="N13" s="60">
        <v>497786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1008344</v>
      </c>
      <c r="X13" s="60">
        <v>1202178</v>
      </c>
      <c r="Y13" s="60">
        <v>-193834</v>
      </c>
      <c r="Z13" s="140">
        <v>-16.12</v>
      </c>
      <c r="AA13" s="155">
        <v>2404000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889252</v>
      </c>
      <c r="D16" s="155">
        <v>0</v>
      </c>
      <c r="E16" s="156">
        <v>435274</v>
      </c>
      <c r="F16" s="60">
        <v>435274</v>
      </c>
      <c r="G16" s="60">
        <v>47528</v>
      </c>
      <c r="H16" s="60">
        <v>40200</v>
      </c>
      <c r="I16" s="60">
        <v>20570</v>
      </c>
      <c r="J16" s="60">
        <v>108298</v>
      </c>
      <c r="K16" s="60">
        <v>46650</v>
      </c>
      <c r="L16" s="60">
        <v>25400</v>
      </c>
      <c r="M16" s="60">
        <v>14395</v>
      </c>
      <c r="N16" s="60">
        <v>86445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194743</v>
      </c>
      <c r="X16" s="60">
        <v>221690</v>
      </c>
      <c r="Y16" s="60">
        <v>-26947</v>
      </c>
      <c r="Z16" s="140">
        <v>-12.16</v>
      </c>
      <c r="AA16" s="155">
        <v>435274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1569625</v>
      </c>
      <c r="F17" s="60">
        <v>1569625</v>
      </c>
      <c r="G17" s="60">
        <v>77708</v>
      </c>
      <c r="H17" s="60">
        <v>228599</v>
      </c>
      <c r="I17" s="60">
        <v>149437</v>
      </c>
      <c r="J17" s="60">
        <v>455744</v>
      </c>
      <c r="K17" s="60">
        <v>142967</v>
      </c>
      <c r="L17" s="60">
        <v>166039</v>
      </c>
      <c r="M17" s="60">
        <v>117269</v>
      </c>
      <c r="N17" s="60">
        <v>426275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882019</v>
      </c>
      <c r="X17" s="60">
        <v>809306</v>
      </c>
      <c r="Y17" s="60">
        <v>72713</v>
      </c>
      <c r="Z17" s="140">
        <v>8.98</v>
      </c>
      <c r="AA17" s="155">
        <v>1569625</v>
      </c>
    </row>
    <row r="18" spans="1:27" ht="12.75">
      <c r="A18" s="183" t="s">
        <v>114</v>
      </c>
      <c r="B18" s="182"/>
      <c r="C18" s="155">
        <v>682382</v>
      </c>
      <c r="D18" s="155">
        <v>0</v>
      </c>
      <c r="E18" s="156">
        <v>674769</v>
      </c>
      <c r="F18" s="60">
        <v>674769</v>
      </c>
      <c r="G18" s="60">
        <v>92753</v>
      </c>
      <c r="H18" s="60">
        <v>66433</v>
      </c>
      <c r="I18" s="60">
        <v>67638</v>
      </c>
      <c r="J18" s="60">
        <v>226824</v>
      </c>
      <c r="K18" s="60">
        <v>66755</v>
      </c>
      <c r="L18" s="60">
        <v>53648</v>
      </c>
      <c r="M18" s="60">
        <v>45968</v>
      </c>
      <c r="N18" s="60">
        <v>166371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393195</v>
      </c>
      <c r="X18" s="60">
        <v>320502</v>
      </c>
      <c r="Y18" s="60">
        <v>72693</v>
      </c>
      <c r="Z18" s="140">
        <v>22.68</v>
      </c>
      <c r="AA18" s="155">
        <v>674769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120404000</v>
      </c>
      <c r="F19" s="60">
        <v>120404000</v>
      </c>
      <c r="G19" s="60">
        <v>43288000</v>
      </c>
      <c r="H19" s="60">
        <v>783000</v>
      </c>
      <c r="I19" s="60">
        <v>6949812</v>
      </c>
      <c r="J19" s="60">
        <v>51020812</v>
      </c>
      <c r="K19" s="60">
        <v>360169</v>
      </c>
      <c r="L19" s="60">
        <v>462124</v>
      </c>
      <c r="M19" s="60">
        <v>38884241</v>
      </c>
      <c r="N19" s="60">
        <v>39706534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90727346</v>
      </c>
      <c r="X19" s="60">
        <v>72845500</v>
      </c>
      <c r="Y19" s="60">
        <v>17881846</v>
      </c>
      <c r="Z19" s="140">
        <v>24.55</v>
      </c>
      <c r="AA19" s="155">
        <v>120404000</v>
      </c>
    </row>
    <row r="20" spans="1:27" ht="12.75">
      <c r="A20" s="181" t="s">
        <v>35</v>
      </c>
      <c r="B20" s="185"/>
      <c r="C20" s="155">
        <v>172351712</v>
      </c>
      <c r="D20" s="155">
        <v>0</v>
      </c>
      <c r="E20" s="156">
        <v>1615799</v>
      </c>
      <c r="F20" s="54">
        <v>1615799</v>
      </c>
      <c r="G20" s="54">
        <v>175339</v>
      </c>
      <c r="H20" s="54">
        <v>139756</v>
      </c>
      <c r="I20" s="54">
        <v>73619</v>
      </c>
      <c r="J20" s="54">
        <v>388714</v>
      </c>
      <c r="K20" s="54">
        <v>97688</v>
      </c>
      <c r="L20" s="54">
        <v>21282</v>
      </c>
      <c r="M20" s="54">
        <v>217422</v>
      </c>
      <c r="N20" s="54">
        <v>336392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725106</v>
      </c>
      <c r="X20" s="54"/>
      <c r="Y20" s="54">
        <v>725106</v>
      </c>
      <c r="Z20" s="184">
        <v>0</v>
      </c>
      <c r="AA20" s="130">
        <v>1615799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374987</v>
      </c>
      <c r="F21" s="60">
        <v>374987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142120</v>
      </c>
      <c r="M21" s="60">
        <v>0</v>
      </c>
      <c r="N21" s="60">
        <v>142120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142120</v>
      </c>
      <c r="X21" s="60"/>
      <c r="Y21" s="60">
        <v>142120</v>
      </c>
      <c r="Z21" s="140">
        <v>0</v>
      </c>
      <c r="AA21" s="155">
        <v>374987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208731418</v>
      </c>
      <c r="D22" s="188">
        <f>SUM(D5:D21)</f>
        <v>0</v>
      </c>
      <c r="E22" s="189">
        <f t="shared" si="0"/>
        <v>164734712</v>
      </c>
      <c r="F22" s="190">
        <f t="shared" si="0"/>
        <v>164734712</v>
      </c>
      <c r="G22" s="190">
        <f t="shared" si="0"/>
        <v>46579914</v>
      </c>
      <c r="H22" s="190">
        <f t="shared" si="0"/>
        <v>4237599</v>
      </c>
      <c r="I22" s="190">
        <f t="shared" si="0"/>
        <v>10101520</v>
      </c>
      <c r="J22" s="190">
        <f t="shared" si="0"/>
        <v>60919033</v>
      </c>
      <c r="K22" s="190">
        <f t="shared" si="0"/>
        <v>3629729</v>
      </c>
      <c r="L22" s="190">
        <f t="shared" si="0"/>
        <v>3823969</v>
      </c>
      <c r="M22" s="190">
        <f t="shared" si="0"/>
        <v>42293708</v>
      </c>
      <c r="N22" s="190">
        <f t="shared" si="0"/>
        <v>49747406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110666439</v>
      </c>
      <c r="X22" s="190">
        <f t="shared" si="0"/>
        <v>92273632</v>
      </c>
      <c r="Y22" s="190">
        <f t="shared" si="0"/>
        <v>18392807</v>
      </c>
      <c r="Z22" s="191">
        <f>+IF(X22&lt;&gt;0,+(Y22/X22)*100,0)</f>
        <v>19.93289588947794</v>
      </c>
      <c r="AA22" s="188">
        <f>SUM(AA5:AA21)</f>
        <v>164734712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48796141</v>
      </c>
      <c r="D25" s="155">
        <v>0</v>
      </c>
      <c r="E25" s="156">
        <v>54355420</v>
      </c>
      <c r="F25" s="60">
        <v>54355420</v>
      </c>
      <c r="G25" s="60">
        <v>4032387</v>
      </c>
      <c r="H25" s="60">
        <v>4142939</v>
      </c>
      <c r="I25" s="60">
        <v>4238995</v>
      </c>
      <c r="J25" s="60">
        <v>12414321</v>
      </c>
      <c r="K25" s="60">
        <v>4269810</v>
      </c>
      <c r="L25" s="60">
        <v>4395977</v>
      </c>
      <c r="M25" s="60">
        <v>4470775</v>
      </c>
      <c r="N25" s="60">
        <v>13136562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25550883</v>
      </c>
      <c r="X25" s="60">
        <v>26135000</v>
      </c>
      <c r="Y25" s="60">
        <v>-584117</v>
      </c>
      <c r="Z25" s="140">
        <v>-2.23</v>
      </c>
      <c r="AA25" s="155">
        <v>54355420</v>
      </c>
    </row>
    <row r="26" spans="1:27" ht="12.75">
      <c r="A26" s="183" t="s">
        <v>38</v>
      </c>
      <c r="B26" s="182"/>
      <c r="C26" s="155">
        <v>8604997</v>
      </c>
      <c r="D26" s="155">
        <v>0</v>
      </c>
      <c r="E26" s="156">
        <v>8651481</v>
      </c>
      <c r="F26" s="60">
        <v>8651481</v>
      </c>
      <c r="G26" s="60">
        <v>699908</v>
      </c>
      <c r="H26" s="60">
        <v>748600</v>
      </c>
      <c r="I26" s="60">
        <v>736866</v>
      </c>
      <c r="J26" s="60">
        <v>2185374</v>
      </c>
      <c r="K26" s="60">
        <v>737863</v>
      </c>
      <c r="L26" s="60">
        <v>755392</v>
      </c>
      <c r="M26" s="60">
        <v>743611</v>
      </c>
      <c r="N26" s="60">
        <v>2236866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4422240</v>
      </c>
      <c r="X26" s="60">
        <v>4326048</v>
      </c>
      <c r="Y26" s="60">
        <v>96192</v>
      </c>
      <c r="Z26" s="140">
        <v>2.22</v>
      </c>
      <c r="AA26" s="155">
        <v>8651481</v>
      </c>
    </row>
    <row r="27" spans="1:27" ht="12.75">
      <c r="A27" s="183" t="s">
        <v>118</v>
      </c>
      <c r="B27" s="182"/>
      <c r="C27" s="155">
        <v>3786563</v>
      </c>
      <c r="D27" s="155">
        <v>0</v>
      </c>
      <c r="E27" s="156">
        <v>6500000</v>
      </c>
      <c r="F27" s="60">
        <v>6500000</v>
      </c>
      <c r="G27" s="60">
        <v>12228</v>
      </c>
      <c r="H27" s="60">
        <v>66443</v>
      </c>
      <c r="I27" s="60">
        <v>33781</v>
      </c>
      <c r="J27" s="60">
        <v>112452</v>
      </c>
      <c r="K27" s="60">
        <v>10052</v>
      </c>
      <c r="L27" s="60">
        <v>0</v>
      </c>
      <c r="M27" s="60">
        <v>16519</v>
      </c>
      <c r="N27" s="60">
        <v>26571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139023</v>
      </c>
      <c r="X27" s="60">
        <v>1188498</v>
      </c>
      <c r="Y27" s="60">
        <v>-1049475</v>
      </c>
      <c r="Z27" s="140">
        <v>-88.3</v>
      </c>
      <c r="AA27" s="155">
        <v>6500000</v>
      </c>
    </row>
    <row r="28" spans="1:27" ht="12.75">
      <c r="A28" s="183" t="s">
        <v>39</v>
      </c>
      <c r="B28" s="182"/>
      <c r="C28" s="155">
        <v>15620781</v>
      </c>
      <c r="D28" s="155">
        <v>0</v>
      </c>
      <c r="E28" s="156">
        <v>21240286</v>
      </c>
      <c r="F28" s="60">
        <v>21240286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6295998</v>
      </c>
      <c r="Y28" s="60">
        <v>-6295998</v>
      </c>
      <c r="Z28" s="140">
        <v>-100</v>
      </c>
      <c r="AA28" s="155">
        <v>21240286</v>
      </c>
    </row>
    <row r="29" spans="1:27" ht="12.75">
      <c r="A29" s="183" t="s">
        <v>40</v>
      </c>
      <c r="B29" s="182"/>
      <c r="C29" s="155">
        <v>788127</v>
      </c>
      <c r="D29" s="155">
        <v>0</v>
      </c>
      <c r="E29" s="156">
        <v>1171000</v>
      </c>
      <c r="F29" s="60">
        <v>1171000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538500</v>
      </c>
      <c r="Y29" s="60">
        <v>-538500</v>
      </c>
      <c r="Z29" s="140">
        <v>-100</v>
      </c>
      <c r="AA29" s="155">
        <v>1171000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2629797</v>
      </c>
      <c r="F31" s="60">
        <v>2629797</v>
      </c>
      <c r="G31" s="60">
        <v>3942</v>
      </c>
      <c r="H31" s="60">
        <v>282642</v>
      </c>
      <c r="I31" s="60">
        <v>706412</v>
      </c>
      <c r="J31" s="60">
        <v>992996</v>
      </c>
      <c r="K31" s="60">
        <v>30436</v>
      </c>
      <c r="L31" s="60">
        <v>667930</v>
      </c>
      <c r="M31" s="60">
        <v>91219</v>
      </c>
      <c r="N31" s="60">
        <v>789585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1782581</v>
      </c>
      <c r="X31" s="60">
        <v>1270984</v>
      </c>
      <c r="Y31" s="60">
        <v>511597</v>
      </c>
      <c r="Z31" s="140">
        <v>40.25</v>
      </c>
      <c r="AA31" s="155">
        <v>2629797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3922341</v>
      </c>
      <c r="F32" s="60">
        <v>3922341</v>
      </c>
      <c r="G32" s="60">
        <v>204910</v>
      </c>
      <c r="H32" s="60">
        <v>288369</v>
      </c>
      <c r="I32" s="60">
        <v>283490</v>
      </c>
      <c r="J32" s="60">
        <v>776769</v>
      </c>
      <c r="K32" s="60">
        <v>218041</v>
      </c>
      <c r="L32" s="60">
        <v>273564</v>
      </c>
      <c r="M32" s="60">
        <v>523</v>
      </c>
      <c r="N32" s="60">
        <v>492128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1268897</v>
      </c>
      <c r="X32" s="60">
        <v>1622502</v>
      </c>
      <c r="Y32" s="60">
        <v>-353605</v>
      </c>
      <c r="Z32" s="140">
        <v>-21.79</v>
      </c>
      <c r="AA32" s="155">
        <v>3922341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2386526</v>
      </c>
      <c r="F33" s="60">
        <v>2386526</v>
      </c>
      <c r="G33" s="60">
        <v>181843</v>
      </c>
      <c r="H33" s="60">
        <v>187065</v>
      </c>
      <c r="I33" s="60">
        <v>111621</v>
      </c>
      <c r="J33" s="60">
        <v>480529</v>
      </c>
      <c r="K33" s="60">
        <v>157684</v>
      </c>
      <c r="L33" s="60">
        <v>187043</v>
      </c>
      <c r="M33" s="60">
        <v>158279</v>
      </c>
      <c r="N33" s="60">
        <v>503006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983535</v>
      </c>
      <c r="X33" s="60">
        <v>1193460</v>
      </c>
      <c r="Y33" s="60">
        <v>-209925</v>
      </c>
      <c r="Z33" s="140">
        <v>-17.59</v>
      </c>
      <c r="AA33" s="155">
        <v>2386526</v>
      </c>
    </row>
    <row r="34" spans="1:27" ht="12.75">
      <c r="A34" s="183" t="s">
        <v>43</v>
      </c>
      <c r="B34" s="182"/>
      <c r="C34" s="155">
        <v>77721362</v>
      </c>
      <c r="D34" s="155">
        <v>0</v>
      </c>
      <c r="E34" s="156">
        <v>73750610</v>
      </c>
      <c r="F34" s="60">
        <v>73750610</v>
      </c>
      <c r="G34" s="60">
        <v>3657377</v>
      </c>
      <c r="H34" s="60">
        <v>3430889</v>
      </c>
      <c r="I34" s="60">
        <v>8254093</v>
      </c>
      <c r="J34" s="60">
        <v>15342359</v>
      </c>
      <c r="K34" s="60">
        <v>2875480</v>
      </c>
      <c r="L34" s="60">
        <v>4261616</v>
      </c>
      <c r="M34" s="60">
        <v>8922684</v>
      </c>
      <c r="N34" s="60">
        <v>16059780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31402139</v>
      </c>
      <c r="X34" s="60">
        <v>38353544</v>
      </c>
      <c r="Y34" s="60">
        <v>-6951405</v>
      </c>
      <c r="Z34" s="140">
        <v>-18.12</v>
      </c>
      <c r="AA34" s="155">
        <v>73750610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155317971</v>
      </c>
      <c r="D36" s="188">
        <f>SUM(D25:D35)</f>
        <v>0</v>
      </c>
      <c r="E36" s="189">
        <f t="shared" si="1"/>
        <v>174607461</v>
      </c>
      <c r="F36" s="190">
        <f t="shared" si="1"/>
        <v>174607461</v>
      </c>
      <c r="G36" s="190">
        <f t="shared" si="1"/>
        <v>8792595</v>
      </c>
      <c r="H36" s="190">
        <f t="shared" si="1"/>
        <v>9146947</v>
      </c>
      <c r="I36" s="190">
        <f t="shared" si="1"/>
        <v>14365258</v>
      </c>
      <c r="J36" s="190">
        <f t="shared" si="1"/>
        <v>32304800</v>
      </c>
      <c r="K36" s="190">
        <f t="shared" si="1"/>
        <v>8299366</v>
      </c>
      <c r="L36" s="190">
        <f t="shared" si="1"/>
        <v>10541522</v>
      </c>
      <c r="M36" s="190">
        <f t="shared" si="1"/>
        <v>14403610</v>
      </c>
      <c r="N36" s="190">
        <f t="shared" si="1"/>
        <v>33244498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65549298</v>
      </c>
      <c r="X36" s="190">
        <f t="shared" si="1"/>
        <v>80924534</v>
      </c>
      <c r="Y36" s="190">
        <f t="shared" si="1"/>
        <v>-15375236</v>
      </c>
      <c r="Z36" s="191">
        <f>+IF(X36&lt;&gt;0,+(Y36/X36)*100,0)</f>
        <v>-18.999474250911348</v>
      </c>
      <c r="AA36" s="188">
        <f>SUM(AA25:AA35)</f>
        <v>174607461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53413447</v>
      </c>
      <c r="D38" s="199">
        <f>+D22-D36</f>
        <v>0</v>
      </c>
      <c r="E38" s="200">
        <f t="shared" si="2"/>
        <v>-9872749</v>
      </c>
      <c r="F38" s="106">
        <f t="shared" si="2"/>
        <v>-9872749</v>
      </c>
      <c r="G38" s="106">
        <f t="shared" si="2"/>
        <v>37787319</v>
      </c>
      <c r="H38" s="106">
        <f t="shared" si="2"/>
        <v>-4909348</v>
      </c>
      <c r="I38" s="106">
        <f t="shared" si="2"/>
        <v>-4263738</v>
      </c>
      <c r="J38" s="106">
        <f t="shared" si="2"/>
        <v>28614233</v>
      </c>
      <c r="K38" s="106">
        <f t="shared" si="2"/>
        <v>-4669637</v>
      </c>
      <c r="L38" s="106">
        <f t="shared" si="2"/>
        <v>-6717553</v>
      </c>
      <c r="M38" s="106">
        <f t="shared" si="2"/>
        <v>27890098</v>
      </c>
      <c r="N38" s="106">
        <f t="shared" si="2"/>
        <v>16502908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45117141</v>
      </c>
      <c r="X38" s="106">
        <f>IF(F22=F36,0,X22-X36)</f>
        <v>11349098</v>
      </c>
      <c r="Y38" s="106">
        <f t="shared" si="2"/>
        <v>33768043</v>
      </c>
      <c r="Z38" s="201">
        <f>+IF(X38&lt;&gt;0,+(Y38/X38)*100,0)</f>
        <v>297.53944322271246</v>
      </c>
      <c r="AA38" s="199">
        <f>+AA22-AA36</f>
        <v>-9872749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27014000</v>
      </c>
      <c r="F39" s="60">
        <v>27014000</v>
      </c>
      <c r="G39" s="60">
        <v>10000000</v>
      </c>
      <c r="H39" s="60">
        <v>0</v>
      </c>
      <c r="I39" s="60">
        <v>5694260</v>
      </c>
      <c r="J39" s="60">
        <v>15694260</v>
      </c>
      <c r="K39" s="60">
        <v>0</v>
      </c>
      <c r="L39" s="60">
        <v>357813</v>
      </c>
      <c r="M39" s="60">
        <v>5738003</v>
      </c>
      <c r="N39" s="60">
        <v>6095816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21790076</v>
      </c>
      <c r="X39" s="60"/>
      <c r="Y39" s="60">
        <v>21790076</v>
      </c>
      <c r="Z39" s="140">
        <v>0</v>
      </c>
      <c r="AA39" s="155">
        <v>27014000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53413447</v>
      </c>
      <c r="D42" s="206">
        <f>SUM(D38:D41)</f>
        <v>0</v>
      </c>
      <c r="E42" s="207">
        <f t="shared" si="3"/>
        <v>17141251</v>
      </c>
      <c r="F42" s="88">
        <f t="shared" si="3"/>
        <v>17141251</v>
      </c>
      <c r="G42" s="88">
        <f t="shared" si="3"/>
        <v>47787319</v>
      </c>
      <c r="H42" s="88">
        <f t="shared" si="3"/>
        <v>-4909348</v>
      </c>
      <c r="I42" s="88">
        <f t="shared" si="3"/>
        <v>1430522</v>
      </c>
      <c r="J42" s="88">
        <f t="shared" si="3"/>
        <v>44308493</v>
      </c>
      <c r="K42" s="88">
        <f t="shared" si="3"/>
        <v>-4669637</v>
      </c>
      <c r="L42" s="88">
        <f t="shared" si="3"/>
        <v>-6359740</v>
      </c>
      <c r="M42" s="88">
        <f t="shared" si="3"/>
        <v>33628101</v>
      </c>
      <c r="N42" s="88">
        <f t="shared" si="3"/>
        <v>22598724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66907217</v>
      </c>
      <c r="X42" s="88">
        <f t="shared" si="3"/>
        <v>11349098</v>
      </c>
      <c r="Y42" s="88">
        <f t="shared" si="3"/>
        <v>55558119</v>
      </c>
      <c r="Z42" s="208">
        <f>+IF(X42&lt;&gt;0,+(Y42/X42)*100,0)</f>
        <v>489.53775004850604</v>
      </c>
      <c r="AA42" s="206">
        <f>SUM(AA38:AA41)</f>
        <v>17141251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53413447</v>
      </c>
      <c r="D44" s="210">
        <f>+D42-D43</f>
        <v>0</v>
      </c>
      <c r="E44" s="211">
        <f t="shared" si="4"/>
        <v>17141251</v>
      </c>
      <c r="F44" s="77">
        <f t="shared" si="4"/>
        <v>17141251</v>
      </c>
      <c r="G44" s="77">
        <f t="shared" si="4"/>
        <v>47787319</v>
      </c>
      <c r="H44" s="77">
        <f t="shared" si="4"/>
        <v>-4909348</v>
      </c>
      <c r="I44" s="77">
        <f t="shared" si="4"/>
        <v>1430522</v>
      </c>
      <c r="J44" s="77">
        <f t="shared" si="4"/>
        <v>44308493</v>
      </c>
      <c r="K44" s="77">
        <f t="shared" si="4"/>
        <v>-4669637</v>
      </c>
      <c r="L44" s="77">
        <f t="shared" si="4"/>
        <v>-6359740</v>
      </c>
      <c r="M44" s="77">
        <f t="shared" si="4"/>
        <v>33628101</v>
      </c>
      <c r="N44" s="77">
        <f t="shared" si="4"/>
        <v>22598724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66907217</v>
      </c>
      <c r="X44" s="77">
        <f t="shared" si="4"/>
        <v>11349098</v>
      </c>
      <c r="Y44" s="77">
        <f t="shared" si="4"/>
        <v>55558119</v>
      </c>
      <c r="Z44" s="212">
        <f>+IF(X44&lt;&gt;0,+(Y44/X44)*100,0)</f>
        <v>489.53775004850604</v>
      </c>
      <c r="AA44" s="210">
        <f>+AA42-AA43</f>
        <v>17141251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53413447</v>
      </c>
      <c r="D46" s="206">
        <f>SUM(D44:D45)</f>
        <v>0</v>
      </c>
      <c r="E46" s="207">
        <f t="shared" si="5"/>
        <v>17141251</v>
      </c>
      <c r="F46" s="88">
        <f t="shared" si="5"/>
        <v>17141251</v>
      </c>
      <c r="G46" s="88">
        <f t="shared" si="5"/>
        <v>47787319</v>
      </c>
      <c r="H46" s="88">
        <f t="shared" si="5"/>
        <v>-4909348</v>
      </c>
      <c r="I46" s="88">
        <f t="shared" si="5"/>
        <v>1430522</v>
      </c>
      <c r="J46" s="88">
        <f t="shared" si="5"/>
        <v>44308493</v>
      </c>
      <c r="K46" s="88">
        <f t="shared" si="5"/>
        <v>-4669637</v>
      </c>
      <c r="L46" s="88">
        <f t="shared" si="5"/>
        <v>-6359740</v>
      </c>
      <c r="M46" s="88">
        <f t="shared" si="5"/>
        <v>33628101</v>
      </c>
      <c r="N46" s="88">
        <f t="shared" si="5"/>
        <v>22598724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66907217</v>
      </c>
      <c r="X46" s="88">
        <f t="shared" si="5"/>
        <v>11349098</v>
      </c>
      <c r="Y46" s="88">
        <f t="shared" si="5"/>
        <v>55558119</v>
      </c>
      <c r="Z46" s="208">
        <f>+IF(X46&lt;&gt;0,+(Y46/X46)*100,0)</f>
        <v>489.53775004850604</v>
      </c>
      <c r="AA46" s="206">
        <f>SUM(AA44:AA45)</f>
        <v>17141251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53413447</v>
      </c>
      <c r="D48" s="217">
        <f>SUM(D46:D47)</f>
        <v>0</v>
      </c>
      <c r="E48" s="218">
        <f t="shared" si="6"/>
        <v>17141251</v>
      </c>
      <c r="F48" s="219">
        <f t="shared" si="6"/>
        <v>17141251</v>
      </c>
      <c r="G48" s="219">
        <f t="shared" si="6"/>
        <v>47787319</v>
      </c>
      <c r="H48" s="220">
        <f t="shared" si="6"/>
        <v>-4909348</v>
      </c>
      <c r="I48" s="220">
        <f t="shared" si="6"/>
        <v>1430522</v>
      </c>
      <c r="J48" s="220">
        <f t="shared" si="6"/>
        <v>44308493</v>
      </c>
      <c r="K48" s="220">
        <f t="shared" si="6"/>
        <v>-4669637</v>
      </c>
      <c r="L48" s="220">
        <f t="shared" si="6"/>
        <v>-6359740</v>
      </c>
      <c r="M48" s="219">
        <f t="shared" si="6"/>
        <v>33628101</v>
      </c>
      <c r="N48" s="219">
        <f t="shared" si="6"/>
        <v>22598724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66907217</v>
      </c>
      <c r="X48" s="220">
        <f t="shared" si="6"/>
        <v>11349098</v>
      </c>
      <c r="Y48" s="220">
        <f t="shared" si="6"/>
        <v>55558119</v>
      </c>
      <c r="Z48" s="221">
        <f>+IF(X48&lt;&gt;0,+(Y48/X48)*100,0)</f>
        <v>489.53775004850604</v>
      </c>
      <c r="AA48" s="222">
        <f>SUM(AA46:AA47)</f>
        <v>17141251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1100000</v>
      </c>
      <c r="F5" s="100">
        <f t="shared" si="0"/>
        <v>1100000</v>
      </c>
      <c r="G5" s="100">
        <f t="shared" si="0"/>
        <v>16644</v>
      </c>
      <c r="H5" s="100">
        <f t="shared" si="0"/>
        <v>130583</v>
      </c>
      <c r="I5" s="100">
        <f t="shared" si="0"/>
        <v>203931</v>
      </c>
      <c r="J5" s="100">
        <f t="shared" si="0"/>
        <v>351158</v>
      </c>
      <c r="K5" s="100">
        <f t="shared" si="0"/>
        <v>0</v>
      </c>
      <c r="L5" s="100">
        <f t="shared" si="0"/>
        <v>1188169</v>
      </c>
      <c r="M5" s="100">
        <f t="shared" si="0"/>
        <v>709692</v>
      </c>
      <c r="N5" s="100">
        <f t="shared" si="0"/>
        <v>1897861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2249019</v>
      </c>
      <c r="X5" s="100">
        <f t="shared" si="0"/>
        <v>920000</v>
      </c>
      <c r="Y5" s="100">
        <f t="shared" si="0"/>
        <v>1329019</v>
      </c>
      <c r="Z5" s="137">
        <f>+IF(X5&lt;&gt;0,+(Y5/X5)*100,0)</f>
        <v>144.45858695652174</v>
      </c>
      <c r="AA5" s="153">
        <f>SUM(AA6:AA8)</f>
        <v>1100000</v>
      </c>
    </row>
    <row r="6" spans="1:27" ht="12.75">
      <c r="A6" s="138" t="s">
        <v>75</v>
      </c>
      <c r="B6" s="136"/>
      <c r="C6" s="155"/>
      <c r="D6" s="155"/>
      <c r="E6" s="156">
        <v>300000</v>
      </c>
      <c r="F6" s="60">
        <v>300000</v>
      </c>
      <c r="G6" s="60"/>
      <c r="H6" s="60">
        <v>25332</v>
      </c>
      <c r="I6" s="60">
        <v>118805</v>
      </c>
      <c r="J6" s="60">
        <v>144137</v>
      </c>
      <c r="K6" s="60"/>
      <c r="L6" s="60">
        <v>11507</v>
      </c>
      <c r="M6" s="60">
        <v>709692</v>
      </c>
      <c r="N6" s="60">
        <v>721199</v>
      </c>
      <c r="O6" s="60"/>
      <c r="P6" s="60"/>
      <c r="Q6" s="60"/>
      <c r="R6" s="60"/>
      <c r="S6" s="60"/>
      <c r="T6" s="60"/>
      <c r="U6" s="60"/>
      <c r="V6" s="60"/>
      <c r="W6" s="60">
        <v>865336</v>
      </c>
      <c r="X6" s="60">
        <v>270000</v>
      </c>
      <c r="Y6" s="60">
        <v>595336</v>
      </c>
      <c r="Z6" s="140">
        <v>220.49</v>
      </c>
      <c r="AA6" s="62">
        <v>300000</v>
      </c>
    </row>
    <row r="7" spans="1:27" ht="12.7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>
        <v>57684</v>
      </c>
      <c r="I7" s="159"/>
      <c r="J7" s="159">
        <v>57684</v>
      </c>
      <c r="K7" s="159"/>
      <c r="L7" s="159">
        <v>954117</v>
      </c>
      <c r="M7" s="159"/>
      <c r="N7" s="159">
        <v>954117</v>
      </c>
      <c r="O7" s="159"/>
      <c r="P7" s="159"/>
      <c r="Q7" s="159"/>
      <c r="R7" s="159"/>
      <c r="S7" s="159"/>
      <c r="T7" s="159"/>
      <c r="U7" s="159"/>
      <c r="V7" s="159"/>
      <c r="W7" s="159">
        <v>1011801</v>
      </c>
      <c r="X7" s="159">
        <v>500000</v>
      </c>
      <c r="Y7" s="159">
        <v>511801</v>
      </c>
      <c r="Z7" s="141">
        <v>102.36</v>
      </c>
      <c r="AA7" s="225">
        <v>500000</v>
      </c>
    </row>
    <row r="8" spans="1:27" ht="12.75">
      <c r="A8" s="138" t="s">
        <v>77</v>
      </c>
      <c r="B8" s="136"/>
      <c r="C8" s="155"/>
      <c r="D8" s="155"/>
      <c r="E8" s="156">
        <v>300000</v>
      </c>
      <c r="F8" s="60">
        <v>300000</v>
      </c>
      <c r="G8" s="60">
        <v>16644</v>
      </c>
      <c r="H8" s="60">
        <v>47567</v>
      </c>
      <c r="I8" s="60">
        <v>85126</v>
      </c>
      <c r="J8" s="60">
        <v>149337</v>
      </c>
      <c r="K8" s="60"/>
      <c r="L8" s="60">
        <v>222545</v>
      </c>
      <c r="M8" s="60"/>
      <c r="N8" s="60">
        <v>222545</v>
      </c>
      <c r="O8" s="60"/>
      <c r="P8" s="60"/>
      <c r="Q8" s="60"/>
      <c r="R8" s="60"/>
      <c r="S8" s="60"/>
      <c r="T8" s="60"/>
      <c r="U8" s="60"/>
      <c r="V8" s="60"/>
      <c r="W8" s="60">
        <v>371882</v>
      </c>
      <c r="X8" s="60">
        <v>150000</v>
      </c>
      <c r="Y8" s="60">
        <v>221882</v>
      </c>
      <c r="Z8" s="140">
        <v>147.92</v>
      </c>
      <c r="AA8" s="62">
        <v>300000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1075000</v>
      </c>
      <c r="F9" s="100">
        <f t="shared" si="1"/>
        <v>1075000</v>
      </c>
      <c r="G9" s="100">
        <f t="shared" si="1"/>
        <v>27360</v>
      </c>
      <c r="H9" s="100">
        <f t="shared" si="1"/>
        <v>477467</v>
      </c>
      <c r="I9" s="100">
        <f t="shared" si="1"/>
        <v>0</v>
      </c>
      <c r="J9" s="100">
        <f t="shared" si="1"/>
        <v>504827</v>
      </c>
      <c r="K9" s="100">
        <f t="shared" si="1"/>
        <v>0</v>
      </c>
      <c r="L9" s="100">
        <f t="shared" si="1"/>
        <v>0</v>
      </c>
      <c r="M9" s="100">
        <f t="shared" si="1"/>
        <v>1490286</v>
      </c>
      <c r="N9" s="100">
        <f t="shared" si="1"/>
        <v>1490286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1995113</v>
      </c>
      <c r="X9" s="100">
        <f t="shared" si="1"/>
        <v>1245000</v>
      </c>
      <c r="Y9" s="100">
        <f t="shared" si="1"/>
        <v>750113</v>
      </c>
      <c r="Z9" s="137">
        <f>+IF(X9&lt;&gt;0,+(Y9/X9)*100,0)</f>
        <v>60.25004016064257</v>
      </c>
      <c r="AA9" s="102">
        <f>SUM(AA10:AA14)</f>
        <v>1075000</v>
      </c>
    </row>
    <row r="10" spans="1:27" ht="12.75">
      <c r="A10" s="138" t="s">
        <v>79</v>
      </c>
      <c r="B10" s="136"/>
      <c r="C10" s="155"/>
      <c r="D10" s="155"/>
      <c r="E10" s="156">
        <v>1075000</v>
      </c>
      <c r="F10" s="60">
        <v>1075000</v>
      </c>
      <c r="G10" s="60">
        <v>27360</v>
      </c>
      <c r="H10" s="60">
        <v>477467</v>
      </c>
      <c r="I10" s="60"/>
      <c r="J10" s="60">
        <v>504827</v>
      </c>
      <c r="K10" s="60"/>
      <c r="L10" s="60"/>
      <c r="M10" s="60">
        <v>1470486</v>
      </c>
      <c r="N10" s="60">
        <v>1470486</v>
      </c>
      <c r="O10" s="60"/>
      <c r="P10" s="60"/>
      <c r="Q10" s="60"/>
      <c r="R10" s="60"/>
      <c r="S10" s="60"/>
      <c r="T10" s="60"/>
      <c r="U10" s="60"/>
      <c r="V10" s="60"/>
      <c r="W10" s="60">
        <v>1975313</v>
      </c>
      <c r="X10" s="60">
        <v>1245000</v>
      </c>
      <c r="Y10" s="60">
        <v>730313</v>
      </c>
      <c r="Z10" s="140">
        <v>58.66</v>
      </c>
      <c r="AA10" s="62">
        <v>1075000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19800</v>
      </c>
      <c r="N12" s="60">
        <v>19800</v>
      </c>
      <c r="O12" s="60"/>
      <c r="P12" s="60"/>
      <c r="Q12" s="60"/>
      <c r="R12" s="60"/>
      <c r="S12" s="60"/>
      <c r="T12" s="60"/>
      <c r="U12" s="60"/>
      <c r="V12" s="60"/>
      <c r="W12" s="60">
        <v>19800</v>
      </c>
      <c r="X12" s="60"/>
      <c r="Y12" s="60">
        <v>19800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35914000</v>
      </c>
      <c r="F15" s="100">
        <f t="shared" si="2"/>
        <v>35914000</v>
      </c>
      <c r="G15" s="100">
        <f t="shared" si="2"/>
        <v>12133561</v>
      </c>
      <c r="H15" s="100">
        <f t="shared" si="2"/>
        <v>5803504</v>
      </c>
      <c r="I15" s="100">
        <f t="shared" si="2"/>
        <v>6006327</v>
      </c>
      <c r="J15" s="100">
        <f t="shared" si="2"/>
        <v>23943392</v>
      </c>
      <c r="K15" s="100">
        <f t="shared" si="2"/>
        <v>2709589</v>
      </c>
      <c r="L15" s="100">
        <f t="shared" si="2"/>
        <v>1228685</v>
      </c>
      <c r="M15" s="100">
        <f t="shared" si="2"/>
        <v>7137350</v>
      </c>
      <c r="N15" s="100">
        <f t="shared" si="2"/>
        <v>11075624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35019016</v>
      </c>
      <c r="X15" s="100">
        <f t="shared" si="2"/>
        <v>17382565</v>
      </c>
      <c r="Y15" s="100">
        <f t="shared" si="2"/>
        <v>17636451</v>
      </c>
      <c r="Z15" s="137">
        <f>+IF(X15&lt;&gt;0,+(Y15/X15)*100,0)</f>
        <v>101.46057845893284</v>
      </c>
      <c r="AA15" s="102">
        <f>SUM(AA16:AA18)</f>
        <v>35914000</v>
      </c>
    </row>
    <row r="16" spans="1:27" ht="12.75">
      <c r="A16" s="138" t="s">
        <v>85</v>
      </c>
      <c r="B16" s="136"/>
      <c r="C16" s="155"/>
      <c r="D16" s="155"/>
      <c r="E16" s="156">
        <v>35914000</v>
      </c>
      <c r="F16" s="60">
        <v>35914000</v>
      </c>
      <c r="G16" s="60">
        <v>12133561</v>
      </c>
      <c r="H16" s="60">
        <v>5803504</v>
      </c>
      <c r="I16" s="60">
        <v>6006327</v>
      </c>
      <c r="J16" s="60">
        <v>23943392</v>
      </c>
      <c r="K16" s="60">
        <v>2709589</v>
      </c>
      <c r="L16" s="60">
        <v>1228685</v>
      </c>
      <c r="M16" s="60">
        <v>7137350</v>
      </c>
      <c r="N16" s="60">
        <v>11075624</v>
      </c>
      <c r="O16" s="60"/>
      <c r="P16" s="60"/>
      <c r="Q16" s="60"/>
      <c r="R16" s="60"/>
      <c r="S16" s="60"/>
      <c r="T16" s="60"/>
      <c r="U16" s="60"/>
      <c r="V16" s="60"/>
      <c r="W16" s="60">
        <v>35019016</v>
      </c>
      <c r="X16" s="60">
        <v>17382565</v>
      </c>
      <c r="Y16" s="60">
        <v>17636451</v>
      </c>
      <c r="Z16" s="140">
        <v>101.46</v>
      </c>
      <c r="AA16" s="62">
        <v>35914000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38089000</v>
      </c>
      <c r="F25" s="219">
        <f t="shared" si="4"/>
        <v>38089000</v>
      </c>
      <c r="G25" s="219">
        <f t="shared" si="4"/>
        <v>12177565</v>
      </c>
      <c r="H25" s="219">
        <f t="shared" si="4"/>
        <v>6411554</v>
      </c>
      <c r="I25" s="219">
        <f t="shared" si="4"/>
        <v>6210258</v>
      </c>
      <c r="J25" s="219">
        <f t="shared" si="4"/>
        <v>24799377</v>
      </c>
      <c r="K25" s="219">
        <f t="shared" si="4"/>
        <v>2709589</v>
      </c>
      <c r="L25" s="219">
        <f t="shared" si="4"/>
        <v>2416854</v>
      </c>
      <c r="M25" s="219">
        <f t="shared" si="4"/>
        <v>9337328</v>
      </c>
      <c r="N25" s="219">
        <f t="shared" si="4"/>
        <v>14463771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39263148</v>
      </c>
      <c r="X25" s="219">
        <f t="shared" si="4"/>
        <v>19547565</v>
      </c>
      <c r="Y25" s="219">
        <f t="shared" si="4"/>
        <v>19715583</v>
      </c>
      <c r="Z25" s="231">
        <f>+IF(X25&lt;&gt;0,+(Y25/X25)*100,0)</f>
        <v>100.85953416704332</v>
      </c>
      <c r="AA25" s="232">
        <f>+AA5+AA9+AA15+AA19+AA24</f>
        <v>38089000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27014000</v>
      </c>
      <c r="F28" s="60">
        <v>27014000</v>
      </c>
      <c r="G28" s="60">
        <v>3296718</v>
      </c>
      <c r="H28" s="60">
        <v>2160727</v>
      </c>
      <c r="I28" s="60">
        <v>1735446</v>
      </c>
      <c r="J28" s="60">
        <v>7192891</v>
      </c>
      <c r="K28" s="60">
        <v>1441890</v>
      </c>
      <c r="L28" s="60"/>
      <c r="M28" s="60">
        <v>5449564</v>
      </c>
      <c r="N28" s="60">
        <v>6891454</v>
      </c>
      <c r="O28" s="60"/>
      <c r="P28" s="60"/>
      <c r="Q28" s="60"/>
      <c r="R28" s="60"/>
      <c r="S28" s="60"/>
      <c r="T28" s="60"/>
      <c r="U28" s="60"/>
      <c r="V28" s="60"/>
      <c r="W28" s="60">
        <v>14084345</v>
      </c>
      <c r="X28" s="60"/>
      <c r="Y28" s="60">
        <v>14084345</v>
      </c>
      <c r="Z28" s="140"/>
      <c r="AA28" s="155">
        <v>27014000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>
        <v>741671</v>
      </c>
      <c r="H29" s="60">
        <v>166653</v>
      </c>
      <c r="I29" s="60"/>
      <c r="J29" s="60">
        <v>908324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908324</v>
      </c>
      <c r="X29" s="60"/>
      <c r="Y29" s="60">
        <v>908324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27014000</v>
      </c>
      <c r="F32" s="77">
        <f t="shared" si="5"/>
        <v>27014000</v>
      </c>
      <c r="G32" s="77">
        <f t="shared" si="5"/>
        <v>4038389</v>
      </c>
      <c r="H32" s="77">
        <f t="shared" si="5"/>
        <v>2327380</v>
      </c>
      <c r="I32" s="77">
        <f t="shared" si="5"/>
        <v>1735446</v>
      </c>
      <c r="J32" s="77">
        <f t="shared" si="5"/>
        <v>8101215</v>
      </c>
      <c r="K32" s="77">
        <f t="shared" si="5"/>
        <v>1441890</v>
      </c>
      <c r="L32" s="77">
        <f t="shared" si="5"/>
        <v>0</v>
      </c>
      <c r="M32" s="77">
        <f t="shared" si="5"/>
        <v>5449564</v>
      </c>
      <c r="N32" s="77">
        <f t="shared" si="5"/>
        <v>6891454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14992669</v>
      </c>
      <c r="X32" s="77">
        <f t="shared" si="5"/>
        <v>0</v>
      </c>
      <c r="Y32" s="77">
        <f t="shared" si="5"/>
        <v>14992669</v>
      </c>
      <c r="Z32" s="212">
        <f>+IF(X32&lt;&gt;0,+(Y32/X32)*100,0)</f>
        <v>0</v>
      </c>
      <c r="AA32" s="79">
        <f>SUM(AA28:AA31)</f>
        <v>27014000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11075000</v>
      </c>
      <c r="F35" s="60">
        <v>11075000</v>
      </c>
      <c r="G35" s="60">
        <v>8139176</v>
      </c>
      <c r="H35" s="60">
        <v>4084174</v>
      </c>
      <c r="I35" s="60">
        <v>4474812</v>
      </c>
      <c r="J35" s="60">
        <v>16698162</v>
      </c>
      <c r="K35" s="60">
        <v>1267699</v>
      </c>
      <c r="L35" s="60">
        <v>2416854</v>
      </c>
      <c r="M35" s="60">
        <v>3887764</v>
      </c>
      <c r="N35" s="60">
        <v>7572317</v>
      </c>
      <c r="O35" s="60"/>
      <c r="P35" s="60"/>
      <c r="Q35" s="60"/>
      <c r="R35" s="60"/>
      <c r="S35" s="60"/>
      <c r="T35" s="60"/>
      <c r="U35" s="60"/>
      <c r="V35" s="60"/>
      <c r="W35" s="60">
        <v>24270479</v>
      </c>
      <c r="X35" s="60"/>
      <c r="Y35" s="60">
        <v>24270479</v>
      </c>
      <c r="Z35" s="140"/>
      <c r="AA35" s="62">
        <v>11075000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38089000</v>
      </c>
      <c r="F36" s="220">
        <f t="shared" si="6"/>
        <v>38089000</v>
      </c>
      <c r="G36" s="220">
        <f t="shared" si="6"/>
        <v>12177565</v>
      </c>
      <c r="H36" s="220">
        <f t="shared" si="6"/>
        <v>6411554</v>
      </c>
      <c r="I36" s="220">
        <f t="shared" si="6"/>
        <v>6210258</v>
      </c>
      <c r="J36" s="220">
        <f t="shared" si="6"/>
        <v>24799377</v>
      </c>
      <c r="K36" s="220">
        <f t="shared" si="6"/>
        <v>2709589</v>
      </c>
      <c r="L36" s="220">
        <f t="shared" si="6"/>
        <v>2416854</v>
      </c>
      <c r="M36" s="220">
        <f t="shared" si="6"/>
        <v>9337328</v>
      </c>
      <c r="N36" s="220">
        <f t="shared" si="6"/>
        <v>14463771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39263148</v>
      </c>
      <c r="X36" s="220">
        <f t="shared" si="6"/>
        <v>0</v>
      </c>
      <c r="Y36" s="220">
        <f t="shared" si="6"/>
        <v>39263148</v>
      </c>
      <c r="Z36" s="221">
        <f>+IF(X36&lt;&gt;0,+(Y36/X36)*100,0)</f>
        <v>0</v>
      </c>
      <c r="AA36" s="239">
        <f>SUM(AA32:AA35)</f>
        <v>38089000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41431156</v>
      </c>
      <c r="D6" s="155"/>
      <c r="E6" s="59">
        <v>12424000</v>
      </c>
      <c r="F6" s="60">
        <v>12424000</v>
      </c>
      <c r="G6" s="60">
        <v>67864729</v>
      </c>
      <c r="H6" s="60">
        <v>54186386</v>
      </c>
      <c r="I6" s="60">
        <v>40972576</v>
      </c>
      <c r="J6" s="60">
        <v>40972576</v>
      </c>
      <c r="K6" s="60">
        <v>35956729</v>
      </c>
      <c r="L6" s="60">
        <v>29505364</v>
      </c>
      <c r="M6" s="60">
        <v>53908816</v>
      </c>
      <c r="N6" s="60">
        <v>53908816</v>
      </c>
      <c r="O6" s="60"/>
      <c r="P6" s="60"/>
      <c r="Q6" s="60"/>
      <c r="R6" s="60"/>
      <c r="S6" s="60"/>
      <c r="T6" s="60"/>
      <c r="U6" s="60"/>
      <c r="V6" s="60"/>
      <c r="W6" s="60">
        <v>53908816</v>
      </c>
      <c r="X6" s="60">
        <v>6212000</v>
      </c>
      <c r="Y6" s="60">
        <v>47696816</v>
      </c>
      <c r="Z6" s="140">
        <v>767.82</v>
      </c>
      <c r="AA6" s="62">
        <v>12424000</v>
      </c>
    </row>
    <row r="7" spans="1:27" ht="12.7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</v>
      </c>
      <c r="Y7" s="60">
        <v>-15000000</v>
      </c>
      <c r="Z7" s="140">
        <v>-100</v>
      </c>
      <c r="AA7" s="62">
        <v>30000000</v>
      </c>
    </row>
    <row r="8" spans="1:27" ht="12.75">
      <c r="A8" s="249" t="s">
        <v>145</v>
      </c>
      <c r="B8" s="182"/>
      <c r="C8" s="155">
        <v>23407981</v>
      </c>
      <c r="D8" s="155"/>
      <c r="E8" s="59">
        <v>37173584</v>
      </c>
      <c r="F8" s="60">
        <v>37173584</v>
      </c>
      <c r="G8" s="60">
        <v>154740</v>
      </c>
      <c r="H8" s="60">
        <v>24306079</v>
      </c>
      <c r="I8" s="60">
        <v>24643066</v>
      </c>
      <c r="J8" s="60">
        <v>24643066</v>
      </c>
      <c r="K8" s="60">
        <v>25588585</v>
      </c>
      <c r="L8" s="60">
        <v>26746644</v>
      </c>
      <c r="M8" s="60">
        <v>27720816</v>
      </c>
      <c r="N8" s="60">
        <v>27720816</v>
      </c>
      <c r="O8" s="60"/>
      <c r="P8" s="60"/>
      <c r="Q8" s="60"/>
      <c r="R8" s="60"/>
      <c r="S8" s="60"/>
      <c r="T8" s="60"/>
      <c r="U8" s="60"/>
      <c r="V8" s="60"/>
      <c r="W8" s="60">
        <v>27720816</v>
      </c>
      <c r="X8" s="60">
        <v>18586792</v>
      </c>
      <c r="Y8" s="60">
        <v>9134024</v>
      </c>
      <c r="Z8" s="140">
        <v>49.14</v>
      </c>
      <c r="AA8" s="62">
        <v>37173584</v>
      </c>
    </row>
    <row r="9" spans="1:27" ht="12.75">
      <c r="A9" s="249" t="s">
        <v>146</v>
      </c>
      <c r="B9" s="182"/>
      <c r="C9" s="155">
        <v>4729094</v>
      </c>
      <c r="D9" s="155"/>
      <c r="E9" s="59">
        <v>2654000</v>
      </c>
      <c r="F9" s="60">
        <v>2654000</v>
      </c>
      <c r="G9" s="60">
        <v>48011842</v>
      </c>
      <c r="H9" s="60">
        <v>12999165</v>
      </c>
      <c r="I9" s="60">
        <v>9631396</v>
      </c>
      <c r="J9" s="60">
        <v>9631396</v>
      </c>
      <c r="K9" s="60">
        <v>9863432</v>
      </c>
      <c r="L9" s="60">
        <v>10667113</v>
      </c>
      <c r="M9" s="60">
        <v>12525971</v>
      </c>
      <c r="N9" s="60">
        <v>12525971</v>
      </c>
      <c r="O9" s="60"/>
      <c r="P9" s="60"/>
      <c r="Q9" s="60"/>
      <c r="R9" s="60"/>
      <c r="S9" s="60"/>
      <c r="T9" s="60"/>
      <c r="U9" s="60"/>
      <c r="V9" s="60"/>
      <c r="W9" s="60">
        <v>12525971</v>
      </c>
      <c r="X9" s="60">
        <v>1327000</v>
      </c>
      <c r="Y9" s="60">
        <v>11198971</v>
      </c>
      <c r="Z9" s="140">
        <v>843.93</v>
      </c>
      <c r="AA9" s="62">
        <v>2654000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69568231</v>
      </c>
      <c r="D12" s="168">
        <f>SUM(D6:D11)</f>
        <v>0</v>
      </c>
      <c r="E12" s="72">
        <f t="shared" si="0"/>
        <v>82251584</v>
      </c>
      <c r="F12" s="73">
        <f t="shared" si="0"/>
        <v>82251584</v>
      </c>
      <c r="G12" s="73">
        <f t="shared" si="0"/>
        <v>116031311</v>
      </c>
      <c r="H12" s="73">
        <f t="shared" si="0"/>
        <v>91491630</v>
      </c>
      <c r="I12" s="73">
        <f t="shared" si="0"/>
        <v>75247038</v>
      </c>
      <c r="J12" s="73">
        <f t="shared" si="0"/>
        <v>75247038</v>
      </c>
      <c r="K12" s="73">
        <f t="shared" si="0"/>
        <v>71408746</v>
      </c>
      <c r="L12" s="73">
        <f t="shared" si="0"/>
        <v>66919121</v>
      </c>
      <c r="M12" s="73">
        <f t="shared" si="0"/>
        <v>94155603</v>
      </c>
      <c r="N12" s="73">
        <f t="shared" si="0"/>
        <v>94155603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94155603</v>
      </c>
      <c r="X12" s="73">
        <f t="shared" si="0"/>
        <v>41125792</v>
      </c>
      <c r="Y12" s="73">
        <f t="shared" si="0"/>
        <v>53029811</v>
      </c>
      <c r="Z12" s="170">
        <f>+IF(X12&lt;&gt;0,+(Y12/X12)*100,0)</f>
        <v>128.94538541652886</v>
      </c>
      <c r="AA12" s="74">
        <f>SUM(AA6:AA11)</f>
        <v>82251584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248494377</v>
      </c>
      <c r="D19" s="155"/>
      <c r="E19" s="59">
        <v>347110000</v>
      </c>
      <c r="F19" s="60">
        <v>347110000</v>
      </c>
      <c r="G19" s="60">
        <v>264853210</v>
      </c>
      <c r="H19" s="60">
        <v>260125426</v>
      </c>
      <c r="I19" s="60">
        <v>269993614</v>
      </c>
      <c r="J19" s="60">
        <v>269993614</v>
      </c>
      <c r="K19" s="60">
        <v>267477682</v>
      </c>
      <c r="L19" s="60">
        <v>269180742</v>
      </c>
      <c r="M19" s="60">
        <v>278477481</v>
      </c>
      <c r="N19" s="60">
        <v>278477481</v>
      </c>
      <c r="O19" s="60"/>
      <c r="P19" s="60"/>
      <c r="Q19" s="60"/>
      <c r="R19" s="60"/>
      <c r="S19" s="60"/>
      <c r="T19" s="60"/>
      <c r="U19" s="60"/>
      <c r="V19" s="60"/>
      <c r="W19" s="60">
        <v>278477481</v>
      </c>
      <c r="X19" s="60">
        <v>173555000</v>
      </c>
      <c r="Y19" s="60">
        <v>104922481</v>
      </c>
      <c r="Z19" s="140">
        <v>60.45</v>
      </c>
      <c r="AA19" s="62">
        <v>347110000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817792</v>
      </c>
      <c r="D22" s="155"/>
      <c r="E22" s="59">
        <v>1050000</v>
      </c>
      <c r="F22" s="60">
        <v>1050000</v>
      </c>
      <c r="G22" s="60"/>
      <c r="H22" s="60">
        <v>868393</v>
      </c>
      <c r="I22" s="60">
        <v>868393</v>
      </c>
      <c r="J22" s="60">
        <v>868393</v>
      </c>
      <c r="K22" s="60">
        <v>826138</v>
      </c>
      <c r="L22" s="60">
        <v>1663082</v>
      </c>
      <c r="M22" s="60">
        <v>1612482</v>
      </c>
      <c r="N22" s="60">
        <v>1612482</v>
      </c>
      <c r="O22" s="60"/>
      <c r="P22" s="60"/>
      <c r="Q22" s="60"/>
      <c r="R22" s="60"/>
      <c r="S22" s="60"/>
      <c r="T22" s="60"/>
      <c r="U22" s="60"/>
      <c r="V22" s="60"/>
      <c r="W22" s="60">
        <v>1612482</v>
      </c>
      <c r="X22" s="60">
        <v>525000</v>
      </c>
      <c r="Y22" s="60">
        <v>1087482</v>
      </c>
      <c r="Z22" s="140">
        <v>207.14</v>
      </c>
      <c r="AA22" s="62">
        <v>1050000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249312169</v>
      </c>
      <c r="D24" s="168">
        <f>SUM(D15:D23)</f>
        <v>0</v>
      </c>
      <c r="E24" s="76">
        <f t="shared" si="1"/>
        <v>348160000</v>
      </c>
      <c r="F24" s="77">
        <f t="shared" si="1"/>
        <v>348160000</v>
      </c>
      <c r="G24" s="77">
        <f t="shared" si="1"/>
        <v>264853210</v>
      </c>
      <c r="H24" s="77">
        <f t="shared" si="1"/>
        <v>260993819</v>
      </c>
      <c r="I24" s="77">
        <f t="shared" si="1"/>
        <v>270862007</v>
      </c>
      <c r="J24" s="77">
        <f t="shared" si="1"/>
        <v>270862007</v>
      </c>
      <c r="K24" s="77">
        <f t="shared" si="1"/>
        <v>268303820</v>
      </c>
      <c r="L24" s="77">
        <f t="shared" si="1"/>
        <v>270843824</v>
      </c>
      <c r="M24" s="77">
        <f t="shared" si="1"/>
        <v>280089963</v>
      </c>
      <c r="N24" s="77">
        <f t="shared" si="1"/>
        <v>280089963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280089963</v>
      </c>
      <c r="X24" s="77">
        <f t="shared" si="1"/>
        <v>174080000</v>
      </c>
      <c r="Y24" s="77">
        <f t="shared" si="1"/>
        <v>106009963</v>
      </c>
      <c r="Z24" s="212">
        <f>+IF(X24&lt;&gt;0,+(Y24/X24)*100,0)</f>
        <v>60.897267348345586</v>
      </c>
      <c r="AA24" s="79">
        <f>SUM(AA15:AA23)</f>
        <v>348160000</v>
      </c>
    </row>
    <row r="25" spans="1:27" ht="12.75">
      <c r="A25" s="250" t="s">
        <v>159</v>
      </c>
      <c r="B25" s="251"/>
      <c r="C25" s="168">
        <f aca="true" t="shared" si="2" ref="C25:Y25">+C12+C24</f>
        <v>318880400</v>
      </c>
      <c r="D25" s="168">
        <f>+D12+D24</f>
        <v>0</v>
      </c>
      <c r="E25" s="72">
        <f t="shared" si="2"/>
        <v>430411584</v>
      </c>
      <c r="F25" s="73">
        <f t="shared" si="2"/>
        <v>430411584</v>
      </c>
      <c r="G25" s="73">
        <f t="shared" si="2"/>
        <v>380884521</v>
      </c>
      <c r="H25" s="73">
        <f t="shared" si="2"/>
        <v>352485449</v>
      </c>
      <c r="I25" s="73">
        <f t="shared" si="2"/>
        <v>346109045</v>
      </c>
      <c r="J25" s="73">
        <f t="shared" si="2"/>
        <v>346109045</v>
      </c>
      <c r="K25" s="73">
        <f t="shared" si="2"/>
        <v>339712566</v>
      </c>
      <c r="L25" s="73">
        <f t="shared" si="2"/>
        <v>337762945</v>
      </c>
      <c r="M25" s="73">
        <f t="shared" si="2"/>
        <v>374245566</v>
      </c>
      <c r="N25" s="73">
        <f t="shared" si="2"/>
        <v>374245566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374245566</v>
      </c>
      <c r="X25" s="73">
        <f t="shared" si="2"/>
        <v>215205792</v>
      </c>
      <c r="Y25" s="73">
        <f t="shared" si="2"/>
        <v>159039774</v>
      </c>
      <c r="Z25" s="170">
        <f>+IF(X25&lt;&gt;0,+(Y25/X25)*100,0)</f>
        <v>73.90125169121842</v>
      </c>
      <c r="AA25" s="74">
        <f>+AA12+AA24</f>
        <v>430411584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4462059</v>
      </c>
      <c r="D30" s="155"/>
      <c r="E30" s="59">
        <v>5292661</v>
      </c>
      <c r="F30" s="60">
        <v>5292661</v>
      </c>
      <c r="G30" s="60">
        <v>22307237</v>
      </c>
      <c r="H30" s="60">
        <v>9002619</v>
      </c>
      <c r="I30" s="60">
        <v>9002619</v>
      </c>
      <c r="J30" s="60">
        <v>9002619</v>
      </c>
      <c r="K30" s="60">
        <v>9002619</v>
      </c>
      <c r="L30" s="60">
        <v>8625527</v>
      </c>
      <c r="M30" s="60">
        <v>8971404</v>
      </c>
      <c r="N30" s="60">
        <v>8971404</v>
      </c>
      <c r="O30" s="60"/>
      <c r="P30" s="60"/>
      <c r="Q30" s="60"/>
      <c r="R30" s="60"/>
      <c r="S30" s="60"/>
      <c r="T30" s="60"/>
      <c r="U30" s="60"/>
      <c r="V30" s="60"/>
      <c r="W30" s="60">
        <v>8971404</v>
      </c>
      <c r="X30" s="60">
        <v>2646331</v>
      </c>
      <c r="Y30" s="60">
        <v>6325073</v>
      </c>
      <c r="Z30" s="140">
        <v>239.01</v>
      </c>
      <c r="AA30" s="62">
        <v>5292661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35973151</v>
      </c>
      <c r="D32" s="155"/>
      <c r="E32" s="59">
        <v>49534784</v>
      </c>
      <c r="F32" s="60">
        <v>49534784</v>
      </c>
      <c r="G32" s="60">
        <v>42358806</v>
      </c>
      <c r="H32" s="60">
        <v>42044803</v>
      </c>
      <c r="I32" s="60">
        <v>34237888</v>
      </c>
      <c r="J32" s="60">
        <v>34237888</v>
      </c>
      <c r="K32" s="60">
        <v>35497787</v>
      </c>
      <c r="L32" s="60">
        <v>39914297</v>
      </c>
      <c r="M32" s="60">
        <v>44415683</v>
      </c>
      <c r="N32" s="60">
        <v>44415683</v>
      </c>
      <c r="O32" s="60"/>
      <c r="P32" s="60"/>
      <c r="Q32" s="60"/>
      <c r="R32" s="60"/>
      <c r="S32" s="60"/>
      <c r="T32" s="60"/>
      <c r="U32" s="60"/>
      <c r="V32" s="60"/>
      <c r="W32" s="60">
        <v>44415683</v>
      </c>
      <c r="X32" s="60">
        <v>24767392</v>
      </c>
      <c r="Y32" s="60">
        <v>19648291</v>
      </c>
      <c r="Z32" s="140">
        <v>79.33</v>
      </c>
      <c r="AA32" s="62">
        <v>49534784</v>
      </c>
    </row>
    <row r="33" spans="1:27" ht="12.75">
      <c r="A33" s="249" t="s">
        <v>165</v>
      </c>
      <c r="B33" s="182"/>
      <c r="C33" s="155">
        <v>829100</v>
      </c>
      <c r="D33" s="155"/>
      <c r="E33" s="59">
        <v>5113000</v>
      </c>
      <c r="F33" s="60">
        <v>5113000</v>
      </c>
      <c r="G33" s="60">
        <v>9469198</v>
      </c>
      <c r="H33" s="60">
        <v>829100</v>
      </c>
      <c r="I33" s="60">
        <v>829100</v>
      </c>
      <c r="J33" s="60">
        <v>829100</v>
      </c>
      <c r="K33" s="60">
        <v>829100</v>
      </c>
      <c r="L33" s="60">
        <v>829100</v>
      </c>
      <c r="M33" s="60">
        <v>829100</v>
      </c>
      <c r="N33" s="60">
        <v>829100</v>
      </c>
      <c r="O33" s="60"/>
      <c r="P33" s="60"/>
      <c r="Q33" s="60"/>
      <c r="R33" s="60"/>
      <c r="S33" s="60"/>
      <c r="T33" s="60"/>
      <c r="U33" s="60"/>
      <c r="V33" s="60"/>
      <c r="W33" s="60">
        <v>829100</v>
      </c>
      <c r="X33" s="60">
        <v>2556500</v>
      </c>
      <c r="Y33" s="60">
        <v>-1727400</v>
      </c>
      <c r="Z33" s="140">
        <v>-67.57</v>
      </c>
      <c r="AA33" s="62">
        <v>5113000</v>
      </c>
    </row>
    <row r="34" spans="1:27" ht="12.75">
      <c r="A34" s="250" t="s">
        <v>58</v>
      </c>
      <c r="B34" s="251"/>
      <c r="C34" s="168">
        <f aca="true" t="shared" si="3" ref="C34:Y34">SUM(C29:C33)</f>
        <v>41264310</v>
      </c>
      <c r="D34" s="168">
        <f>SUM(D29:D33)</f>
        <v>0</v>
      </c>
      <c r="E34" s="72">
        <f t="shared" si="3"/>
        <v>59940445</v>
      </c>
      <c r="F34" s="73">
        <f t="shared" si="3"/>
        <v>59940445</v>
      </c>
      <c r="G34" s="73">
        <f t="shared" si="3"/>
        <v>74135241</v>
      </c>
      <c r="H34" s="73">
        <f t="shared" si="3"/>
        <v>51876522</v>
      </c>
      <c r="I34" s="73">
        <f t="shared" si="3"/>
        <v>44069607</v>
      </c>
      <c r="J34" s="73">
        <f t="shared" si="3"/>
        <v>44069607</v>
      </c>
      <c r="K34" s="73">
        <f t="shared" si="3"/>
        <v>45329506</v>
      </c>
      <c r="L34" s="73">
        <f t="shared" si="3"/>
        <v>49368924</v>
      </c>
      <c r="M34" s="73">
        <f t="shared" si="3"/>
        <v>54216187</v>
      </c>
      <c r="N34" s="73">
        <f t="shared" si="3"/>
        <v>54216187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54216187</v>
      </c>
      <c r="X34" s="73">
        <f t="shared" si="3"/>
        <v>29970223</v>
      </c>
      <c r="Y34" s="73">
        <f t="shared" si="3"/>
        <v>24245964</v>
      </c>
      <c r="Z34" s="170">
        <f>+IF(X34&lt;&gt;0,+(Y34/X34)*100,0)</f>
        <v>80.90017882082492</v>
      </c>
      <c r="AA34" s="74">
        <f>SUM(AA29:AA33)</f>
        <v>59940445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4540559</v>
      </c>
      <c r="D37" s="155"/>
      <c r="E37" s="59">
        <v>4380286</v>
      </c>
      <c r="F37" s="60">
        <v>4380286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2190143</v>
      </c>
      <c r="Y37" s="60">
        <v>-2190143</v>
      </c>
      <c r="Z37" s="140">
        <v>-100</v>
      </c>
      <c r="AA37" s="62">
        <v>4380286</v>
      </c>
    </row>
    <row r="38" spans="1:27" ht="12.75">
      <c r="A38" s="249" t="s">
        <v>165</v>
      </c>
      <c r="B38" s="182"/>
      <c r="C38" s="155">
        <v>6294902</v>
      </c>
      <c r="D38" s="155"/>
      <c r="E38" s="59">
        <v>1547000</v>
      </c>
      <c r="F38" s="60">
        <v>1547000</v>
      </c>
      <c r="G38" s="60"/>
      <c r="H38" s="60">
        <v>3957161</v>
      </c>
      <c r="I38" s="60">
        <v>3957161</v>
      </c>
      <c r="J38" s="60">
        <v>3957161</v>
      </c>
      <c r="K38" s="60">
        <v>3957161</v>
      </c>
      <c r="L38" s="60">
        <v>3957161</v>
      </c>
      <c r="M38" s="60">
        <v>3957161</v>
      </c>
      <c r="N38" s="60">
        <v>3957161</v>
      </c>
      <c r="O38" s="60"/>
      <c r="P38" s="60"/>
      <c r="Q38" s="60"/>
      <c r="R38" s="60"/>
      <c r="S38" s="60"/>
      <c r="T38" s="60"/>
      <c r="U38" s="60"/>
      <c r="V38" s="60"/>
      <c r="W38" s="60">
        <v>3957161</v>
      </c>
      <c r="X38" s="60">
        <v>773500</v>
      </c>
      <c r="Y38" s="60">
        <v>3183661</v>
      </c>
      <c r="Z38" s="140">
        <v>411.59</v>
      </c>
      <c r="AA38" s="62">
        <v>1547000</v>
      </c>
    </row>
    <row r="39" spans="1:27" ht="12.75">
      <c r="A39" s="250" t="s">
        <v>59</v>
      </c>
      <c r="B39" s="253"/>
      <c r="C39" s="168">
        <f aca="true" t="shared" si="4" ref="C39:Y39">SUM(C37:C38)</f>
        <v>10835461</v>
      </c>
      <c r="D39" s="168">
        <f>SUM(D37:D38)</f>
        <v>0</v>
      </c>
      <c r="E39" s="76">
        <f t="shared" si="4"/>
        <v>5927286</v>
      </c>
      <c r="F39" s="77">
        <f t="shared" si="4"/>
        <v>5927286</v>
      </c>
      <c r="G39" s="77">
        <f t="shared" si="4"/>
        <v>0</v>
      </c>
      <c r="H39" s="77">
        <f t="shared" si="4"/>
        <v>3957161</v>
      </c>
      <c r="I39" s="77">
        <f t="shared" si="4"/>
        <v>3957161</v>
      </c>
      <c r="J39" s="77">
        <f t="shared" si="4"/>
        <v>3957161</v>
      </c>
      <c r="K39" s="77">
        <f t="shared" si="4"/>
        <v>3957161</v>
      </c>
      <c r="L39" s="77">
        <f t="shared" si="4"/>
        <v>3957161</v>
      </c>
      <c r="M39" s="77">
        <f t="shared" si="4"/>
        <v>3957161</v>
      </c>
      <c r="N39" s="77">
        <f t="shared" si="4"/>
        <v>3957161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3957161</v>
      </c>
      <c r="X39" s="77">
        <f t="shared" si="4"/>
        <v>2963643</v>
      </c>
      <c r="Y39" s="77">
        <f t="shared" si="4"/>
        <v>993518</v>
      </c>
      <c r="Z39" s="212">
        <f>+IF(X39&lt;&gt;0,+(Y39/X39)*100,0)</f>
        <v>33.52353842888634</v>
      </c>
      <c r="AA39" s="79">
        <f>SUM(AA37:AA38)</f>
        <v>5927286</v>
      </c>
    </row>
    <row r="40" spans="1:27" ht="12.75">
      <c r="A40" s="250" t="s">
        <v>167</v>
      </c>
      <c r="B40" s="251"/>
      <c r="C40" s="168">
        <f aca="true" t="shared" si="5" ref="C40:Y40">+C34+C39</f>
        <v>52099771</v>
      </c>
      <c r="D40" s="168">
        <f>+D34+D39</f>
        <v>0</v>
      </c>
      <c r="E40" s="72">
        <f t="shared" si="5"/>
        <v>65867731</v>
      </c>
      <c r="F40" s="73">
        <f t="shared" si="5"/>
        <v>65867731</v>
      </c>
      <c r="G40" s="73">
        <f t="shared" si="5"/>
        <v>74135241</v>
      </c>
      <c r="H40" s="73">
        <f t="shared" si="5"/>
        <v>55833683</v>
      </c>
      <c r="I40" s="73">
        <f t="shared" si="5"/>
        <v>48026768</v>
      </c>
      <c r="J40" s="73">
        <f t="shared" si="5"/>
        <v>48026768</v>
      </c>
      <c r="K40" s="73">
        <f t="shared" si="5"/>
        <v>49286667</v>
      </c>
      <c r="L40" s="73">
        <f t="shared" si="5"/>
        <v>53326085</v>
      </c>
      <c r="M40" s="73">
        <f t="shared" si="5"/>
        <v>58173348</v>
      </c>
      <c r="N40" s="73">
        <f t="shared" si="5"/>
        <v>58173348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58173348</v>
      </c>
      <c r="X40" s="73">
        <f t="shared" si="5"/>
        <v>32933866</v>
      </c>
      <c r="Y40" s="73">
        <f t="shared" si="5"/>
        <v>25239482</v>
      </c>
      <c r="Z40" s="170">
        <f>+IF(X40&lt;&gt;0,+(Y40/X40)*100,0)</f>
        <v>76.63686370740683</v>
      </c>
      <c r="AA40" s="74">
        <f>+AA34+AA39</f>
        <v>65867731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266780629</v>
      </c>
      <c r="D42" s="257">
        <f>+D25-D40</f>
        <v>0</v>
      </c>
      <c r="E42" s="258">
        <f t="shared" si="6"/>
        <v>364543853</v>
      </c>
      <c r="F42" s="259">
        <f t="shared" si="6"/>
        <v>364543853</v>
      </c>
      <c r="G42" s="259">
        <f t="shared" si="6"/>
        <v>306749280</v>
      </c>
      <c r="H42" s="259">
        <f t="shared" si="6"/>
        <v>296651766</v>
      </c>
      <c r="I42" s="259">
        <f t="shared" si="6"/>
        <v>298082277</v>
      </c>
      <c r="J42" s="259">
        <f t="shared" si="6"/>
        <v>298082277</v>
      </c>
      <c r="K42" s="259">
        <f t="shared" si="6"/>
        <v>290425899</v>
      </c>
      <c r="L42" s="259">
        <f t="shared" si="6"/>
        <v>284436860</v>
      </c>
      <c r="M42" s="259">
        <f t="shared" si="6"/>
        <v>316072218</v>
      </c>
      <c r="N42" s="259">
        <f t="shared" si="6"/>
        <v>316072218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316072218</v>
      </c>
      <c r="X42" s="259">
        <f t="shared" si="6"/>
        <v>182271926</v>
      </c>
      <c r="Y42" s="259">
        <f t="shared" si="6"/>
        <v>133800292</v>
      </c>
      <c r="Z42" s="260">
        <f>+IF(X42&lt;&gt;0,+(Y42/X42)*100,0)</f>
        <v>73.40696668778274</v>
      </c>
      <c r="AA42" s="261">
        <f>+AA25-AA40</f>
        <v>364543853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266780629</v>
      </c>
      <c r="D45" s="155"/>
      <c r="E45" s="59">
        <v>364543853</v>
      </c>
      <c r="F45" s="60">
        <v>364543853</v>
      </c>
      <c r="G45" s="60">
        <v>306749280</v>
      </c>
      <c r="H45" s="60">
        <v>296651766</v>
      </c>
      <c r="I45" s="60">
        <v>298082277</v>
      </c>
      <c r="J45" s="60">
        <v>298082277</v>
      </c>
      <c r="K45" s="60">
        <v>290425899</v>
      </c>
      <c r="L45" s="60">
        <v>284436860</v>
      </c>
      <c r="M45" s="60">
        <v>316072218</v>
      </c>
      <c r="N45" s="60">
        <v>316072218</v>
      </c>
      <c r="O45" s="60"/>
      <c r="P45" s="60"/>
      <c r="Q45" s="60"/>
      <c r="R45" s="60"/>
      <c r="S45" s="60"/>
      <c r="T45" s="60"/>
      <c r="U45" s="60"/>
      <c r="V45" s="60"/>
      <c r="W45" s="60">
        <v>316072218</v>
      </c>
      <c r="X45" s="60">
        <v>182271927</v>
      </c>
      <c r="Y45" s="60">
        <v>133800291</v>
      </c>
      <c r="Z45" s="139">
        <v>73.41</v>
      </c>
      <c r="AA45" s="62">
        <v>364543853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266780629</v>
      </c>
      <c r="D48" s="217">
        <f>SUM(D45:D47)</f>
        <v>0</v>
      </c>
      <c r="E48" s="264">
        <f t="shared" si="7"/>
        <v>364543853</v>
      </c>
      <c r="F48" s="219">
        <f t="shared" si="7"/>
        <v>364543853</v>
      </c>
      <c r="G48" s="219">
        <f t="shared" si="7"/>
        <v>306749280</v>
      </c>
      <c r="H48" s="219">
        <f t="shared" si="7"/>
        <v>296651766</v>
      </c>
      <c r="I48" s="219">
        <f t="shared" si="7"/>
        <v>298082277</v>
      </c>
      <c r="J48" s="219">
        <f t="shared" si="7"/>
        <v>298082277</v>
      </c>
      <c r="K48" s="219">
        <f t="shared" si="7"/>
        <v>290425899</v>
      </c>
      <c r="L48" s="219">
        <f t="shared" si="7"/>
        <v>284436860</v>
      </c>
      <c r="M48" s="219">
        <f t="shared" si="7"/>
        <v>316072218</v>
      </c>
      <c r="N48" s="219">
        <f t="shared" si="7"/>
        <v>316072218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316072218</v>
      </c>
      <c r="X48" s="219">
        <f t="shared" si="7"/>
        <v>182271927</v>
      </c>
      <c r="Y48" s="219">
        <f t="shared" si="7"/>
        <v>133800291</v>
      </c>
      <c r="Z48" s="265">
        <f>+IF(X48&lt;&gt;0,+(Y48/X48)*100,0)</f>
        <v>73.40696573641864</v>
      </c>
      <c r="AA48" s="232">
        <f>SUM(AA45:AA47)</f>
        <v>364543853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28017726</v>
      </c>
      <c r="D6" s="155"/>
      <c r="E6" s="59">
        <v>32048892</v>
      </c>
      <c r="F6" s="60">
        <v>32048892</v>
      </c>
      <c r="G6" s="60">
        <v>1639658</v>
      </c>
      <c r="H6" s="60">
        <v>1983676</v>
      </c>
      <c r="I6" s="60">
        <v>2125677</v>
      </c>
      <c r="J6" s="60">
        <v>5749011</v>
      </c>
      <c r="K6" s="60">
        <v>1648436</v>
      </c>
      <c r="L6" s="60">
        <v>1558434</v>
      </c>
      <c r="M6" s="60">
        <v>1821824</v>
      </c>
      <c r="N6" s="60">
        <v>5028694</v>
      </c>
      <c r="O6" s="60"/>
      <c r="P6" s="60"/>
      <c r="Q6" s="60"/>
      <c r="R6" s="60"/>
      <c r="S6" s="60"/>
      <c r="T6" s="60"/>
      <c r="U6" s="60"/>
      <c r="V6" s="60"/>
      <c r="W6" s="60">
        <v>10777705</v>
      </c>
      <c r="X6" s="60">
        <v>13184064</v>
      </c>
      <c r="Y6" s="60">
        <v>-2406359</v>
      </c>
      <c r="Z6" s="140">
        <v>-18.25</v>
      </c>
      <c r="AA6" s="62">
        <v>32048892</v>
      </c>
    </row>
    <row r="7" spans="1:27" ht="12.75">
      <c r="A7" s="249" t="s">
        <v>32</v>
      </c>
      <c r="B7" s="182"/>
      <c r="C7" s="155"/>
      <c r="D7" s="155"/>
      <c r="E7" s="59">
        <v>2019090</v>
      </c>
      <c r="F7" s="60">
        <v>2019090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799998</v>
      </c>
      <c r="Y7" s="60">
        <v>-799998</v>
      </c>
      <c r="Z7" s="140">
        <v>-100</v>
      </c>
      <c r="AA7" s="62">
        <v>2019090</v>
      </c>
    </row>
    <row r="8" spans="1:27" ht="12.75">
      <c r="A8" s="249" t="s">
        <v>178</v>
      </c>
      <c r="B8" s="182"/>
      <c r="C8" s="155">
        <v>175015256</v>
      </c>
      <c r="D8" s="155"/>
      <c r="E8" s="59">
        <v>3637390</v>
      </c>
      <c r="F8" s="60">
        <v>3637390</v>
      </c>
      <c r="G8" s="60">
        <v>488814</v>
      </c>
      <c r="H8" s="60">
        <v>482438</v>
      </c>
      <c r="I8" s="60">
        <v>466460</v>
      </c>
      <c r="J8" s="60">
        <v>1437712</v>
      </c>
      <c r="K8" s="60">
        <v>486026</v>
      </c>
      <c r="L8" s="60">
        <v>328017</v>
      </c>
      <c r="M8" s="60">
        <v>402104</v>
      </c>
      <c r="N8" s="60">
        <v>1216147</v>
      </c>
      <c r="O8" s="60"/>
      <c r="P8" s="60"/>
      <c r="Q8" s="60"/>
      <c r="R8" s="60"/>
      <c r="S8" s="60"/>
      <c r="T8" s="60"/>
      <c r="U8" s="60"/>
      <c r="V8" s="60"/>
      <c r="W8" s="60">
        <v>2653859</v>
      </c>
      <c r="X8" s="60">
        <v>1871378</v>
      </c>
      <c r="Y8" s="60">
        <v>782481</v>
      </c>
      <c r="Z8" s="140">
        <v>41.81</v>
      </c>
      <c r="AA8" s="62">
        <v>3637390</v>
      </c>
    </row>
    <row r="9" spans="1:27" ht="12.75">
      <c r="A9" s="249" t="s">
        <v>179</v>
      </c>
      <c r="B9" s="182"/>
      <c r="C9" s="155"/>
      <c r="D9" s="155"/>
      <c r="E9" s="59">
        <v>120404000</v>
      </c>
      <c r="F9" s="60">
        <v>120404000</v>
      </c>
      <c r="G9" s="60">
        <v>43288000</v>
      </c>
      <c r="H9" s="60">
        <v>3358000</v>
      </c>
      <c r="I9" s="60">
        <v>2450000</v>
      </c>
      <c r="J9" s="60">
        <v>49096000</v>
      </c>
      <c r="K9" s="60">
        <v>2700000</v>
      </c>
      <c r="L9" s="60">
        <v>2401400</v>
      </c>
      <c r="M9" s="60">
        <v>34249900</v>
      </c>
      <c r="N9" s="60">
        <v>39351300</v>
      </c>
      <c r="O9" s="60"/>
      <c r="P9" s="60"/>
      <c r="Q9" s="60"/>
      <c r="R9" s="60"/>
      <c r="S9" s="60"/>
      <c r="T9" s="60"/>
      <c r="U9" s="60"/>
      <c r="V9" s="60"/>
      <c r="W9" s="60">
        <v>88447300</v>
      </c>
      <c r="X9" s="60">
        <v>72845192</v>
      </c>
      <c r="Y9" s="60">
        <v>15602108</v>
      </c>
      <c r="Z9" s="140">
        <v>21.42</v>
      </c>
      <c r="AA9" s="62">
        <v>120404000</v>
      </c>
    </row>
    <row r="10" spans="1:27" ht="12.75">
      <c r="A10" s="249" t="s">
        <v>180</v>
      </c>
      <c r="B10" s="182"/>
      <c r="C10" s="155"/>
      <c r="D10" s="155"/>
      <c r="E10" s="59">
        <v>27014000</v>
      </c>
      <c r="F10" s="60">
        <v>27014000</v>
      </c>
      <c r="G10" s="60">
        <v>10000000</v>
      </c>
      <c r="H10" s="60"/>
      <c r="I10" s="60"/>
      <c r="J10" s="60">
        <v>10000000</v>
      </c>
      <c r="K10" s="60"/>
      <c r="L10" s="60"/>
      <c r="M10" s="60">
        <v>16000000</v>
      </c>
      <c r="N10" s="60">
        <v>16000000</v>
      </c>
      <c r="O10" s="60"/>
      <c r="P10" s="60"/>
      <c r="Q10" s="60"/>
      <c r="R10" s="60"/>
      <c r="S10" s="60"/>
      <c r="T10" s="60"/>
      <c r="U10" s="60"/>
      <c r="V10" s="60"/>
      <c r="W10" s="60">
        <v>26000000</v>
      </c>
      <c r="X10" s="60">
        <v>20000000</v>
      </c>
      <c r="Y10" s="60">
        <v>6000000</v>
      </c>
      <c r="Z10" s="140">
        <v>30</v>
      </c>
      <c r="AA10" s="62">
        <v>27014000</v>
      </c>
    </row>
    <row r="11" spans="1:27" ht="12.75">
      <c r="A11" s="249" t="s">
        <v>181</v>
      </c>
      <c r="B11" s="182"/>
      <c r="C11" s="155">
        <v>3848570</v>
      </c>
      <c r="D11" s="155"/>
      <c r="E11" s="59">
        <v>2998000</v>
      </c>
      <c r="F11" s="60">
        <v>2998000</v>
      </c>
      <c r="G11" s="60">
        <v>359641</v>
      </c>
      <c r="H11" s="60">
        <v>219602</v>
      </c>
      <c r="I11" s="60">
        <v>149150</v>
      </c>
      <c r="J11" s="60">
        <v>728393</v>
      </c>
      <c r="K11" s="60">
        <v>131417</v>
      </c>
      <c r="L11" s="60">
        <v>155815</v>
      </c>
      <c r="M11" s="60">
        <v>154856</v>
      </c>
      <c r="N11" s="60">
        <v>442088</v>
      </c>
      <c r="O11" s="60"/>
      <c r="P11" s="60"/>
      <c r="Q11" s="60"/>
      <c r="R11" s="60"/>
      <c r="S11" s="60"/>
      <c r="T11" s="60"/>
      <c r="U11" s="60"/>
      <c r="V11" s="60"/>
      <c r="W11" s="60">
        <v>1170481</v>
      </c>
      <c r="X11" s="60">
        <v>1224249</v>
      </c>
      <c r="Y11" s="60">
        <v>-53768</v>
      </c>
      <c r="Z11" s="140">
        <v>-4.39</v>
      </c>
      <c r="AA11" s="62">
        <v>2998000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-133205269</v>
      </c>
      <c r="D14" s="155"/>
      <c r="E14" s="59">
        <v>-154816003</v>
      </c>
      <c r="F14" s="60">
        <v>-154816003</v>
      </c>
      <c r="G14" s="60">
        <v>-8598624</v>
      </c>
      <c r="H14" s="60">
        <v>-8893528</v>
      </c>
      <c r="I14" s="60">
        <v>-10825452</v>
      </c>
      <c r="J14" s="60">
        <v>-28317604</v>
      </c>
      <c r="K14" s="60">
        <v>-8140362</v>
      </c>
      <c r="L14" s="60">
        <v>-8802692</v>
      </c>
      <c r="M14" s="60">
        <v>-19314601</v>
      </c>
      <c r="N14" s="60">
        <v>-36257655</v>
      </c>
      <c r="O14" s="60"/>
      <c r="P14" s="60"/>
      <c r="Q14" s="60"/>
      <c r="R14" s="60"/>
      <c r="S14" s="60"/>
      <c r="T14" s="60"/>
      <c r="U14" s="60"/>
      <c r="V14" s="60"/>
      <c r="W14" s="60">
        <v>-64575259</v>
      </c>
      <c r="X14" s="60">
        <v>-78777274</v>
      </c>
      <c r="Y14" s="60">
        <v>14202015</v>
      </c>
      <c r="Z14" s="140">
        <v>-18.03</v>
      </c>
      <c r="AA14" s="62">
        <v>-154816003</v>
      </c>
    </row>
    <row r="15" spans="1:27" ht="12.75">
      <c r="A15" s="249" t="s">
        <v>40</v>
      </c>
      <c r="B15" s="182"/>
      <c r="C15" s="155">
        <v>-1347178</v>
      </c>
      <c r="D15" s="155"/>
      <c r="E15" s="59">
        <v>-1170688</v>
      </c>
      <c r="F15" s="60">
        <v>-1170688</v>
      </c>
      <c r="G15" s="60">
        <v>-12228</v>
      </c>
      <c r="H15" s="60"/>
      <c r="I15" s="60">
        <v>-3442</v>
      </c>
      <c r="J15" s="60">
        <v>-15670</v>
      </c>
      <c r="K15" s="60">
        <v>-2679</v>
      </c>
      <c r="L15" s="60">
        <v>-3114</v>
      </c>
      <c r="M15" s="60">
        <v>-16269</v>
      </c>
      <c r="N15" s="60">
        <v>-22062</v>
      </c>
      <c r="O15" s="60"/>
      <c r="P15" s="60"/>
      <c r="Q15" s="60"/>
      <c r="R15" s="60"/>
      <c r="S15" s="60"/>
      <c r="T15" s="60"/>
      <c r="U15" s="60"/>
      <c r="V15" s="60"/>
      <c r="W15" s="60">
        <v>-37732</v>
      </c>
      <c r="X15" s="60">
        <v>-532648</v>
      </c>
      <c r="Y15" s="60">
        <v>494916</v>
      </c>
      <c r="Z15" s="140">
        <v>-92.92</v>
      </c>
      <c r="AA15" s="62">
        <v>-1170688</v>
      </c>
    </row>
    <row r="16" spans="1:27" ht="12.75">
      <c r="A16" s="249" t="s">
        <v>42</v>
      </c>
      <c r="B16" s="182"/>
      <c r="C16" s="155"/>
      <c r="D16" s="155"/>
      <c r="E16" s="59">
        <v>-2387000</v>
      </c>
      <c r="F16" s="60">
        <v>-2387000</v>
      </c>
      <c r="G16" s="60">
        <v>-181843</v>
      </c>
      <c r="H16" s="60">
        <v>-187065</v>
      </c>
      <c r="I16" s="60">
        <v>-111621</v>
      </c>
      <c r="J16" s="60">
        <v>-480529</v>
      </c>
      <c r="K16" s="60">
        <v>-157684</v>
      </c>
      <c r="L16" s="60">
        <v>-187043</v>
      </c>
      <c r="M16" s="60">
        <v>-158279</v>
      </c>
      <c r="N16" s="60">
        <v>-503006</v>
      </c>
      <c r="O16" s="60"/>
      <c r="P16" s="60"/>
      <c r="Q16" s="60"/>
      <c r="R16" s="60"/>
      <c r="S16" s="60"/>
      <c r="T16" s="60"/>
      <c r="U16" s="60"/>
      <c r="V16" s="60"/>
      <c r="W16" s="60">
        <v>-983535</v>
      </c>
      <c r="X16" s="60">
        <v>-1194000</v>
      </c>
      <c r="Y16" s="60">
        <v>210465</v>
      </c>
      <c r="Z16" s="140">
        <v>-17.63</v>
      </c>
      <c r="AA16" s="62">
        <v>-2387000</v>
      </c>
    </row>
    <row r="17" spans="1:27" ht="12.75">
      <c r="A17" s="250" t="s">
        <v>185</v>
      </c>
      <c r="B17" s="251"/>
      <c r="C17" s="168">
        <f aca="true" t="shared" si="0" ref="C17:Y17">SUM(C6:C16)</f>
        <v>72329105</v>
      </c>
      <c r="D17" s="168">
        <f t="shared" si="0"/>
        <v>0</v>
      </c>
      <c r="E17" s="72">
        <f t="shared" si="0"/>
        <v>29747681</v>
      </c>
      <c r="F17" s="73">
        <f t="shared" si="0"/>
        <v>29747681</v>
      </c>
      <c r="G17" s="73">
        <f t="shared" si="0"/>
        <v>46983418</v>
      </c>
      <c r="H17" s="73">
        <f t="shared" si="0"/>
        <v>-3036877</v>
      </c>
      <c r="I17" s="73">
        <f t="shared" si="0"/>
        <v>-5749228</v>
      </c>
      <c r="J17" s="73">
        <f t="shared" si="0"/>
        <v>38197313</v>
      </c>
      <c r="K17" s="73">
        <f t="shared" si="0"/>
        <v>-3334846</v>
      </c>
      <c r="L17" s="73">
        <f t="shared" si="0"/>
        <v>-4549183</v>
      </c>
      <c r="M17" s="73">
        <f t="shared" si="0"/>
        <v>33139535</v>
      </c>
      <c r="N17" s="73">
        <f t="shared" si="0"/>
        <v>25255506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63452819</v>
      </c>
      <c r="X17" s="73">
        <f t="shared" si="0"/>
        <v>29420959</v>
      </c>
      <c r="Y17" s="73">
        <f t="shared" si="0"/>
        <v>34031860</v>
      </c>
      <c r="Z17" s="170">
        <f>+IF(X17&lt;&gt;0,+(Y17/X17)*100,0)</f>
        <v>115.67216418744202</v>
      </c>
      <c r="AA17" s="74">
        <f>SUM(AA6:AA16)</f>
        <v>29747681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-72355472</v>
      </c>
      <c r="D21" s="155"/>
      <c r="E21" s="59"/>
      <c r="F21" s="60"/>
      <c r="G21" s="159"/>
      <c r="H21" s="159"/>
      <c r="I21" s="159"/>
      <c r="J21" s="60"/>
      <c r="K21" s="159"/>
      <c r="L21" s="159">
        <v>142120</v>
      </c>
      <c r="M21" s="60"/>
      <c r="N21" s="159">
        <v>142120</v>
      </c>
      <c r="O21" s="159"/>
      <c r="P21" s="159"/>
      <c r="Q21" s="60"/>
      <c r="R21" s="159"/>
      <c r="S21" s="159"/>
      <c r="T21" s="60"/>
      <c r="U21" s="159"/>
      <c r="V21" s="159"/>
      <c r="W21" s="159">
        <v>142120</v>
      </c>
      <c r="X21" s="60"/>
      <c r="Y21" s="159">
        <v>142120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-38089000</v>
      </c>
      <c r="F26" s="60">
        <v>-38089000</v>
      </c>
      <c r="G26" s="60">
        <v>-20372919</v>
      </c>
      <c r="H26" s="60">
        <v>-3992792</v>
      </c>
      <c r="I26" s="60">
        <v>-12559524</v>
      </c>
      <c r="J26" s="60">
        <v>-36925235</v>
      </c>
      <c r="K26" s="60">
        <v>-3410914</v>
      </c>
      <c r="L26" s="60">
        <v>-2182802</v>
      </c>
      <c r="M26" s="60">
        <v>-8736080</v>
      </c>
      <c r="N26" s="60">
        <v>-14329796</v>
      </c>
      <c r="O26" s="60"/>
      <c r="P26" s="60"/>
      <c r="Q26" s="60"/>
      <c r="R26" s="60"/>
      <c r="S26" s="60"/>
      <c r="T26" s="60"/>
      <c r="U26" s="60"/>
      <c r="V26" s="60"/>
      <c r="W26" s="60">
        <v>-51255031</v>
      </c>
      <c r="X26" s="60">
        <v>-28801914</v>
      </c>
      <c r="Y26" s="60">
        <v>-22453117</v>
      </c>
      <c r="Z26" s="140">
        <v>77.96</v>
      </c>
      <c r="AA26" s="62">
        <v>-38089000</v>
      </c>
    </row>
    <row r="27" spans="1:27" ht="12.75">
      <c r="A27" s="250" t="s">
        <v>192</v>
      </c>
      <c r="B27" s="251"/>
      <c r="C27" s="168">
        <f aca="true" t="shared" si="1" ref="C27:Y27">SUM(C21:C26)</f>
        <v>-72355472</v>
      </c>
      <c r="D27" s="168">
        <f>SUM(D21:D26)</f>
        <v>0</v>
      </c>
      <c r="E27" s="72">
        <f t="shared" si="1"/>
        <v>-38089000</v>
      </c>
      <c r="F27" s="73">
        <f t="shared" si="1"/>
        <v>-38089000</v>
      </c>
      <c r="G27" s="73">
        <f t="shared" si="1"/>
        <v>-20372919</v>
      </c>
      <c r="H27" s="73">
        <f t="shared" si="1"/>
        <v>-3992792</v>
      </c>
      <c r="I27" s="73">
        <f t="shared" si="1"/>
        <v>-12559524</v>
      </c>
      <c r="J27" s="73">
        <f t="shared" si="1"/>
        <v>-36925235</v>
      </c>
      <c r="K27" s="73">
        <f t="shared" si="1"/>
        <v>-3410914</v>
      </c>
      <c r="L27" s="73">
        <f t="shared" si="1"/>
        <v>-2040682</v>
      </c>
      <c r="M27" s="73">
        <f t="shared" si="1"/>
        <v>-8736080</v>
      </c>
      <c r="N27" s="73">
        <f t="shared" si="1"/>
        <v>-14187676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-51112911</v>
      </c>
      <c r="X27" s="73">
        <f t="shared" si="1"/>
        <v>-28801914</v>
      </c>
      <c r="Y27" s="73">
        <f t="shared" si="1"/>
        <v>-22310997</v>
      </c>
      <c r="Z27" s="170">
        <f>+IF(X27&lt;&gt;0,+(Y27/X27)*100,0)</f>
        <v>77.46359148214943</v>
      </c>
      <c r="AA27" s="74">
        <f>SUM(AA21:AA26)</f>
        <v>-38089000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-3769774</v>
      </c>
      <c r="D35" s="155"/>
      <c r="E35" s="59">
        <v>-3137392</v>
      </c>
      <c r="F35" s="60">
        <v>-3137392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-1451996</v>
      </c>
      <c r="Y35" s="60">
        <v>1451996</v>
      </c>
      <c r="Z35" s="140">
        <v>-100</v>
      </c>
      <c r="AA35" s="62">
        <v>-3137392</v>
      </c>
    </row>
    <row r="36" spans="1:27" ht="12.75">
      <c r="A36" s="250" t="s">
        <v>198</v>
      </c>
      <c r="B36" s="251"/>
      <c r="C36" s="168">
        <f aca="true" t="shared" si="2" ref="C36:Y36">SUM(C31:C35)</f>
        <v>-3769774</v>
      </c>
      <c r="D36" s="168">
        <f>SUM(D31:D35)</f>
        <v>0</v>
      </c>
      <c r="E36" s="72">
        <f t="shared" si="2"/>
        <v>-3137392</v>
      </c>
      <c r="F36" s="73">
        <f t="shared" si="2"/>
        <v>-3137392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-1451996</v>
      </c>
      <c r="Y36" s="73">
        <f t="shared" si="2"/>
        <v>1451996</v>
      </c>
      <c r="Z36" s="170">
        <f>+IF(X36&lt;&gt;0,+(Y36/X36)*100,0)</f>
        <v>-100</v>
      </c>
      <c r="AA36" s="74">
        <f>SUM(AA31:AA35)</f>
        <v>-3137392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-3796141</v>
      </c>
      <c r="D38" s="153">
        <f>+D17+D27+D36</f>
        <v>0</v>
      </c>
      <c r="E38" s="99">
        <f t="shared" si="3"/>
        <v>-11478711</v>
      </c>
      <c r="F38" s="100">
        <f t="shared" si="3"/>
        <v>-11478711</v>
      </c>
      <c r="G38" s="100">
        <f t="shared" si="3"/>
        <v>26610499</v>
      </c>
      <c r="H38" s="100">
        <f t="shared" si="3"/>
        <v>-7029669</v>
      </c>
      <c r="I38" s="100">
        <f t="shared" si="3"/>
        <v>-18308752</v>
      </c>
      <c r="J38" s="100">
        <f t="shared" si="3"/>
        <v>1272078</v>
      </c>
      <c r="K38" s="100">
        <f t="shared" si="3"/>
        <v>-6745760</v>
      </c>
      <c r="L38" s="100">
        <f t="shared" si="3"/>
        <v>-6589865</v>
      </c>
      <c r="M38" s="100">
        <f t="shared" si="3"/>
        <v>24403455</v>
      </c>
      <c r="N38" s="100">
        <f t="shared" si="3"/>
        <v>11067830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12339908</v>
      </c>
      <c r="X38" s="100">
        <f t="shared" si="3"/>
        <v>-832951</v>
      </c>
      <c r="Y38" s="100">
        <f t="shared" si="3"/>
        <v>13172859</v>
      </c>
      <c r="Z38" s="137">
        <f>+IF(X38&lt;&gt;0,+(Y38/X38)*100,0)</f>
        <v>-1581.468657820208</v>
      </c>
      <c r="AA38" s="102">
        <f>+AA17+AA27+AA36</f>
        <v>-11478711</v>
      </c>
    </row>
    <row r="39" spans="1:27" ht="12.75">
      <c r="A39" s="249" t="s">
        <v>200</v>
      </c>
      <c r="B39" s="182"/>
      <c r="C39" s="153">
        <v>45227296</v>
      </c>
      <c r="D39" s="153"/>
      <c r="E39" s="99">
        <v>42895000</v>
      </c>
      <c r="F39" s="100">
        <v>42895000</v>
      </c>
      <c r="G39" s="100">
        <v>41424962</v>
      </c>
      <c r="H39" s="100">
        <v>68035461</v>
      </c>
      <c r="I39" s="100">
        <v>61005792</v>
      </c>
      <c r="J39" s="100">
        <v>41424962</v>
      </c>
      <c r="K39" s="100">
        <v>42697040</v>
      </c>
      <c r="L39" s="100">
        <v>35951280</v>
      </c>
      <c r="M39" s="100">
        <v>29361415</v>
      </c>
      <c r="N39" s="100">
        <v>42697040</v>
      </c>
      <c r="O39" s="100"/>
      <c r="P39" s="100"/>
      <c r="Q39" s="100"/>
      <c r="R39" s="100"/>
      <c r="S39" s="100"/>
      <c r="T39" s="100"/>
      <c r="U39" s="100"/>
      <c r="V39" s="100"/>
      <c r="W39" s="100">
        <v>41424962</v>
      </c>
      <c r="X39" s="100">
        <v>42895000</v>
      </c>
      <c r="Y39" s="100">
        <v>-1470038</v>
      </c>
      <c r="Z39" s="137">
        <v>-3.43</v>
      </c>
      <c r="AA39" s="102">
        <v>42895000</v>
      </c>
    </row>
    <row r="40" spans="1:27" ht="12.75">
      <c r="A40" s="269" t="s">
        <v>201</v>
      </c>
      <c r="B40" s="256"/>
      <c r="C40" s="257">
        <v>41431155</v>
      </c>
      <c r="D40" s="257"/>
      <c r="E40" s="258">
        <v>31416289</v>
      </c>
      <c r="F40" s="259">
        <v>31416289</v>
      </c>
      <c r="G40" s="259">
        <v>68035461</v>
      </c>
      <c r="H40" s="259">
        <v>61005792</v>
      </c>
      <c r="I40" s="259">
        <v>42697040</v>
      </c>
      <c r="J40" s="259">
        <v>42697040</v>
      </c>
      <c r="K40" s="259">
        <v>35951280</v>
      </c>
      <c r="L40" s="259">
        <v>29361415</v>
      </c>
      <c r="M40" s="259">
        <v>53764870</v>
      </c>
      <c r="N40" s="259">
        <v>53764870</v>
      </c>
      <c r="O40" s="259"/>
      <c r="P40" s="259"/>
      <c r="Q40" s="259"/>
      <c r="R40" s="259"/>
      <c r="S40" s="259"/>
      <c r="T40" s="259"/>
      <c r="U40" s="259"/>
      <c r="V40" s="259"/>
      <c r="W40" s="259">
        <v>53764870</v>
      </c>
      <c r="X40" s="259">
        <v>42062049</v>
      </c>
      <c r="Y40" s="259">
        <v>11702821</v>
      </c>
      <c r="Z40" s="260">
        <v>27.82</v>
      </c>
      <c r="AA40" s="261">
        <v>31416289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33089000</v>
      </c>
      <c r="F5" s="106">
        <f t="shared" si="0"/>
        <v>33089000</v>
      </c>
      <c r="G5" s="106">
        <f t="shared" si="0"/>
        <v>8675434</v>
      </c>
      <c r="H5" s="106">
        <f t="shared" si="0"/>
        <v>5419809</v>
      </c>
      <c r="I5" s="106">
        <f t="shared" si="0"/>
        <v>5969052</v>
      </c>
      <c r="J5" s="106">
        <f t="shared" si="0"/>
        <v>20064295</v>
      </c>
      <c r="K5" s="106">
        <f t="shared" si="0"/>
        <v>2709589</v>
      </c>
      <c r="L5" s="106">
        <f t="shared" si="0"/>
        <v>2416854</v>
      </c>
      <c r="M5" s="106">
        <f t="shared" si="0"/>
        <v>9337328</v>
      </c>
      <c r="N5" s="106">
        <f t="shared" si="0"/>
        <v>14463771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34528066</v>
      </c>
      <c r="X5" s="106">
        <f t="shared" si="0"/>
        <v>16544500</v>
      </c>
      <c r="Y5" s="106">
        <f t="shared" si="0"/>
        <v>17983566</v>
      </c>
      <c r="Z5" s="201">
        <f>+IF(X5&lt;&gt;0,+(Y5/X5)*100,0)</f>
        <v>108.6981534648977</v>
      </c>
      <c r="AA5" s="199">
        <f>SUM(AA11:AA18)</f>
        <v>33089000</v>
      </c>
    </row>
    <row r="6" spans="1:27" ht="12.75">
      <c r="A6" s="291" t="s">
        <v>205</v>
      </c>
      <c r="B6" s="142"/>
      <c r="C6" s="62"/>
      <c r="D6" s="156"/>
      <c r="E6" s="60">
        <v>12014000</v>
      </c>
      <c r="F6" s="60">
        <v>12014000</v>
      </c>
      <c r="G6" s="60">
        <v>2269845</v>
      </c>
      <c r="H6" s="60">
        <v>1723648</v>
      </c>
      <c r="I6" s="60">
        <v>995495</v>
      </c>
      <c r="J6" s="60">
        <v>4988988</v>
      </c>
      <c r="K6" s="60">
        <v>1573005</v>
      </c>
      <c r="L6" s="60">
        <v>177957</v>
      </c>
      <c r="M6" s="60">
        <v>2002965</v>
      </c>
      <c r="N6" s="60">
        <v>3753927</v>
      </c>
      <c r="O6" s="60"/>
      <c r="P6" s="60"/>
      <c r="Q6" s="60"/>
      <c r="R6" s="60"/>
      <c r="S6" s="60"/>
      <c r="T6" s="60"/>
      <c r="U6" s="60"/>
      <c r="V6" s="60"/>
      <c r="W6" s="60">
        <v>8742915</v>
      </c>
      <c r="X6" s="60">
        <v>6007000</v>
      </c>
      <c r="Y6" s="60">
        <v>2735915</v>
      </c>
      <c r="Z6" s="140">
        <v>45.55</v>
      </c>
      <c r="AA6" s="155">
        <v>12014000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>
        <v>3131538</v>
      </c>
      <c r="H7" s="60">
        <v>537933</v>
      </c>
      <c r="I7" s="60">
        <v>1339236</v>
      </c>
      <c r="J7" s="60">
        <v>5008707</v>
      </c>
      <c r="K7" s="60"/>
      <c r="L7" s="60"/>
      <c r="M7" s="60">
        <v>687198</v>
      </c>
      <c r="N7" s="60">
        <v>687198</v>
      </c>
      <c r="O7" s="60"/>
      <c r="P7" s="60"/>
      <c r="Q7" s="60"/>
      <c r="R7" s="60"/>
      <c r="S7" s="60"/>
      <c r="T7" s="60"/>
      <c r="U7" s="60"/>
      <c r="V7" s="60"/>
      <c r="W7" s="60">
        <v>5695905</v>
      </c>
      <c r="X7" s="60"/>
      <c r="Y7" s="60">
        <v>5695905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12014000</v>
      </c>
      <c r="F11" s="295">
        <f t="shared" si="1"/>
        <v>12014000</v>
      </c>
      <c r="G11" s="295">
        <f t="shared" si="1"/>
        <v>5401383</v>
      </c>
      <c r="H11" s="295">
        <f t="shared" si="1"/>
        <v>2261581</v>
      </c>
      <c r="I11" s="295">
        <f t="shared" si="1"/>
        <v>2334731</v>
      </c>
      <c r="J11" s="295">
        <f t="shared" si="1"/>
        <v>9997695</v>
      </c>
      <c r="K11" s="295">
        <f t="shared" si="1"/>
        <v>1573005</v>
      </c>
      <c r="L11" s="295">
        <f t="shared" si="1"/>
        <v>177957</v>
      </c>
      <c r="M11" s="295">
        <f t="shared" si="1"/>
        <v>2690163</v>
      </c>
      <c r="N11" s="295">
        <f t="shared" si="1"/>
        <v>4441125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14438820</v>
      </c>
      <c r="X11" s="295">
        <f t="shared" si="1"/>
        <v>6007000</v>
      </c>
      <c r="Y11" s="295">
        <f t="shared" si="1"/>
        <v>8431820</v>
      </c>
      <c r="Z11" s="296">
        <f>+IF(X11&lt;&gt;0,+(Y11/X11)*100,0)</f>
        <v>140.366572332279</v>
      </c>
      <c r="AA11" s="297">
        <f>SUM(AA6:AA10)</f>
        <v>12014000</v>
      </c>
    </row>
    <row r="12" spans="1:27" ht="12.75">
      <c r="A12" s="298" t="s">
        <v>211</v>
      </c>
      <c r="B12" s="136"/>
      <c r="C12" s="62"/>
      <c r="D12" s="156"/>
      <c r="E12" s="60">
        <v>17000000</v>
      </c>
      <c r="F12" s="60">
        <v>17000000</v>
      </c>
      <c r="G12" s="60">
        <v>2488376</v>
      </c>
      <c r="H12" s="60">
        <v>1828697</v>
      </c>
      <c r="I12" s="60">
        <v>1030490</v>
      </c>
      <c r="J12" s="60">
        <v>5347563</v>
      </c>
      <c r="K12" s="60">
        <v>1136584</v>
      </c>
      <c r="L12" s="60">
        <v>1050728</v>
      </c>
      <c r="M12" s="60">
        <v>5647821</v>
      </c>
      <c r="N12" s="60">
        <v>7835133</v>
      </c>
      <c r="O12" s="60"/>
      <c r="P12" s="60"/>
      <c r="Q12" s="60"/>
      <c r="R12" s="60"/>
      <c r="S12" s="60"/>
      <c r="T12" s="60"/>
      <c r="U12" s="60"/>
      <c r="V12" s="60"/>
      <c r="W12" s="60">
        <v>13182696</v>
      </c>
      <c r="X12" s="60">
        <v>8500000</v>
      </c>
      <c r="Y12" s="60">
        <v>4682696</v>
      </c>
      <c r="Z12" s="140">
        <v>55.09</v>
      </c>
      <c r="AA12" s="155">
        <v>17000000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3575000</v>
      </c>
      <c r="F15" s="60">
        <v>3575000</v>
      </c>
      <c r="G15" s="60">
        <v>785675</v>
      </c>
      <c r="H15" s="60">
        <v>1271847</v>
      </c>
      <c r="I15" s="60">
        <v>2603831</v>
      </c>
      <c r="J15" s="60">
        <v>4661353</v>
      </c>
      <c r="K15" s="60"/>
      <c r="L15" s="60">
        <v>234052</v>
      </c>
      <c r="M15" s="60">
        <v>999344</v>
      </c>
      <c r="N15" s="60">
        <v>1233396</v>
      </c>
      <c r="O15" s="60"/>
      <c r="P15" s="60"/>
      <c r="Q15" s="60"/>
      <c r="R15" s="60"/>
      <c r="S15" s="60"/>
      <c r="T15" s="60"/>
      <c r="U15" s="60"/>
      <c r="V15" s="60"/>
      <c r="W15" s="60">
        <v>5894749</v>
      </c>
      <c r="X15" s="60">
        <v>1787500</v>
      </c>
      <c r="Y15" s="60">
        <v>4107249</v>
      </c>
      <c r="Z15" s="140">
        <v>229.78</v>
      </c>
      <c r="AA15" s="155">
        <v>3575000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500000</v>
      </c>
      <c r="F18" s="82">
        <v>500000</v>
      </c>
      <c r="G18" s="82"/>
      <c r="H18" s="82">
        <v>57684</v>
      </c>
      <c r="I18" s="82"/>
      <c r="J18" s="82">
        <v>57684</v>
      </c>
      <c r="K18" s="82"/>
      <c r="L18" s="82">
        <v>954117</v>
      </c>
      <c r="M18" s="82"/>
      <c r="N18" s="82">
        <v>954117</v>
      </c>
      <c r="O18" s="82"/>
      <c r="P18" s="82"/>
      <c r="Q18" s="82"/>
      <c r="R18" s="82"/>
      <c r="S18" s="82"/>
      <c r="T18" s="82"/>
      <c r="U18" s="82"/>
      <c r="V18" s="82"/>
      <c r="W18" s="82">
        <v>1011801</v>
      </c>
      <c r="X18" s="82">
        <v>250000</v>
      </c>
      <c r="Y18" s="82">
        <v>761801</v>
      </c>
      <c r="Z18" s="270">
        <v>304.72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5000000</v>
      </c>
      <c r="F20" s="100">
        <f t="shared" si="2"/>
        <v>5000000</v>
      </c>
      <c r="G20" s="100">
        <f t="shared" si="2"/>
        <v>3502131</v>
      </c>
      <c r="H20" s="100">
        <f t="shared" si="2"/>
        <v>991745</v>
      </c>
      <c r="I20" s="100">
        <f t="shared" si="2"/>
        <v>241206</v>
      </c>
      <c r="J20" s="100">
        <f t="shared" si="2"/>
        <v>4735082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4735082</v>
      </c>
      <c r="X20" s="100">
        <f t="shared" si="2"/>
        <v>2500000</v>
      </c>
      <c r="Y20" s="100">
        <f t="shared" si="2"/>
        <v>2235082</v>
      </c>
      <c r="Z20" s="137">
        <f>+IF(X20&lt;&gt;0,+(Y20/X20)*100,0)</f>
        <v>89.40328</v>
      </c>
      <c r="AA20" s="153">
        <f>SUM(AA26:AA33)</f>
        <v>5000000</v>
      </c>
    </row>
    <row r="21" spans="1:27" ht="12.75">
      <c r="A21" s="291" t="s">
        <v>205</v>
      </c>
      <c r="B21" s="142"/>
      <c r="C21" s="62"/>
      <c r="D21" s="156"/>
      <c r="E21" s="60">
        <v>4000000</v>
      </c>
      <c r="F21" s="60">
        <v>4000000</v>
      </c>
      <c r="G21" s="60">
        <v>3502131</v>
      </c>
      <c r="H21" s="60">
        <v>991745</v>
      </c>
      <c r="I21" s="60"/>
      <c r="J21" s="60">
        <v>4493876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4493876</v>
      </c>
      <c r="X21" s="60">
        <v>2000000</v>
      </c>
      <c r="Y21" s="60">
        <v>2493876</v>
      </c>
      <c r="Z21" s="140">
        <v>124.69</v>
      </c>
      <c r="AA21" s="155">
        <v>4000000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3502131</v>
      </c>
      <c r="H26" s="295">
        <f t="shared" si="3"/>
        <v>991745</v>
      </c>
      <c r="I26" s="295">
        <f t="shared" si="3"/>
        <v>0</v>
      </c>
      <c r="J26" s="295">
        <f t="shared" si="3"/>
        <v>4493876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4493876</v>
      </c>
      <c r="X26" s="295">
        <f t="shared" si="3"/>
        <v>2000000</v>
      </c>
      <c r="Y26" s="295">
        <f t="shared" si="3"/>
        <v>2493876</v>
      </c>
      <c r="Z26" s="296">
        <f>+IF(X26&lt;&gt;0,+(Y26/X26)*100,0)</f>
        <v>124.69380000000001</v>
      </c>
      <c r="AA26" s="297">
        <f>SUM(AA21:AA25)</f>
        <v>4000000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1000000</v>
      </c>
      <c r="F30" s="60">
        <v>1000000</v>
      </c>
      <c r="G30" s="60"/>
      <c r="H30" s="60"/>
      <c r="I30" s="60">
        <v>241206</v>
      </c>
      <c r="J30" s="60">
        <v>241206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241206</v>
      </c>
      <c r="X30" s="60">
        <v>500000</v>
      </c>
      <c r="Y30" s="60">
        <v>-258794</v>
      </c>
      <c r="Z30" s="140">
        <v>-51.76</v>
      </c>
      <c r="AA30" s="155">
        <v>1000000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16014000</v>
      </c>
      <c r="F36" s="60">
        <f t="shared" si="4"/>
        <v>16014000</v>
      </c>
      <c r="G36" s="60">
        <f t="shared" si="4"/>
        <v>5771976</v>
      </c>
      <c r="H36" s="60">
        <f t="shared" si="4"/>
        <v>2715393</v>
      </c>
      <c r="I36" s="60">
        <f t="shared" si="4"/>
        <v>995495</v>
      </c>
      <c r="J36" s="60">
        <f t="shared" si="4"/>
        <v>9482864</v>
      </c>
      <c r="K36" s="60">
        <f t="shared" si="4"/>
        <v>1573005</v>
      </c>
      <c r="L36" s="60">
        <f t="shared" si="4"/>
        <v>177957</v>
      </c>
      <c r="M36" s="60">
        <f t="shared" si="4"/>
        <v>2002965</v>
      </c>
      <c r="N36" s="60">
        <f t="shared" si="4"/>
        <v>3753927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13236791</v>
      </c>
      <c r="X36" s="60">
        <f t="shared" si="4"/>
        <v>8007000</v>
      </c>
      <c r="Y36" s="60">
        <f t="shared" si="4"/>
        <v>5229791</v>
      </c>
      <c r="Z36" s="140">
        <f aca="true" t="shared" si="5" ref="Z36:Z49">+IF(X36&lt;&gt;0,+(Y36/X36)*100,0)</f>
        <v>65.31523666791557</v>
      </c>
      <c r="AA36" s="155">
        <f>AA6+AA21</f>
        <v>16014000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3131538</v>
      </c>
      <c r="H37" s="60">
        <f t="shared" si="4"/>
        <v>537933</v>
      </c>
      <c r="I37" s="60">
        <f t="shared" si="4"/>
        <v>1339236</v>
      </c>
      <c r="J37" s="60">
        <f t="shared" si="4"/>
        <v>5008707</v>
      </c>
      <c r="K37" s="60">
        <f t="shared" si="4"/>
        <v>0</v>
      </c>
      <c r="L37" s="60">
        <f t="shared" si="4"/>
        <v>0</v>
      </c>
      <c r="M37" s="60">
        <f t="shared" si="4"/>
        <v>687198</v>
      </c>
      <c r="N37" s="60">
        <f t="shared" si="4"/>
        <v>687198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5695905</v>
      </c>
      <c r="X37" s="60">
        <f t="shared" si="4"/>
        <v>0</v>
      </c>
      <c r="Y37" s="60">
        <f t="shared" si="4"/>
        <v>5695905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16014000</v>
      </c>
      <c r="F41" s="295">
        <f t="shared" si="6"/>
        <v>16014000</v>
      </c>
      <c r="G41" s="295">
        <f t="shared" si="6"/>
        <v>8903514</v>
      </c>
      <c r="H41" s="295">
        <f t="shared" si="6"/>
        <v>3253326</v>
      </c>
      <c r="I41" s="295">
        <f t="shared" si="6"/>
        <v>2334731</v>
      </c>
      <c r="J41" s="295">
        <f t="shared" si="6"/>
        <v>14491571</v>
      </c>
      <c r="K41" s="295">
        <f t="shared" si="6"/>
        <v>1573005</v>
      </c>
      <c r="L41" s="295">
        <f t="shared" si="6"/>
        <v>177957</v>
      </c>
      <c r="M41" s="295">
        <f t="shared" si="6"/>
        <v>2690163</v>
      </c>
      <c r="N41" s="295">
        <f t="shared" si="6"/>
        <v>4441125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18932696</v>
      </c>
      <c r="X41" s="295">
        <f t="shared" si="6"/>
        <v>8007000</v>
      </c>
      <c r="Y41" s="295">
        <f t="shared" si="6"/>
        <v>10925696</v>
      </c>
      <c r="Z41" s="296">
        <f t="shared" si="5"/>
        <v>136.45180467091296</v>
      </c>
      <c r="AA41" s="297">
        <f>SUM(AA36:AA40)</f>
        <v>16014000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17000000</v>
      </c>
      <c r="F42" s="54">
        <f t="shared" si="7"/>
        <v>17000000</v>
      </c>
      <c r="G42" s="54">
        <f t="shared" si="7"/>
        <v>2488376</v>
      </c>
      <c r="H42" s="54">
        <f t="shared" si="7"/>
        <v>1828697</v>
      </c>
      <c r="I42" s="54">
        <f t="shared" si="7"/>
        <v>1030490</v>
      </c>
      <c r="J42" s="54">
        <f t="shared" si="7"/>
        <v>5347563</v>
      </c>
      <c r="K42" s="54">
        <f t="shared" si="7"/>
        <v>1136584</v>
      </c>
      <c r="L42" s="54">
        <f t="shared" si="7"/>
        <v>1050728</v>
      </c>
      <c r="M42" s="54">
        <f t="shared" si="7"/>
        <v>5647821</v>
      </c>
      <c r="N42" s="54">
        <f t="shared" si="7"/>
        <v>7835133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13182696</v>
      </c>
      <c r="X42" s="54">
        <f t="shared" si="7"/>
        <v>8500000</v>
      </c>
      <c r="Y42" s="54">
        <f t="shared" si="7"/>
        <v>4682696</v>
      </c>
      <c r="Z42" s="184">
        <f t="shared" si="5"/>
        <v>55.09054117647059</v>
      </c>
      <c r="AA42" s="130">
        <f aca="true" t="shared" si="8" ref="AA42:AA48">AA12+AA27</f>
        <v>17000000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4575000</v>
      </c>
      <c r="F45" s="54">
        <f t="shared" si="7"/>
        <v>4575000</v>
      </c>
      <c r="G45" s="54">
        <f t="shared" si="7"/>
        <v>785675</v>
      </c>
      <c r="H45" s="54">
        <f t="shared" si="7"/>
        <v>1271847</v>
      </c>
      <c r="I45" s="54">
        <f t="shared" si="7"/>
        <v>2845037</v>
      </c>
      <c r="J45" s="54">
        <f t="shared" si="7"/>
        <v>4902559</v>
      </c>
      <c r="K45" s="54">
        <f t="shared" si="7"/>
        <v>0</v>
      </c>
      <c r="L45" s="54">
        <f t="shared" si="7"/>
        <v>234052</v>
      </c>
      <c r="M45" s="54">
        <f t="shared" si="7"/>
        <v>999344</v>
      </c>
      <c r="N45" s="54">
        <f t="shared" si="7"/>
        <v>1233396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6135955</v>
      </c>
      <c r="X45" s="54">
        <f t="shared" si="7"/>
        <v>2287500</v>
      </c>
      <c r="Y45" s="54">
        <f t="shared" si="7"/>
        <v>3848455</v>
      </c>
      <c r="Z45" s="184">
        <f t="shared" si="5"/>
        <v>168.23846994535518</v>
      </c>
      <c r="AA45" s="130">
        <f t="shared" si="8"/>
        <v>4575000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57684</v>
      </c>
      <c r="I48" s="54">
        <f t="shared" si="7"/>
        <v>0</v>
      </c>
      <c r="J48" s="54">
        <f t="shared" si="7"/>
        <v>57684</v>
      </c>
      <c r="K48" s="54">
        <f t="shared" si="7"/>
        <v>0</v>
      </c>
      <c r="L48" s="54">
        <f t="shared" si="7"/>
        <v>954117</v>
      </c>
      <c r="M48" s="54">
        <f t="shared" si="7"/>
        <v>0</v>
      </c>
      <c r="N48" s="54">
        <f t="shared" si="7"/>
        <v>954117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1011801</v>
      </c>
      <c r="X48" s="54">
        <f t="shared" si="7"/>
        <v>250000</v>
      </c>
      <c r="Y48" s="54">
        <f t="shared" si="7"/>
        <v>761801</v>
      </c>
      <c r="Z48" s="184">
        <f t="shared" si="5"/>
        <v>304.7204</v>
      </c>
      <c r="AA48" s="130">
        <f t="shared" si="8"/>
        <v>500000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38089000</v>
      </c>
      <c r="F49" s="220">
        <f t="shared" si="9"/>
        <v>38089000</v>
      </c>
      <c r="G49" s="220">
        <f t="shared" si="9"/>
        <v>12177565</v>
      </c>
      <c r="H49" s="220">
        <f t="shared" si="9"/>
        <v>6411554</v>
      </c>
      <c r="I49" s="220">
        <f t="shared" si="9"/>
        <v>6210258</v>
      </c>
      <c r="J49" s="220">
        <f t="shared" si="9"/>
        <v>24799377</v>
      </c>
      <c r="K49" s="220">
        <f t="shared" si="9"/>
        <v>2709589</v>
      </c>
      <c r="L49" s="220">
        <f t="shared" si="9"/>
        <v>2416854</v>
      </c>
      <c r="M49" s="220">
        <f t="shared" si="9"/>
        <v>9337328</v>
      </c>
      <c r="N49" s="220">
        <f t="shared" si="9"/>
        <v>14463771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39263148</v>
      </c>
      <c r="X49" s="220">
        <f t="shared" si="9"/>
        <v>19044500</v>
      </c>
      <c r="Y49" s="220">
        <f t="shared" si="9"/>
        <v>20218648</v>
      </c>
      <c r="Z49" s="221">
        <f t="shared" si="5"/>
        <v>106.16528656567512</v>
      </c>
      <c r="AA49" s="222">
        <f>SUM(AA41:AA48)</f>
        <v>38089000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7249000</v>
      </c>
      <c r="F51" s="54">
        <f t="shared" si="10"/>
        <v>7249000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3624500</v>
      </c>
      <c r="Y51" s="54">
        <f t="shared" si="10"/>
        <v>-3624500</v>
      </c>
      <c r="Z51" s="184">
        <f>+IF(X51&lt;&gt;0,+(Y51/X51)*100,0)</f>
        <v>-100</v>
      </c>
      <c r="AA51" s="130">
        <f>SUM(AA57:AA61)</f>
        <v>7249000</v>
      </c>
    </row>
    <row r="52" spans="1:27" ht="12.75">
      <c r="A52" s="310" t="s">
        <v>205</v>
      </c>
      <c r="B52" s="142"/>
      <c r="C52" s="62"/>
      <c r="D52" s="156"/>
      <c r="E52" s="60">
        <v>3000000</v>
      </c>
      <c r="F52" s="60">
        <v>3000000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1500000</v>
      </c>
      <c r="Y52" s="60">
        <v>-1500000</v>
      </c>
      <c r="Z52" s="140">
        <v>-100</v>
      </c>
      <c r="AA52" s="155">
        <v>3000000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3000000</v>
      </c>
      <c r="F57" s="295">
        <f t="shared" si="11"/>
        <v>3000000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1500000</v>
      </c>
      <c r="Y57" s="295">
        <f t="shared" si="11"/>
        <v>-1500000</v>
      </c>
      <c r="Z57" s="296">
        <f>+IF(X57&lt;&gt;0,+(Y57/X57)*100,0)</f>
        <v>-100</v>
      </c>
      <c r="AA57" s="297">
        <f>SUM(AA52:AA56)</f>
        <v>3000000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4249000</v>
      </c>
      <c r="F61" s="60">
        <v>4249000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2124500</v>
      </c>
      <c r="Y61" s="60">
        <v>-2124500</v>
      </c>
      <c r="Z61" s="140">
        <v>-100</v>
      </c>
      <c r="AA61" s="155">
        <v>4249000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7248844</v>
      </c>
      <c r="F68" s="60"/>
      <c r="G68" s="60">
        <v>52761</v>
      </c>
      <c r="H68" s="60">
        <v>239352</v>
      </c>
      <c r="I68" s="60">
        <v>667966</v>
      </c>
      <c r="J68" s="60">
        <v>960079</v>
      </c>
      <c r="K68" s="60">
        <v>704168</v>
      </c>
      <c r="L68" s="60">
        <v>1262572</v>
      </c>
      <c r="M68" s="60">
        <v>1305221</v>
      </c>
      <c r="N68" s="60">
        <v>3271961</v>
      </c>
      <c r="O68" s="60"/>
      <c r="P68" s="60"/>
      <c r="Q68" s="60"/>
      <c r="R68" s="60"/>
      <c r="S68" s="60"/>
      <c r="T68" s="60"/>
      <c r="U68" s="60"/>
      <c r="V68" s="60"/>
      <c r="W68" s="60">
        <v>4232040</v>
      </c>
      <c r="X68" s="60"/>
      <c r="Y68" s="60">
        <v>4232040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7248844</v>
      </c>
      <c r="F69" s="220">
        <f t="shared" si="12"/>
        <v>0</v>
      </c>
      <c r="G69" s="220">
        <f t="shared" si="12"/>
        <v>52761</v>
      </c>
      <c r="H69" s="220">
        <f t="shared" si="12"/>
        <v>239352</v>
      </c>
      <c r="I69" s="220">
        <f t="shared" si="12"/>
        <v>667966</v>
      </c>
      <c r="J69" s="220">
        <f t="shared" si="12"/>
        <v>960079</v>
      </c>
      <c r="K69" s="220">
        <f t="shared" si="12"/>
        <v>704168</v>
      </c>
      <c r="L69" s="220">
        <f t="shared" si="12"/>
        <v>1262572</v>
      </c>
      <c r="M69" s="220">
        <f t="shared" si="12"/>
        <v>1305221</v>
      </c>
      <c r="N69" s="220">
        <f t="shared" si="12"/>
        <v>3271961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4232040</v>
      </c>
      <c r="X69" s="220">
        <f t="shared" si="12"/>
        <v>0</v>
      </c>
      <c r="Y69" s="220">
        <f t="shared" si="12"/>
        <v>4232040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12014000</v>
      </c>
      <c r="F5" s="358">
        <f t="shared" si="0"/>
        <v>12014000</v>
      </c>
      <c r="G5" s="358">
        <f t="shared" si="0"/>
        <v>5401383</v>
      </c>
      <c r="H5" s="356">
        <f t="shared" si="0"/>
        <v>2261581</v>
      </c>
      <c r="I5" s="356">
        <f t="shared" si="0"/>
        <v>2334731</v>
      </c>
      <c r="J5" s="358">
        <f t="shared" si="0"/>
        <v>9997695</v>
      </c>
      <c r="K5" s="358">
        <f t="shared" si="0"/>
        <v>1573005</v>
      </c>
      <c r="L5" s="356">
        <f t="shared" si="0"/>
        <v>177957</v>
      </c>
      <c r="M5" s="356">
        <f t="shared" si="0"/>
        <v>2690163</v>
      </c>
      <c r="N5" s="358">
        <f t="shared" si="0"/>
        <v>4441125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14438820</v>
      </c>
      <c r="X5" s="356">
        <f t="shared" si="0"/>
        <v>6007000</v>
      </c>
      <c r="Y5" s="358">
        <f t="shared" si="0"/>
        <v>8431820</v>
      </c>
      <c r="Z5" s="359">
        <f>+IF(X5&lt;&gt;0,+(Y5/X5)*100,0)</f>
        <v>140.366572332279</v>
      </c>
      <c r="AA5" s="360">
        <f>+AA6+AA8+AA11+AA13+AA15</f>
        <v>12014000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12014000</v>
      </c>
      <c r="F6" s="59">
        <f t="shared" si="1"/>
        <v>12014000</v>
      </c>
      <c r="G6" s="59">
        <f t="shared" si="1"/>
        <v>2269845</v>
      </c>
      <c r="H6" s="60">
        <f t="shared" si="1"/>
        <v>1723648</v>
      </c>
      <c r="I6" s="60">
        <f t="shared" si="1"/>
        <v>995495</v>
      </c>
      <c r="J6" s="59">
        <f t="shared" si="1"/>
        <v>4988988</v>
      </c>
      <c r="K6" s="59">
        <f t="shared" si="1"/>
        <v>1573005</v>
      </c>
      <c r="L6" s="60">
        <f t="shared" si="1"/>
        <v>177957</v>
      </c>
      <c r="M6" s="60">
        <f t="shared" si="1"/>
        <v>2002965</v>
      </c>
      <c r="N6" s="59">
        <f t="shared" si="1"/>
        <v>3753927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8742915</v>
      </c>
      <c r="X6" s="60">
        <f t="shared" si="1"/>
        <v>6007000</v>
      </c>
      <c r="Y6" s="59">
        <f t="shared" si="1"/>
        <v>2735915</v>
      </c>
      <c r="Z6" s="61">
        <f>+IF(X6&lt;&gt;0,+(Y6/X6)*100,0)</f>
        <v>45.54544697852506</v>
      </c>
      <c r="AA6" s="62">
        <f t="shared" si="1"/>
        <v>12014000</v>
      </c>
    </row>
    <row r="7" spans="1:27" ht="12.75">
      <c r="A7" s="291" t="s">
        <v>229</v>
      </c>
      <c r="B7" s="142"/>
      <c r="C7" s="60"/>
      <c r="D7" s="340"/>
      <c r="E7" s="60">
        <v>12014000</v>
      </c>
      <c r="F7" s="59">
        <v>12014000</v>
      </c>
      <c r="G7" s="59">
        <v>2269845</v>
      </c>
      <c r="H7" s="60">
        <v>1723648</v>
      </c>
      <c r="I7" s="60">
        <v>995495</v>
      </c>
      <c r="J7" s="59">
        <v>4988988</v>
      </c>
      <c r="K7" s="59">
        <v>1573005</v>
      </c>
      <c r="L7" s="60">
        <v>177957</v>
      </c>
      <c r="M7" s="60">
        <v>2002965</v>
      </c>
      <c r="N7" s="59">
        <v>3753927</v>
      </c>
      <c r="O7" s="59"/>
      <c r="P7" s="60"/>
      <c r="Q7" s="60"/>
      <c r="R7" s="59"/>
      <c r="S7" s="59"/>
      <c r="T7" s="60"/>
      <c r="U7" s="60"/>
      <c r="V7" s="59"/>
      <c r="W7" s="59">
        <v>8742915</v>
      </c>
      <c r="X7" s="60">
        <v>6007000</v>
      </c>
      <c r="Y7" s="59">
        <v>2735915</v>
      </c>
      <c r="Z7" s="61">
        <v>45.55</v>
      </c>
      <c r="AA7" s="62">
        <v>12014000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3131538</v>
      </c>
      <c r="H8" s="60">
        <f t="shared" si="2"/>
        <v>537933</v>
      </c>
      <c r="I8" s="60">
        <f t="shared" si="2"/>
        <v>1339236</v>
      </c>
      <c r="J8" s="59">
        <f t="shared" si="2"/>
        <v>5008707</v>
      </c>
      <c r="K8" s="59">
        <f t="shared" si="2"/>
        <v>0</v>
      </c>
      <c r="L8" s="60">
        <f t="shared" si="2"/>
        <v>0</v>
      </c>
      <c r="M8" s="60">
        <f t="shared" si="2"/>
        <v>687198</v>
      </c>
      <c r="N8" s="59">
        <f t="shared" si="2"/>
        <v>687198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5695905</v>
      </c>
      <c r="X8" s="60">
        <f t="shared" si="2"/>
        <v>0</v>
      </c>
      <c r="Y8" s="59">
        <f t="shared" si="2"/>
        <v>5695905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3131538</v>
      </c>
      <c r="H10" s="60">
        <v>537933</v>
      </c>
      <c r="I10" s="60">
        <v>1339236</v>
      </c>
      <c r="J10" s="59">
        <v>5008707</v>
      </c>
      <c r="K10" s="59"/>
      <c r="L10" s="60"/>
      <c r="M10" s="60">
        <v>687198</v>
      </c>
      <c r="N10" s="59">
        <v>687198</v>
      </c>
      <c r="O10" s="59"/>
      <c r="P10" s="60"/>
      <c r="Q10" s="60"/>
      <c r="R10" s="59"/>
      <c r="S10" s="59"/>
      <c r="T10" s="60"/>
      <c r="U10" s="60"/>
      <c r="V10" s="59"/>
      <c r="W10" s="59">
        <v>5695905</v>
      </c>
      <c r="X10" s="60"/>
      <c r="Y10" s="59">
        <v>5695905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17000000</v>
      </c>
      <c r="F22" s="345">
        <f t="shared" si="6"/>
        <v>17000000</v>
      </c>
      <c r="G22" s="345">
        <f t="shared" si="6"/>
        <v>2488376</v>
      </c>
      <c r="H22" s="343">
        <f t="shared" si="6"/>
        <v>1828697</v>
      </c>
      <c r="I22" s="343">
        <f t="shared" si="6"/>
        <v>1030490</v>
      </c>
      <c r="J22" s="345">
        <f t="shared" si="6"/>
        <v>5347563</v>
      </c>
      <c r="K22" s="345">
        <f t="shared" si="6"/>
        <v>1136584</v>
      </c>
      <c r="L22" s="343">
        <f t="shared" si="6"/>
        <v>1050728</v>
      </c>
      <c r="M22" s="343">
        <f t="shared" si="6"/>
        <v>5647821</v>
      </c>
      <c r="N22" s="345">
        <f t="shared" si="6"/>
        <v>7835133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13182696</v>
      </c>
      <c r="X22" s="343">
        <f t="shared" si="6"/>
        <v>8500000</v>
      </c>
      <c r="Y22" s="345">
        <f t="shared" si="6"/>
        <v>4682696</v>
      </c>
      <c r="Z22" s="336">
        <f>+IF(X22&lt;&gt;0,+(Y22/X22)*100,0)</f>
        <v>55.09054117647059</v>
      </c>
      <c r="AA22" s="350">
        <f>SUM(AA23:AA32)</f>
        <v>17000000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15000000</v>
      </c>
      <c r="F24" s="59">
        <v>15000000</v>
      </c>
      <c r="G24" s="59"/>
      <c r="H24" s="60">
        <v>976812</v>
      </c>
      <c r="I24" s="60">
        <v>1030490</v>
      </c>
      <c r="J24" s="59">
        <v>2007302</v>
      </c>
      <c r="K24" s="59">
        <v>1033984</v>
      </c>
      <c r="L24" s="60"/>
      <c r="M24" s="60">
        <v>3900281</v>
      </c>
      <c r="N24" s="59">
        <v>4934265</v>
      </c>
      <c r="O24" s="59"/>
      <c r="P24" s="60"/>
      <c r="Q24" s="60"/>
      <c r="R24" s="59"/>
      <c r="S24" s="59"/>
      <c r="T24" s="60"/>
      <c r="U24" s="60"/>
      <c r="V24" s="59"/>
      <c r="W24" s="59">
        <v>6941567</v>
      </c>
      <c r="X24" s="60">
        <v>7500000</v>
      </c>
      <c r="Y24" s="59">
        <v>-558433</v>
      </c>
      <c r="Z24" s="61">
        <v>-7.45</v>
      </c>
      <c r="AA24" s="62">
        <v>15000000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1470486</v>
      </c>
      <c r="N28" s="342">
        <v>1470486</v>
      </c>
      <c r="O28" s="342"/>
      <c r="P28" s="275"/>
      <c r="Q28" s="275"/>
      <c r="R28" s="342"/>
      <c r="S28" s="342"/>
      <c r="T28" s="275"/>
      <c r="U28" s="275"/>
      <c r="V28" s="342"/>
      <c r="W28" s="342">
        <v>1470486</v>
      </c>
      <c r="X28" s="275"/>
      <c r="Y28" s="342">
        <v>1470486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2000000</v>
      </c>
      <c r="F32" s="59">
        <v>2000000</v>
      </c>
      <c r="G32" s="59">
        <v>2488376</v>
      </c>
      <c r="H32" s="60">
        <v>851885</v>
      </c>
      <c r="I32" s="60"/>
      <c r="J32" s="59">
        <v>3340261</v>
      </c>
      <c r="K32" s="59">
        <v>102600</v>
      </c>
      <c r="L32" s="60">
        <v>1050728</v>
      </c>
      <c r="M32" s="60">
        <v>277054</v>
      </c>
      <c r="N32" s="59">
        <v>1430382</v>
      </c>
      <c r="O32" s="59"/>
      <c r="P32" s="60"/>
      <c r="Q32" s="60"/>
      <c r="R32" s="59"/>
      <c r="S32" s="59"/>
      <c r="T32" s="60"/>
      <c r="U32" s="60"/>
      <c r="V32" s="59"/>
      <c r="W32" s="59">
        <v>4770643</v>
      </c>
      <c r="X32" s="60">
        <v>1000000</v>
      </c>
      <c r="Y32" s="59">
        <v>3770643</v>
      </c>
      <c r="Z32" s="61">
        <v>377.06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3575000</v>
      </c>
      <c r="F40" s="345">
        <f t="shared" si="9"/>
        <v>3575000</v>
      </c>
      <c r="G40" s="345">
        <f t="shared" si="9"/>
        <v>785675</v>
      </c>
      <c r="H40" s="343">
        <f t="shared" si="9"/>
        <v>1271847</v>
      </c>
      <c r="I40" s="343">
        <f t="shared" si="9"/>
        <v>2603831</v>
      </c>
      <c r="J40" s="345">
        <f t="shared" si="9"/>
        <v>4661353</v>
      </c>
      <c r="K40" s="345">
        <f t="shared" si="9"/>
        <v>0</v>
      </c>
      <c r="L40" s="343">
        <f t="shared" si="9"/>
        <v>234052</v>
      </c>
      <c r="M40" s="343">
        <f t="shared" si="9"/>
        <v>999344</v>
      </c>
      <c r="N40" s="345">
        <f t="shared" si="9"/>
        <v>1233396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5894749</v>
      </c>
      <c r="X40" s="343">
        <f t="shared" si="9"/>
        <v>1787500</v>
      </c>
      <c r="Y40" s="345">
        <f t="shared" si="9"/>
        <v>4107249</v>
      </c>
      <c r="Z40" s="336">
        <f>+IF(X40&lt;&gt;0,+(Y40/X40)*100,0)</f>
        <v>229.77616783216783</v>
      </c>
      <c r="AA40" s="350">
        <f>SUM(AA41:AA49)</f>
        <v>3575000</v>
      </c>
    </row>
    <row r="41" spans="1:27" ht="12.75">
      <c r="A41" s="361" t="s">
        <v>248</v>
      </c>
      <c r="B41" s="142"/>
      <c r="C41" s="362"/>
      <c r="D41" s="363"/>
      <c r="E41" s="362">
        <v>2100000</v>
      </c>
      <c r="F41" s="364">
        <v>2100000</v>
      </c>
      <c r="G41" s="364"/>
      <c r="H41" s="362"/>
      <c r="I41" s="362"/>
      <c r="J41" s="364"/>
      <c r="K41" s="364"/>
      <c r="L41" s="362"/>
      <c r="M41" s="362">
        <v>709692</v>
      </c>
      <c r="N41" s="364">
        <v>709692</v>
      </c>
      <c r="O41" s="364"/>
      <c r="P41" s="362"/>
      <c r="Q41" s="362"/>
      <c r="R41" s="364"/>
      <c r="S41" s="364"/>
      <c r="T41" s="362"/>
      <c r="U41" s="362"/>
      <c r="V41" s="364"/>
      <c r="W41" s="364">
        <v>709692</v>
      </c>
      <c r="X41" s="362">
        <v>1050000</v>
      </c>
      <c r="Y41" s="364">
        <v>-340308</v>
      </c>
      <c r="Z41" s="365">
        <v>-32.41</v>
      </c>
      <c r="AA41" s="366">
        <v>2100000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27360</v>
      </c>
      <c r="H42" s="54">
        <f t="shared" si="10"/>
        <v>170262</v>
      </c>
      <c r="I42" s="54">
        <f t="shared" si="10"/>
        <v>0</v>
      </c>
      <c r="J42" s="53">
        <f t="shared" si="10"/>
        <v>197622</v>
      </c>
      <c r="K42" s="53">
        <f t="shared" si="10"/>
        <v>0</v>
      </c>
      <c r="L42" s="54">
        <f t="shared" si="10"/>
        <v>0</v>
      </c>
      <c r="M42" s="54">
        <f t="shared" si="10"/>
        <v>19800</v>
      </c>
      <c r="N42" s="53">
        <f t="shared" si="10"/>
        <v>19800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217422</v>
      </c>
      <c r="X42" s="54">
        <f t="shared" si="10"/>
        <v>0</v>
      </c>
      <c r="Y42" s="53">
        <f t="shared" si="10"/>
        <v>217422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>
        <v>155000</v>
      </c>
      <c r="I43" s="305"/>
      <c r="J43" s="370">
        <v>155000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155000</v>
      </c>
      <c r="X43" s="305"/>
      <c r="Y43" s="370">
        <v>155000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725000</v>
      </c>
      <c r="F44" s="53">
        <v>725000</v>
      </c>
      <c r="G44" s="53">
        <v>16644</v>
      </c>
      <c r="H44" s="54">
        <v>225104</v>
      </c>
      <c r="I44" s="54">
        <v>203931</v>
      </c>
      <c r="J44" s="53">
        <v>445679</v>
      </c>
      <c r="K44" s="53"/>
      <c r="L44" s="54">
        <v>234052</v>
      </c>
      <c r="M44" s="54"/>
      <c r="N44" s="53">
        <v>234052</v>
      </c>
      <c r="O44" s="53"/>
      <c r="P44" s="54"/>
      <c r="Q44" s="54"/>
      <c r="R44" s="53"/>
      <c r="S44" s="53"/>
      <c r="T44" s="54"/>
      <c r="U44" s="54"/>
      <c r="V44" s="53"/>
      <c r="W44" s="53">
        <v>679731</v>
      </c>
      <c r="X44" s="54">
        <v>362500</v>
      </c>
      <c r="Y44" s="53">
        <v>317231</v>
      </c>
      <c r="Z44" s="94">
        <v>87.51</v>
      </c>
      <c r="AA44" s="95">
        <v>725000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>
        <v>741671</v>
      </c>
      <c r="H46" s="54">
        <v>721481</v>
      </c>
      <c r="I46" s="54"/>
      <c r="J46" s="53">
        <v>1463152</v>
      </c>
      <c r="K46" s="53"/>
      <c r="L46" s="54"/>
      <c r="M46" s="54">
        <v>269852</v>
      </c>
      <c r="N46" s="53">
        <v>269852</v>
      </c>
      <c r="O46" s="53"/>
      <c r="P46" s="54"/>
      <c r="Q46" s="54"/>
      <c r="R46" s="53"/>
      <c r="S46" s="53"/>
      <c r="T46" s="54"/>
      <c r="U46" s="54"/>
      <c r="V46" s="53"/>
      <c r="W46" s="53">
        <v>1733004</v>
      </c>
      <c r="X46" s="54"/>
      <c r="Y46" s="53">
        <v>1733004</v>
      </c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2399900</v>
      </c>
      <c r="J48" s="53">
        <v>2399900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2399900</v>
      </c>
      <c r="X48" s="54"/>
      <c r="Y48" s="53">
        <v>2399900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750000</v>
      </c>
      <c r="F49" s="53">
        <v>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375000</v>
      </c>
      <c r="Y49" s="53">
        <v>-375000</v>
      </c>
      <c r="Z49" s="94">
        <v>-100</v>
      </c>
      <c r="AA49" s="95">
        <v>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500000</v>
      </c>
      <c r="G57" s="345">
        <f t="shared" si="13"/>
        <v>0</v>
      </c>
      <c r="H57" s="343">
        <f t="shared" si="13"/>
        <v>57684</v>
      </c>
      <c r="I57" s="343">
        <f t="shared" si="13"/>
        <v>0</v>
      </c>
      <c r="J57" s="345">
        <f t="shared" si="13"/>
        <v>57684</v>
      </c>
      <c r="K57" s="345">
        <f t="shared" si="13"/>
        <v>0</v>
      </c>
      <c r="L57" s="343">
        <f t="shared" si="13"/>
        <v>954117</v>
      </c>
      <c r="M57" s="343">
        <f t="shared" si="13"/>
        <v>0</v>
      </c>
      <c r="N57" s="345">
        <f t="shared" si="13"/>
        <v>954117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1011801</v>
      </c>
      <c r="X57" s="343">
        <f t="shared" si="13"/>
        <v>250000</v>
      </c>
      <c r="Y57" s="345">
        <f t="shared" si="13"/>
        <v>761801</v>
      </c>
      <c r="Z57" s="336">
        <f>+IF(X57&lt;&gt;0,+(Y57/X57)*100,0)</f>
        <v>304.7204</v>
      </c>
      <c r="AA57" s="350">
        <f t="shared" si="13"/>
        <v>500000</v>
      </c>
    </row>
    <row r="58" spans="1:27" ht="12.75">
      <c r="A58" s="361" t="s">
        <v>217</v>
      </c>
      <c r="B58" s="136"/>
      <c r="C58" s="60"/>
      <c r="D58" s="340"/>
      <c r="E58" s="60">
        <v>500000</v>
      </c>
      <c r="F58" s="59">
        <v>500000</v>
      </c>
      <c r="G58" s="59"/>
      <c r="H58" s="60">
        <v>57684</v>
      </c>
      <c r="I58" s="60"/>
      <c r="J58" s="59">
        <v>57684</v>
      </c>
      <c r="K58" s="59"/>
      <c r="L58" s="60">
        <v>954117</v>
      </c>
      <c r="M58" s="60"/>
      <c r="N58" s="59">
        <v>954117</v>
      </c>
      <c r="O58" s="59"/>
      <c r="P58" s="60"/>
      <c r="Q58" s="60"/>
      <c r="R58" s="59"/>
      <c r="S58" s="59"/>
      <c r="T58" s="60"/>
      <c r="U58" s="60"/>
      <c r="V58" s="59"/>
      <c r="W58" s="59">
        <v>1011801</v>
      </c>
      <c r="X58" s="60">
        <v>250000</v>
      </c>
      <c r="Y58" s="59">
        <v>761801</v>
      </c>
      <c r="Z58" s="61">
        <v>304.72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33089000</v>
      </c>
      <c r="F60" s="264">
        <f t="shared" si="14"/>
        <v>33089000</v>
      </c>
      <c r="G60" s="264">
        <f t="shared" si="14"/>
        <v>8675434</v>
      </c>
      <c r="H60" s="219">
        <f t="shared" si="14"/>
        <v>5419809</v>
      </c>
      <c r="I60" s="219">
        <f t="shared" si="14"/>
        <v>5969052</v>
      </c>
      <c r="J60" s="264">
        <f t="shared" si="14"/>
        <v>20064295</v>
      </c>
      <c r="K60" s="264">
        <f t="shared" si="14"/>
        <v>2709589</v>
      </c>
      <c r="L60" s="219">
        <f t="shared" si="14"/>
        <v>2416854</v>
      </c>
      <c r="M60" s="219">
        <f t="shared" si="14"/>
        <v>9337328</v>
      </c>
      <c r="N60" s="264">
        <f t="shared" si="14"/>
        <v>14463771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34528066</v>
      </c>
      <c r="X60" s="219">
        <f t="shared" si="14"/>
        <v>16544500</v>
      </c>
      <c r="Y60" s="264">
        <f t="shared" si="14"/>
        <v>17983566</v>
      </c>
      <c r="Z60" s="337">
        <f>+IF(X60&lt;&gt;0,+(Y60/X60)*100,0)</f>
        <v>108.6981534648977</v>
      </c>
      <c r="AA60" s="232">
        <f>+AA57+AA54+AA51+AA40+AA37+AA34+AA22+AA5</f>
        <v>33089000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27360</v>
      </c>
      <c r="H62" s="347">
        <f t="shared" si="15"/>
        <v>170262</v>
      </c>
      <c r="I62" s="347">
        <f t="shared" si="15"/>
        <v>0</v>
      </c>
      <c r="J62" s="349">
        <f t="shared" si="15"/>
        <v>197622</v>
      </c>
      <c r="K62" s="349">
        <f t="shared" si="15"/>
        <v>0</v>
      </c>
      <c r="L62" s="347">
        <f t="shared" si="15"/>
        <v>0</v>
      </c>
      <c r="M62" s="347">
        <f t="shared" si="15"/>
        <v>19800</v>
      </c>
      <c r="N62" s="349">
        <f t="shared" si="15"/>
        <v>19800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217422</v>
      </c>
      <c r="X62" s="347">
        <f t="shared" si="15"/>
        <v>0</v>
      </c>
      <c r="Y62" s="349">
        <f t="shared" si="15"/>
        <v>217422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>
        <v>27360</v>
      </c>
      <c r="H64" s="60">
        <v>170262</v>
      </c>
      <c r="I64" s="60"/>
      <c r="J64" s="59">
        <v>197622</v>
      </c>
      <c r="K64" s="59"/>
      <c r="L64" s="60"/>
      <c r="M64" s="60">
        <v>19800</v>
      </c>
      <c r="N64" s="59">
        <v>19800</v>
      </c>
      <c r="O64" s="59"/>
      <c r="P64" s="60"/>
      <c r="Q64" s="60"/>
      <c r="R64" s="59"/>
      <c r="S64" s="59"/>
      <c r="T64" s="60"/>
      <c r="U64" s="60"/>
      <c r="V64" s="59"/>
      <c r="W64" s="59">
        <v>217422</v>
      </c>
      <c r="X64" s="60"/>
      <c r="Y64" s="59">
        <v>217422</v>
      </c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4000000</v>
      </c>
      <c r="F5" s="358">
        <f t="shared" si="0"/>
        <v>4000000</v>
      </c>
      <c r="G5" s="358">
        <f t="shared" si="0"/>
        <v>3502131</v>
      </c>
      <c r="H5" s="356">
        <f t="shared" si="0"/>
        <v>991745</v>
      </c>
      <c r="I5" s="356">
        <f t="shared" si="0"/>
        <v>0</v>
      </c>
      <c r="J5" s="358">
        <f t="shared" si="0"/>
        <v>4493876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4493876</v>
      </c>
      <c r="X5" s="356">
        <f t="shared" si="0"/>
        <v>2000000</v>
      </c>
      <c r="Y5" s="358">
        <f t="shared" si="0"/>
        <v>2493876</v>
      </c>
      <c r="Z5" s="359">
        <f>+IF(X5&lt;&gt;0,+(Y5/X5)*100,0)</f>
        <v>124.69380000000001</v>
      </c>
      <c r="AA5" s="360">
        <f>+AA6+AA8+AA11+AA13+AA15</f>
        <v>4000000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3502131</v>
      </c>
      <c r="H6" s="60">
        <f t="shared" si="1"/>
        <v>991745</v>
      </c>
      <c r="I6" s="60">
        <f t="shared" si="1"/>
        <v>0</v>
      </c>
      <c r="J6" s="59">
        <f t="shared" si="1"/>
        <v>4493876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4493876</v>
      </c>
      <c r="X6" s="60">
        <f t="shared" si="1"/>
        <v>2000000</v>
      </c>
      <c r="Y6" s="59">
        <f t="shared" si="1"/>
        <v>2493876</v>
      </c>
      <c r="Z6" s="61">
        <f>+IF(X6&lt;&gt;0,+(Y6/X6)*100,0)</f>
        <v>124.69380000000001</v>
      </c>
      <c r="AA6" s="62">
        <f t="shared" si="1"/>
        <v>4000000</v>
      </c>
    </row>
    <row r="7" spans="1:27" ht="12.75">
      <c r="A7" s="291" t="s">
        <v>229</v>
      </c>
      <c r="B7" s="142"/>
      <c r="C7" s="60"/>
      <c r="D7" s="340"/>
      <c r="E7" s="60">
        <v>4000000</v>
      </c>
      <c r="F7" s="59">
        <v>4000000</v>
      </c>
      <c r="G7" s="59">
        <v>3502131</v>
      </c>
      <c r="H7" s="60">
        <v>991745</v>
      </c>
      <c r="I7" s="60"/>
      <c r="J7" s="59">
        <v>4493876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4493876</v>
      </c>
      <c r="X7" s="60">
        <v>2000000</v>
      </c>
      <c r="Y7" s="59">
        <v>2493876</v>
      </c>
      <c r="Z7" s="61">
        <v>124.69</v>
      </c>
      <c r="AA7" s="62">
        <v>4000000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241206</v>
      </c>
      <c r="J40" s="345">
        <f t="shared" si="9"/>
        <v>241206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241206</v>
      </c>
      <c r="X40" s="343">
        <f t="shared" si="9"/>
        <v>500000</v>
      </c>
      <c r="Y40" s="345">
        <f t="shared" si="9"/>
        <v>-258794</v>
      </c>
      <c r="Z40" s="336">
        <f>+IF(X40&lt;&gt;0,+(Y40/X40)*100,0)</f>
        <v>-51.75880000000001</v>
      </c>
      <c r="AA40" s="350">
        <f>SUM(AA41:AA49)</f>
        <v>1000000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241206</v>
      </c>
      <c r="J48" s="53">
        <v>241206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241206</v>
      </c>
      <c r="X48" s="54"/>
      <c r="Y48" s="53">
        <v>241206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5000000</v>
      </c>
      <c r="F60" s="264">
        <f t="shared" si="14"/>
        <v>5000000</v>
      </c>
      <c r="G60" s="264">
        <f t="shared" si="14"/>
        <v>3502131</v>
      </c>
      <c r="H60" s="219">
        <f t="shared" si="14"/>
        <v>991745</v>
      </c>
      <c r="I60" s="219">
        <f t="shared" si="14"/>
        <v>241206</v>
      </c>
      <c r="J60" s="264">
        <f t="shared" si="14"/>
        <v>4735082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4735082</v>
      </c>
      <c r="X60" s="219">
        <f t="shared" si="14"/>
        <v>2500000</v>
      </c>
      <c r="Y60" s="264">
        <f t="shared" si="14"/>
        <v>2235082</v>
      </c>
      <c r="Z60" s="337">
        <f>+IF(X60&lt;&gt;0,+(Y60/X60)*100,0)</f>
        <v>89.40328</v>
      </c>
      <c r="AA60" s="232">
        <f>+AA57+AA54+AA51+AA40+AA37+AA34+AA22+AA5</f>
        <v>5000000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2017-01-31T12:26:28Z</dcterms:created>
  <dcterms:modified xsi:type="dcterms:W3CDTF">2017-01-31T12:26:31Z</dcterms:modified>
  <cp:category/>
  <cp:version/>
  <cp:contentType/>
  <cp:contentStatus/>
</cp:coreProperties>
</file>