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<sst xmlns="http://schemas.openxmlformats.org/spreadsheetml/2006/main" count="857" uniqueCount="303">
  <si>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Alfred Duma(KZN238)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</si>
  <si>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</si>
  <si>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</si>
  <si>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</si>
  <si>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</si>
  <si>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</si>
  <si>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</si>
  <si>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</si>
  <si>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</si>
  <si>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</si>
  <si>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</si>
  <si>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</si>
  <si>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</si>
  <si>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</si>
  <si>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</si>
  <si>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</si>
  <si>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</si>
  <si>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</si>
  <si>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</si>
  <si>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</si>
  <si>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</si>
  <si>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</si>
  <si>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</si>
  <si>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</si>
  <si>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</si>
  <si>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</si>
  <si>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</si>
  <si>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</si>
  <si>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</si>
  <si>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</si>
  <si>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</si>
  <si>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</si>
  <si>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</si>
  <si>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</si>
  <si>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</si>
  <si>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</si>
  <si>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</si>
  <si>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</si>
  <si>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</si>
  <si>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</si>
  <si>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</si>
  <si>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</si>
  <si>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</si>
  <si>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</si>
  <si>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</si>
  <si>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</si>
  <si>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</si>
  <si>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</si>
  <si>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</si>
  <si>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</si>
  <si>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</si>
  <si>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</si>
  <si>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</si>
  <si>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</si>
  <si>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</si>
  <si>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</si>
  <si>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</si>
  <si>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</si>
  <si>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</si>
  <si>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</si>
  <si>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</si>
  <si>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</si>
  <si>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</si>
  <si>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</si>
  <si>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</si>
  <si>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</si>
  <si>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</si>
  <si>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</si>
  <si>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</si>
  <si>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</si>
  <si>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Alfred Duma(KZN238)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</si>
  <si>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</si>
  <si>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</si>
  <si>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</si>
  <si>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</si>
  <si>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</si>
  <si>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</si>
  <si>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</si>
  <si>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</si>
  <si>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</si>
  <si>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</si>
  <si>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</si>
  <si>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</si>
  <si>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</si>
  <si>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</si>
  <si>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</si>
  <si>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</si>
  <si>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</si>
  <si>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</si>
  <si>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</si>
  <si>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</si>
  <si>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</si>
  <si>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</si>
  <si>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</si>
  <si>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</si>
  <si>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</si>
  <si>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</si>
  <si>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</si>
  <si>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</si>
  <si>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</si>
  <si>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Alfred Duma(KZN238)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</si>
  <si>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</si>
  <si>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</si>
  <si>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</si>
  <si>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</si>
  <si>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</si>
  <si>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</si>
  <si>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</si>
  <si>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</si>
  <si>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</si>
  <si>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</si>
  <si>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</si>
  <si>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</si>
  <si>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</si>
  <si>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</si>
  <si>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</si>
  <si>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</si>
  <si>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</si>
  <si>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</si>
  <si>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</si>
  <si>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</si>
  <si>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</si>
  <si>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</si>
  <si>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</si>
  <si>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</si>
  <si>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</si>
  <si>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</si>
  <si>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</si>
  <si>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</si>
  <si>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Alfred Duma(KZN238)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</si>
  <si>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</si>
  <si>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</si>
  <si>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</si>
  <si>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</si>
  <si>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</si>
  <si>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</si>
  <si>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</si>
  <si>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</si>
  <si>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</si>
  <si>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</si>
  <si>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Alfred Duma(KZN238)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</si>
  <si>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</si>
  <si>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</si>
  <si>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</si>
  <si>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</si>
  <si>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</si>
  <si>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</si>
  <si>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</si>
  <si>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</si>
  <si>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</si>
  <si>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</si>
  <si>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</si>
  <si>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</si>
  <si>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</si>
  <si>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</si>
  <si>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</si>
  <si>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</si>
  <si>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</si>
  <si>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</si>
  <si>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</si>
  <si>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</si>
  <si>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</si>
  <si>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</si>
  <si>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</si>
  <si>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</si>
  <si>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</si>
  <si>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</si>
  <si>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</si>
  <si>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</si>
  <si>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</si>
  <si>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</si>
  <si>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</si>
  <si>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</si>
  <si>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</si>
  <si>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Alfred Duma(KZN238)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</si>
  <si>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</si>
  <si>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</si>
  <si>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</si>
  <si>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</si>
  <si>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</si>
  <si>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</si>
  <si>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</si>
  <si>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</si>
  <si>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</si>
  <si>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</si>
  <si>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</si>
  <si>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</si>
  <si>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</si>
  <si>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</si>
  <si>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</si>
  <si>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</si>
  <si>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</si>
  <si>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</si>
  <si>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</si>
  <si>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</si>
  <si>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</si>
  <si>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</si>
  <si>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</si>
  <si>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</si>
  <si>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</si>
  <si>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</si>
  <si>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</si>
  <si>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Alfred Duma(KZN238)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</si>
  <si>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</si>
  <si>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</si>
  <si>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</si>
  <si>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</si>
  <si>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</si>
  <si>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</si>
  <si>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</si>
  <si>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</si>
  <si>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</si>
  <si>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</si>
  <si>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</si>
  <si>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</si>
  <si>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</si>
  <si>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</si>
  <si>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</si>
  <si>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</si>
  <si>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</si>
  <si>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</si>
  <si>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</si>
  <si>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</si>
  <si>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</si>
  <si>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</si>
  <si>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</si>
  <si>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</si>
  <si>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Alfred Duma(KZN238)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</si>
  <si>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</si>
  <si>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</si>
  <si>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</si>
  <si>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</si>
  <si>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</si>
  <si>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</si>
  <si>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</si>
  <si>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</si>
  <si>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</si>
  <si>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</si>
  <si>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</si>
  <si>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</si>
  <si>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</si>
  <si>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</si>
  <si>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</si>
  <si>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</si>
  <si>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</si>
  <si>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</si>
  <si>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</si>
  <si>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</si>
  <si>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</si>
  <si>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</si>
  <si>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</si>
  <si>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</si>
  <si>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</si>
  <si>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</si>
  <si>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</si>
  <si>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</si>
  <si>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</si>
  <si>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</si>
  <si>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</si>
  <si>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</si>
  <si>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</si>
  <si>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</si>
  <si>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</si>
  <si>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Alfred Duma(KZN238)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</si>
  <si>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</si>
  <si>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</si>
  <si>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Alfred Duma(KZN238)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</si>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</sst>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150748517</v>
      </c>
      <c r="E5" s="60">
        <v>150748517</v>
      </c>
      <c r="F5" s="60">
        <v>31172925</v>
      </c>
      <c r="G5" s="60">
        <v>11973603</v>
      </c>
      <c r="H5" s="60">
        <v>20800252</v>
      </c>
      <c r="I5" s="60">
        <v>63946780</v>
      </c>
      <c r="J5" s="60">
        <v>9980506</v>
      </c>
      <c r="K5" s="60">
        <v>9980506</v>
      </c>
      <c r="L5" s="60">
        <v>10000488</v>
      </c>
      <c r="M5" s="60">
        <v>29961500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93908280</v>
      </c>
      <c r="W5" s="60">
        <v>89146654</v>
      </c>
      <c r="X5" s="60">
        <v>4761626</v>
      </c>
      <c r="Y5" s="61">
        <v>5.34</v>
      </c>
      <c r="Z5" s="62">
        <v>150748517</v>
      </c>
    </row>
    <row r="6" spans="1:26" ht="12.75">
      <c r="A6" s="58" t="s">
        <v>32</v>
      </c>
      <c r="B6" s="19">
        <v>0</v>
      </c>
      <c r="C6" s="19">
        <v>0</v>
      </c>
      <c r="D6" s="59">
        <v>319559939</v>
      </c>
      <c r="E6" s="60">
        <v>319559939</v>
      </c>
      <c r="F6" s="60">
        <v>32836002</v>
      </c>
      <c r="G6" s="60">
        <v>37799528</v>
      </c>
      <c r="H6" s="60">
        <v>23876325</v>
      </c>
      <c r="I6" s="60">
        <v>94511855</v>
      </c>
      <c r="J6" s="60">
        <v>25912197</v>
      </c>
      <c r="K6" s="60">
        <v>25912197</v>
      </c>
      <c r="L6" s="60">
        <v>24452171</v>
      </c>
      <c r="M6" s="60">
        <v>76276565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170788420</v>
      </c>
      <c r="W6" s="60">
        <v>168376734</v>
      </c>
      <c r="X6" s="60">
        <v>2411686</v>
      </c>
      <c r="Y6" s="61">
        <v>1.43</v>
      </c>
      <c r="Z6" s="62">
        <v>319559939</v>
      </c>
    </row>
    <row r="7" spans="1:26" ht="12.75">
      <c r="A7" s="58" t="s">
        <v>33</v>
      </c>
      <c r="B7" s="19">
        <v>0</v>
      </c>
      <c r="C7" s="19">
        <v>0</v>
      </c>
      <c r="D7" s="59">
        <v>14210000</v>
      </c>
      <c r="E7" s="60">
        <v>14210000</v>
      </c>
      <c r="F7" s="60">
        <v>294595</v>
      </c>
      <c r="G7" s="60">
        <v>1200610</v>
      </c>
      <c r="H7" s="60">
        <v>949005</v>
      </c>
      <c r="I7" s="60">
        <v>2444210</v>
      </c>
      <c r="J7" s="60">
        <v>2522340</v>
      </c>
      <c r="K7" s="60">
        <v>2522340</v>
      </c>
      <c r="L7" s="60">
        <v>1709043</v>
      </c>
      <c r="M7" s="60">
        <v>6753723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9197933</v>
      </c>
      <c r="W7" s="60">
        <v>5531968</v>
      </c>
      <c r="X7" s="60">
        <v>3665965</v>
      </c>
      <c r="Y7" s="61">
        <v>66.27</v>
      </c>
      <c r="Z7" s="62">
        <v>14210000</v>
      </c>
    </row>
    <row r="8" spans="1:26" ht="12.75">
      <c r="A8" s="58" t="s">
        <v>34</v>
      </c>
      <c r="B8" s="19">
        <v>0</v>
      </c>
      <c r="C8" s="19">
        <v>0</v>
      </c>
      <c r="D8" s="59">
        <v>208460000</v>
      </c>
      <c r="E8" s="60">
        <v>208460000</v>
      </c>
      <c r="F8" s="60">
        <v>32716308</v>
      </c>
      <c r="G8" s="60">
        <v>45934000</v>
      </c>
      <c r="H8" s="60">
        <v>1227000</v>
      </c>
      <c r="I8" s="60">
        <v>79877308</v>
      </c>
      <c r="J8" s="60">
        <v>0</v>
      </c>
      <c r="K8" s="60">
        <v>0</v>
      </c>
      <c r="L8" s="60">
        <v>61246000</v>
      </c>
      <c r="M8" s="60">
        <v>61246000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141123308</v>
      </c>
      <c r="W8" s="60">
        <v>98102990</v>
      </c>
      <c r="X8" s="60">
        <v>43020318</v>
      </c>
      <c r="Y8" s="61">
        <v>43.85</v>
      </c>
      <c r="Z8" s="62">
        <v>208460000</v>
      </c>
    </row>
    <row r="9" spans="1:26" ht="12.75">
      <c r="A9" s="58" t="s">
        <v>35</v>
      </c>
      <c r="B9" s="19">
        <v>0</v>
      </c>
      <c r="C9" s="19">
        <v>0</v>
      </c>
      <c r="D9" s="59">
        <v>31257991</v>
      </c>
      <c r="E9" s="60">
        <v>31257991</v>
      </c>
      <c r="F9" s="60">
        <v>2934353</v>
      </c>
      <c r="G9" s="60">
        <v>2347372</v>
      </c>
      <c r="H9" s="60">
        <v>1329458</v>
      </c>
      <c r="I9" s="60">
        <v>6611183</v>
      </c>
      <c r="J9" s="60">
        <v>1077283</v>
      </c>
      <c r="K9" s="60">
        <v>1077283</v>
      </c>
      <c r="L9" s="60">
        <v>1637967</v>
      </c>
      <c r="M9" s="60">
        <v>3792533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10403716</v>
      </c>
      <c r="W9" s="60">
        <v>15231906</v>
      </c>
      <c r="X9" s="60">
        <v>-4828190</v>
      </c>
      <c r="Y9" s="61">
        <v>-31.7</v>
      </c>
      <c r="Z9" s="62">
        <v>31257991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724236447</v>
      </c>
      <c r="E10" s="66">
        <f t="shared" si="0"/>
        <v>724236447</v>
      </c>
      <c r="F10" s="66">
        <f t="shared" si="0"/>
        <v>99954183</v>
      </c>
      <c r="G10" s="66">
        <f t="shared" si="0"/>
        <v>99255113</v>
      </c>
      <c r="H10" s="66">
        <f t="shared" si="0"/>
        <v>48182040</v>
      </c>
      <c r="I10" s="66">
        <f t="shared" si="0"/>
        <v>247391336</v>
      </c>
      <c r="J10" s="66">
        <f t="shared" si="0"/>
        <v>39492326</v>
      </c>
      <c r="K10" s="66">
        <f t="shared" si="0"/>
        <v>39492326</v>
      </c>
      <c r="L10" s="66">
        <f t="shared" si="0"/>
        <v>99045669</v>
      </c>
      <c r="M10" s="66">
        <f t="shared" si="0"/>
        <v>178030321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425421657</v>
      </c>
      <c r="W10" s="66">
        <f t="shared" si="0"/>
        <v>376390252</v>
      </c>
      <c r="X10" s="66">
        <f t="shared" si="0"/>
        <v>49031405</v>
      </c>
      <c r="Y10" s="67">
        <f>+IF(W10&lt;&gt;0,(X10/W10)*100,0)</f>
        <v>13.026746771327117</v>
      </c>
      <c r="Z10" s="68">
        <f t="shared" si="0"/>
        <v>724236447</v>
      </c>
    </row>
    <row r="11" spans="1:26" ht="12.75">
      <c r="A11" s="58" t="s">
        <v>37</v>
      </c>
      <c r="B11" s="19">
        <v>0</v>
      </c>
      <c r="C11" s="19">
        <v>0</v>
      </c>
      <c r="D11" s="59">
        <v>212422625</v>
      </c>
      <c r="E11" s="60">
        <v>212422625</v>
      </c>
      <c r="F11" s="60">
        <v>16078122</v>
      </c>
      <c r="G11" s="60">
        <v>17972458</v>
      </c>
      <c r="H11" s="60">
        <v>16434475</v>
      </c>
      <c r="I11" s="60">
        <v>50485055</v>
      </c>
      <c r="J11" s="60">
        <v>20253227</v>
      </c>
      <c r="K11" s="60">
        <v>20253227</v>
      </c>
      <c r="L11" s="60">
        <v>19068200</v>
      </c>
      <c r="M11" s="60">
        <v>59574654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110059709</v>
      </c>
      <c r="W11" s="60">
        <v>105610758</v>
      </c>
      <c r="X11" s="60">
        <v>4448951</v>
      </c>
      <c r="Y11" s="61">
        <v>4.21</v>
      </c>
      <c r="Z11" s="62">
        <v>212422625</v>
      </c>
    </row>
    <row r="12" spans="1:26" ht="12.75">
      <c r="A12" s="58" t="s">
        <v>38</v>
      </c>
      <c r="B12" s="19">
        <v>0</v>
      </c>
      <c r="C12" s="19">
        <v>0</v>
      </c>
      <c r="D12" s="59">
        <v>24048904</v>
      </c>
      <c r="E12" s="60">
        <v>24048904</v>
      </c>
      <c r="F12" s="60">
        <v>874998</v>
      </c>
      <c r="G12" s="60">
        <v>1746877</v>
      </c>
      <c r="H12" s="60">
        <v>1717637</v>
      </c>
      <c r="I12" s="60">
        <v>4339512</v>
      </c>
      <c r="J12" s="60">
        <v>1729537</v>
      </c>
      <c r="K12" s="60">
        <v>1729537</v>
      </c>
      <c r="L12" s="60">
        <v>1781378</v>
      </c>
      <c r="M12" s="60">
        <v>5240452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9579964</v>
      </c>
      <c r="W12" s="60">
        <v>11052188</v>
      </c>
      <c r="X12" s="60">
        <v>-1472224</v>
      </c>
      <c r="Y12" s="61">
        <v>-13.32</v>
      </c>
      <c r="Z12" s="62">
        <v>24048904</v>
      </c>
    </row>
    <row r="13" spans="1:26" ht="12.75">
      <c r="A13" s="58" t="s">
        <v>279</v>
      </c>
      <c r="B13" s="19">
        <v>0</v>
      </c>
      <c r="C13" s="19">
        <v>0</v>
      </c>
      <c r="D13" s="59">
        <v>81477422</v>
      </c>
      <c r="E13" s="60">
        <v>81477422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13647196</v>
      </c>
      <c r="M13" s="60">
        <v>13647196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13647196</v>
      </c>
      <c r="W13" s="60">
        <v>40015050</v>
      </c>
      <c r="X13" s="60">
        <v>-26367854</v>
      </c>
      <c r="Y13" s="61">
        <v>-65.89</v>
      </c>
      <c r="Z13" s="62">
        <v>81477422</v>
      </c>
    </row>
    <row r="14" spans="1:26" ht="12.75">
      <c r="A14" s="58" t="s">
        <v>40</v>
      </c>
      <c r="B14" s="19">
        <v>0</v>
      </c>
      <c r="C14" s="19">
        <v>0</v>
      </c>
      <c r="D14" s="59">
        <v>591575</v>
      </c>
      <c r="E14" s="60">
        <v>591575</v>
      </c>
      <c r="F14" s="60">
        <v>34293</v>
      </c>
      <c r="G14" s="60">
        <v>0</v>
      </c>
      <c r="H14" s="60">
        <v>34113</v>
      </c>
      <c r="I14" s="60">
        <v>68406</v>
      </c>
      <c r="J14" s="60">
        <v>48758</v>
      </c>
      <c r="K14" s="60">
        <v>48758</v>
      </c>
      <c r="L14" s="60">
        <v>0</v>
      </c>
      <c r="M14" s="60">
        <v>97516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165922</v>
      </c>
      <c r="W14" s="60">
        <v>287404</v>
      </c>
      <c r="X14" s="60">
        <v>-121482</v>
      </c>
      <c r="Y14" s="61">
        <v>-42.27</v>
      </c>
      <c r="Z14" s="62">
        <v>591575</v>
      </c>
    </row>
    <row r="15" spans="1:26" ht="12.75">
      <c r="A15" s="58" t="s">
        <v>41</v>
      </c>
      <c r="B15" s="19">
        <v>0</v>
      </c>
      <c r="C15" s="19">
        <v>0</v>
      </c>
      <c r="D15" s="59">
        <v>199036601</v>
      </c>
      <c r="E15" s="60">
        <v>199036601</v>
      </c>
      <c r="F15" s="60">
        <v>862147</v>
      </c>
      <c r="G15" s="60">
        <v>25077484</v>
      </c>
      <c r="H15" s="60">
        <v>14616540</v>
      </c>
      <c r="I15" s="60">
        <v>40556171</v>
      </c>
      <c r="J15" s="60">
        <v>445293</v>
      </c>
      <c r="K15" s="60">
        <v>14434699</v>
      </c>
      <c r="L15" s="60">
        <v>180970</v>
      </c>
      <c r="M15" s="60">
        <v>15060962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55617133</v>
      </c>
      <c r="W15" s="60">
        <v>110391205</v>
      </c>
      <c r="X15" s="60">
        <v>-54774072</v>
      </c>
      <c r="Y15" s="61">
        <v>-49.62</v>
      </c>
      <c r="Z15" s="62">
        <v>199036601</v>
      </c>
    </row>
    <row r="16" spans="1:26" ht="12.75">
      <c r="A16" s="69" t="s">
        <v>42</v>
      </c>
      <c r="B16" s="19">
        <v>0</v>
      </c>
      <c r="C16" s="19">
        <v>0</v>
      </c>
      <c r="D16" s="59">
        <v>1309307</v>
      </c>
      <c r="E16" s="60">
        <v>1309307</v>
      </c>
      <c r="F16" s="60">
        <v>-118497</v>
      </c>
      <c r="G16" s="60">
        <v>101150</v>
      </c>
      <c r="H16" s="60">
        <v>0</v>
      </c>
      <c r="I16" s="60">
        <v>-17347</v>
      </c>
      <c r="J16" s="60">
        <v>202300</v>
      </c>
      <c r="K16" s="60">
        <v>202300</v>
      </c>
      <c r="L16" s="60">
        <v>15293</v>
      </c>
      <c r="M16" s="60">
        <v>419893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402546</v>
      </c>
      <c r="W16" s="60">
        <v>1152654</v>
      </c>
      <c r="X16" s="60">
        <v>-750108</v>
      </c>
      <c r="Y16" s="61">
        <v>-65.08</v>
      </c>
      <c r="Z16" s="62">
        <v>1309307</v>
      </c>
    </row>
    <row r="17" spans="1:26" ht="12.75">
      <c r="A17" s="58" t="s">
        <v>43</v>
      </c>
      <c r="B17" s="19">
        <v>0</v>
      </c>
      <c r="C17" s="19">
        <v>0</v>
      </c>
      <c r="D17" s="59">
        <v>216273516</v>
      </c>
      <c r="E17" s="60">
        <v>216273516</v>
      </c>
      <c r="F17" s="60">
        <v>4803207</v>
      </c>
      <c r="G17" s="60">
        <v>7391814</v>
      </c>
      <c r="H17" s="60">
        <v>7175695</v>
      </c>
      <c r="I17" s="60">
        <v>19370716</v>
      </c>
      <c r="J17" s="60">
        <v>10501159</v>
      </c>
      <c r="K17" s="60">
        <v>10501159</v>
      </c>
      <c r="L17" s="60">
        <v>10269812</v>
      </c>
      <c r="M17" s="60">
        <v>31272130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50642846</v>
      </c>
      <c r="W17" s="60">
        <v>97857755</v>
      </c>
      <c r="X17" s="60">
        <v>-47214909</v>
      </c>
      <c r="Y17" s="61">
        <v>-48.25</v>
      </c>
      <c r="Z17" s="62">
        <v>216273516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735159950</v>
      </c>
      <c r="E18" s="73">
        <f t="shared" si="1"/>
        <v>735159950</v>
      </c>
      <c r="F18" s="73">
        <f t="shared" si="1"/>
        <v>22534270</v>
      </c>
      <c r="G18" s="73">
        <f t="shared" si="1"/>
        <v>52289783</v>
      </c>
      <c r="H18" s="73">
        <f t="shared" si="1"/>
        <v>39978460</v>
      </c>
      <c r="I18" s="73">
        <f t="shared" si="1"/>
        <v>114802513</v>
      </c>
      <c r="J18" s="73">
        <f t="shared" si="1"/>
        <v>33180274</v>
      </c>
      <c r="K18" s="73">
        <f t="shared" si="1"/>
        <v>47169680</v>
      </c>
      <c r="L18" s="73">
        <f t="shared" si="1"/>
        <v>44962849</v>
      </c>
      <c r="M18" s="73">
        <f t="shared" si="1"/>
        <v>125312803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240115316</v>
      </c>
      <c r="W18" s="73">
        <f t="shared" si="1"/>
        <v>366367014</v>
      </c>
      <c r="X18" s="73">
        <f t="shared" si="1"/>
        <v>-126251698</v>
      </c>
      <c r="Y18" s="67">
        <f>+IF(W18&lt;&gt;0,(X18/W18)*100,0)</f>
        <v>-34.460443537637914</v>
      </c>
      <c r="Z18" s="74">
        <f t="shared" si="1"/>
        <v>735159950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-10923503</v>
      </c>
      <c r="E19" s="77">
        <f t="shared" si="2"/>
        <v>-10923503</v>
      </c>
      <c r="F19" s="77">
        <f t="shared" si="2"/>
        <v>77419913</v>
      </c>
      <c r="G19" s="77">
        <f t="shared" si="2"/>
        <v>46965330</v>
      </c>
      <c r="H19" s="77">
        <f t="shared" si="2"/>
        <v>8203580</v>
      </c>
      <c r="I19" s="77">
        <f t="shared" si="2"/>
        <v>132588823</v>
      </c>
      <c r="J19" s="77">
        <f t="shared" si="2"/>
        <v>6312052</v>
      </c>
      <c r="K19" s="77">
        <f t="shared" si="2"/>
        <v>-7677354</v>
      </c>
      <c r="L19" s="77">
        <f t="shared" si="2"/>
        <v>54082820</v>
      </c>
      <c r="M19" s="77">
        <f t="shared" si="2"/>
        <v>52717518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185306341</v>
      </c>
      <c r="W19" s="77">
        <f>IF(E10=E18,0,W10-W18)</f>
        <v>10023238</v>
      </c>
      <c r="X19" s="77">
        <f t="shared" si="2"/>
        <v>175283103</v>
      </c>
      <c r="Y19" s="78">
        <f>+IF(W19&lt;&gt;0,(X19/W19)*100,0)</f>
        <v>1748.7672446768202</v>
      </c>
      <c r="Z19" s="79">
        <f t="shared" si="2"/>
        <v>-10923503</v>
      </c>
    </row>
    <row r="20" spans="1:26" ht="12.75">
      <c r="A20" s="58" t="s">
        <v>46</v>
      </c>
      <c r="B20" s="19">
        <v>0</v>
      </c>
      <c r="C20" s="19">
        <v>0</v>
      </c>
      <c r="D20" s="59">
        <v>120352734</v>
      </c>
      <c r="E20" s="60">
        <v>120352734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20478210</v>
      </c>
      <c r="X20" s="60">
        <v>-20478210</v>
      </c>
      <c r="Y20" s="61">
        <v>-100</v>
      </c>
      <c r="Z20" s="62">
        <v>120352734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109429231</v>
      </c>
      <c r="E22" s="88">
        <f t="shared" si="3"/>
        <v>109429231</v>
      </c>
      <c r="F22" s="88">
        <f t="shared" si="3"/>
        <v>77419913</v>
      </c>
      <c r="G22" s="88">
        <f t="shared" si="3"/>
        <v>46965330</v>
      </c>
      <c r="H22" s="88">
        <f t="shared" si="3"/>
        <v>8203580</v>
      </c>
      <c r="I22" s="88">
        <f t="shared" si="3"/>
        <v>132588823</v>
      </c>
      <c r="J22" s="88">
        <f t="shared" si="3"/>
        <v>6312052</v>
      </c>
      <c r="K22" s="88">
        <f t="shared" si="3"/>
        <v>-7677354</v>
      </c>
      <c r="L22" s="88">
        <f t="shared" si="3"/>
        <v>54082820</v>
      </c>
      <c r="M22" s="88">
        <f t="shared" si="3"/>
        <v>52717518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185306341</v>
      </c>
      <c r="W22" s="88">
        <f t="shared" si="3"/>
        <v>30501448</v>
      </c>
      <c r="X22" s="88">
        <f t="shared" si="3"/>
        <v>154804893</v>
      </c>
      <c r="Y22" s="89">
        <f>+IF(W22&lt;&gt;0,(X22/W22)*100,0)</f>
        <v>507.5329308956087</v>
      </c>
      <c r="Z22" s="90">
        <f t="shared" si="3"/>
        <v>109429231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109429231</v>
      </c>
      <c r="E24" s="77">
        <f t="shared" si="4"/>
        <v>109429231</v>
      </c>
      <c r="F24" s="77">
        <f t="shared" si="4"/>
        <v>77419913</v>
      </c>
      <c r="G24" s="77">
        <f t="shared" si="4"/>
        <v>46965330</v>
      </c>
      <c r="H24" s="77">
        <f t="shared" si="4"/>
        <v>8203580</v>
      </c>
      <c r="I24" s="77">
        <f t="shared" si="4"/>
        <v>132588823</v>
      </c>
      <c r="J24" s="77">
        <f t="shared" si="4"/>
        <v>6312052</v>
      </c>
      <c r="K24" s="77">
        <f t="shared" si="4"/>
        <v>-7677354</v>
      </c>
      <c r="L24" s="77">
        <f t="shared" si="4"/>
        <v>54082820</v>
      </c>
      <c r="M24" s="77">
        <f t="shared" si="4"/>
        <v>52717518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185306341</v>
      </c>
      <c r="W24" s="77">
        <f t="shared" si="4"/>
        <v>30501448</v>
      </c>
      <c r="X24" s="77">
        <f t="shared" si="4"/>
        <v>154804893</v>
      </c>
      <c r="Y24" s="78">
        <f>+IF(W24&lt;&gt;0,(X24/W24)*100,0)</f>
        <v>507.5329308956087</v>
      </c>
      <c r="Z24" s="79">
        <f t="shared" si="4"/>
        <v>109429231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210248000</v>
      </c>
      <c r="E27" s="100">
        <v>210248000</v>
      </c>
      <c r="F27" s="100">
        <v>0</v>
      </c>
      <c r="G27" s="100">
        <v>0</v>
      </c>
      <c r="H27" s="100">
        <v>1698478</v>
      </c>
      <c r="I27" s="100">
        <v>1698478</v>
      </c>
      <c r="J27" s="100">
        <v>8177922</v>
      </c>
      <c r="K27" s="100">
        <v>6996829</v>
      </c>
      <c r="L27" s="100">
        <v>15072229</v>
      </c>
      <c r="M27" s="100">
        <v>30246980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31945458</v>
      </c>
      <c r="W27" s="100">
        <v>105124000</v>
      </c>
      <c r="X27" s="100">
        <v>-73178542</v>
      </c>
      <c r="Y27" s="101">
        <v>-69.61</v>
      </c>
      <c r="Z27" s="102">
        <v>210248000</v>
      </c>
    </row>
    <row r="28" spans="1:26" ht="12.75">
      <c r="A28" s="103" t="s">
        <v>46</v>
      </c>
      <c r="B28" s="19">
        <v>0</v>
      </c>
      <c r="C28" s="19">
        <v>0</v>
      </c>
      <c r="D28" s="59">
        <v>113508762</v>
      </c>
      <c r="E28" s="60">
        <v>113508762</v>
      </c>
      <c r="F28" s="60">
        <v>0</v>
      </c>
      <c r="G28" s="60">
        <v>0</v>
      </c>
      <c r="H28" s="60">
        <v>708478</v>
      </c>
      <c r="I28" s="60">
        <v>708478</v>
      </c>
      <c r="J28" s="60">
        <v>4791956</v>
      </c>
      <c r="K28" s="60">
        <v>4830643</v>
      </c>
      <c r="L28" s="60">
        <v>10664636</v>
      </c>
      <c r="M28" s="60">
        <v>20287235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20995713</v>
      </c>
      <c r="W28" s="60">
        <v>56754381</v>
      </c>
      <c r="X28" s="60">
        <v>-35758668</v>
      </c>
      <c r="Y28" s="61">
        <v>-63.01</v>
      </c>
      <c r="Z28" s="62">
        <v>113508762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96739238</v>
      </c>
      <c r="E31" s="60">
        <v>96739238</v>
      </c>
      <c r="F31" s="60">
        <v>0</v>
      </c>
      <c r="G31" s="60">
        <v>0</v>
      </c>
      <c r="H31" s="60">
        <v>990000</v>
      </c>
      <c r="I31" s="60">
        <v>990000</v>
      </c>
      <c r="J31" s="60">
        <v>3385966</v>
      </c>
      <c r="K31" s="60">
        <v>2166186</v>
      </c>
      <c r="L31" s="60">
        <v>4407593</v>
      </c>
      <c r="M31" s="60">
        <v>9959745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10949745</v>
      </c>
      <c r="W31" s="60">
        <v>48369619</v>
      </c>
      <c r="X31" s="60">
        <v>-37419874</v>
      </c>
      <c r="Y31" s="61">
        <v>-77.36</v>
      </c>
      <c r="Z31" s="62">
        <v>96739238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210248000</v>
      </c>
      <c r="E32" s="100">
        <f t="shared" si="5"/>
        <v>210248000</v>
      </c>
      <c r="F32" s="100">
        <f t="shared" si="5"/>
        <v>0</v>
      </c>
      <c r="G32" s="100">
        <f t="shared" si="5"/>
        <v>0</v>
      </c>
      <c r="H32" s="100">
        <f t="shared" si="5"/>
        <v>1698478</v>
      </c>
      <c r="I32" s="100">
        <f t="shared" si="5"/>
        <v>1698478</v>
      </c>
      <c r="J32" s="100">
        <f t="shared" si="5"/>
        <v>8177922</v>
      </c>
      <c r="K32" s="100">
        <f t="shared" si="5"/>
        <v>6996829</v>
      </c>
      <c r="L32" s="100">
        <f t="shared" si="5"/>
        <v>15072229</v>
      </c>
      <c r="M32" s="100">
        <f t="shared" si="5"/>
        <v>30246980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31945458</v>
      </c>
      <c r="W32" s="100">
        <f t="shared" si="5"/>
        <v>105124000</v>
      </c>
      <c r="X32" s="100">
        <f t="shared" si="5"/>
        <v>-73178542</v>
      </c>
      <c r="Y32" s="101">
        <f>+IF(W32&lt;&gt;0,(X32/W32)*100,0)</f>
        <v>-69.61164149004985</v>
      </c>
      <c r="Z32" s="102">
        <f t="shared" si="5"/>
        <v>210248000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303651172</v>
      </c>
      <c r="E35" s="60">
        <v>303651172</v>
      </c>
      <c r="F35" s="60">
        <v>2794935680</v>
      </c>
      <c r="G35" s="60">
        <v>2743258141</v>
      </c>
      <c r="H35" s="60">
        <v>2758088606</v>
      </c>
      <c r="I35" s="60">
        <v>2758088606</v>
      </c>
      <c r="J35" s="60">
        <v>2723066829</v>
      </c>
      <c r="K35" s="60">
        <v>2876706386</v>
      </c>
      <c r="L35" s="60">
        <v>2770015874</v>
      </c>
      <c r="M35" s="60">
        <v>2770015874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2770015874</v>
      </c>
      <c r="W35" s="60">
        <v>151825586</v>
      </c>
      <c r="X35" s="60">
        <v>2618190288</v>
      </c>
      <c r="Y35" s="61">
        <v>1724.47</v>
      </c>
      <c r="Z35" s="62">
        <v>303651172</v>
      </c>
    </row>
    <row r="36" spans="1:26" ht="12.75">
      <c r="A36" s="58" t="s">
        <v>57</v>
      </c>
      <c r="B36" s="19">
        <v>0</v>
      </c>
      <c r="C36" s="19">
        <v>0</v>
      </c>
      <c r="D36" s="59">
        <v>1487152948</v>
      </c>
      <c r="E36" s="60">
        <v>1487152948</v>
      </c>
      <c r="F36" s="60">
        <v>1081222483</v>
      </c>
      <c r="G36" s="60">
        <v>1084736395</v>
      </c>
      <c r="H36" s="60">
        <v>1083299222</v>
      </c>
      <c r="I36" s="60">
        <v>1083299222</v>
      </c>
      <c r="J36" s="60">
        <v>1091818560</v>
      </c>
      <c r="K36" s="60">
        <v>1091818558</v>
      </c>
      <c r="L36" s="60">
        <v>1070351979</v>
      </c>
      <c r="M36" s="60">
        <v>1070351979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1070351979</v>
      </c>
      <c r="W36" s="60">
        <v>743576474</v>
      </c>
      <c r="X36" s="60">
        <v>326775505</v>
      </c>
      <c r="Y36" s="61">
        <v>43.95</v>
      </c>
      <c r="Z36" s="62">
        <v>1487152948</v>
      </c>
    </row>
    <row r="37" spans="1:26" ht="12.75">
      <c r="A37" s="58" t="s">
        <v>58</v>
      </c>
      <c r="B37" s="19">
        <v>0</v>
      </c>
      <c r="C37" s="19">
        <v>0</v>
      </c>
      <c r="D37" s="59">
        <v>185986531</v>
      </c>
      <c r="E37" s="60">
        <v>185986531</v>
      </c>
      <c r="F37" s="60">
        <v>2696054765</v>
      </c>
      <c r="G37" s="60">
        <v>2593477107</v>
      </c>
      <c r="H37" s="60">
        <v>2614415424</v>
      </c>
      <c r="I37" s="60">
        <v>2614415424</v>
      </c>
      <c r="J37" s="60">
        <v>2573499707</v>
      </c>
      <c r="K37" s="60">
        <v>2587489114</v>
      </c>
      <c r="L37" s="60">
        <v>2594803375</v>
      </c>
      <c r="M37" s="60">
        <v>2594803375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2594803375</v>
      </c>
      <c r="W37" s="60">
        <v>92993266</v>
      </c>
      <c r="X37" s="60">
        <v>2501810109</v>
      </c>
      <c r="Y37" s="61">
        <v>2690.31</v>
      </c>
      <c r="Z37" s="62">
        <v>185986531</v>
      </c>
    </row>
    <row r="38" spans="1:26" ht="12.75">
      <c r="A38" s="58" t="s">
        <v>59</v>
      </c>
      <c r="B38" s="19">
        <v>0</v>
      </c>
      <c r="C38" s="19">
        <v>0</v>
      </c>
      <c r="D38" s="59">
        <v>63417498</v>
      </c>
      <c r="E38" s="60">
        <v>63417498</v>
      </c>
      <c r="F38" s="60">
        <v>20945329</v>
      </c>
      <c r="G38" s="60">
        <v>20942683</v>
      </c>
      <c r="H38" s="60">
        <v>20942728</v>
      </c>
      <c r="I38" s="60">
        <v>20942728</v>
      </c>
      <c r="J38" s="60">
        <v>20942623</v>
      </c>
      <c r="K38" s="60">
        <v>20942623</v>
      </c>
      <c r="L38" s="60">
        <v>20935078</v>
      </c>
      <c r="M38" s="60">
        <v>20935078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20935078</v>
      </c>
      <c r="W38" s="60">
        <v>31708749</v>
      </c>
      <c r="X38" s="60">
        <v>-10773671</v>
      </c>
      <c r="Y38" s="61">
        <v>-33.98</v>
      </c>
      <c r="Z38" s="62">
        <v>63417498</v>
      </c>
    </row>
    <row r="39" spans="1:26" ht="12.75">
      <c r="A39" s="58" t="s">
        <v>60</v>
      </c>
      <c r="B39" s="19">
        <v>0</v>
      </c>
      <c r="C39" s="19">
        <v>0</v>
      </c>
      <c r="D39" s="59">
        <v>1541400091</v>
      </c>
      <c r="E39" s="60">
        <v>1541400091</v>
      </c>
      <c r="F39" s="60">
        <v>1159158069</v>
      </c>
      <c r="G39" s="60">
        <v>1213574746</v>
      </c>
      <c r="H39" s="60">
        <v>1206029676</v>
      </c>
      <c r="I39" s="60">
        <v>1206029676</v>
      </c>
      <c r="J39" s="60">
        <v>1220443059</v>
      </c>
      <c r="K39" s="60">
        <v>1360093207</v>
      </c>
      <c r="L39" s="60">
        <v>1224629400</v>
      </c>
      <c r="M39" s="60">
        <v>1224629400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1224629400</v>
      </c>
      <c r="W39" s="60">
        <v>770700046</v>
      </c>
      <c r="X39" s="60">
        <v>453929354</v>
      </c>
      <c r="Y39" s="61">
        <v>58.9</v>
      </c>
      <c r="Z39" s="62">
        <v>1541400091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181042464</v>
      </c>
      <c r="E42" s="60">
        <v>181042464</v>
      </c>
      <c r="F42" s="60">
        <v>46838508</v>
      </c>
      <c r="G42" s="60">
        <v>46896951</v>
      </c>
      <c r="H42" s="60">
        <v>7931747</v>
      </c>
      <c r="I42" s="60">
        <v>101667206</v>
      </c>
      <c r="J42" s="60">
        <v>6252549</v>
      </c>
      <c r="K42" s="60">
        <v>-11246844</v>
      </c>
      <c r="L42" s="60">
        <v>64913966</v>
      </c>
      <c r="M42" s="60">
        <v>59919671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161586877</v>
      </c>
      <c r="W42" s="60">
        <v>135193671</v>
      </c>
      <c r="X42" s="60">
        <v>26393206</v>
      </c>
      <c r="Y42" s="61">
        <v>19.52</v>
      </c>
      <c r="Z42" s="62">
        <v>181042464</v>
      </c>
    </row>
    <row r="43" spans="1:26" ht="12.75">
      <c r="A43" s="58" t="s">
        <v>63</v>
      </c>
      <c r="B43" s="19">
        <v>0</v>
      </c>
      <c r="C43" s="19">
        <v>0</v>
      </c>
      <c r="D43" s="59">
        <v>-210898394</v>
      </c>
      <c r="E43" s="60">
        <v>-210898394</v>
      </c>
      <c r="F43" s="60">
        <v>0</v>
      </c>
      <c r="G43" s="60">
        <v>-3890929</v>
      </c>
      <c r="H43" s="60">
        <v>-1437174</v>
      </c>
      <c r="I43" s="60">
        <v>-5328103</v>
      </c>
      <c r="J43" s="60">
        <v>-8177922</v>
      </c>
      <c r="K43" s="60">
        <v>-6996830</v>
      </c>
      <c r="L43" s="60">
        <v>-15048808</v>
      </c>
      <c r="M43" s="60">
        <v>-30223560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-35551663</v>
      </c>
      <c r="W43" s="60">
        <v>-127767562</v>
      </c>
      <c r="X43" s="60">
        <v>92215899</v>
      </c>
      <c r="Y43" s="61">
        <v>-72.17</v>
      </c>
      <c r="Z43" s="62">
        <v>-210898394</v>
      </c>
    </row>
    <row r="44" spans="1:26" ht="12.75">
      <c r="A44" s="58" t="s">
        <v>64</v>
      </c>
      <c r="B44" s="19">
        <v>0</v>
      </c>
      <c r="C44" s="19">
        <v>0</v>
      </c>
      <c r="D44" s="59">
        <v>-490423</v>
      </c>
      <c r="E44" s="60">
        <v>-490423</v>
      </c>
      <c r="F44" s="60">
        <v>12611111</v>
      </c>
      <c r="G44" s="60">
        <v>-39182</v>
      </c>
      <c r="H44" s="60">
        <v>-125827</v>
      </c>
      <c r="I44" s="60">
        <v>12446102</v>
      </c>
      <c r="J44" s="60">
        <v>396675</v>
      </c>
      <c r="K44" s="60">
        <v>17316</v>
      </c>
      <c r="L44" s="60">
        <v>29508</v>
      </c>
      <c r="M44" s="60">
        <v>443499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12889601</v>
      </c>
      <c r="W44" s="60">
        <v>924805</v>
      </c>
      <c r="X44" s="60">
        <v>11964796</v>
      </c>
      <c r="Y44" s="61">
        <v>1293.76</v>
      </c>
      <c r="Z44" s="62">
        <v>-490423</v>
      </c>
    </row>
    <row r="45" spans="1:26" ht="12.75">
      <c r="A45" s="70" t="s">
        <v>65</v>
      </c>
      <c r="B45" s="22">
        <v>0</v>
      </c>
      <c r="C45" s="22">
        <v>0</v>
      </c>
      <c r="D45" s="99">
        <v>180018268</v>
      </c>
      <c r="E45" s="100">
        <v>180018268</v>
      </c>
      <c r="F45" s="100">
        <v>300530913</v>
      </c>
      <c r="G45" s="100">
        <v>343497753</v>
      </c>
      <c r="H45" s="100">
        <v>349866499</v>
      </c>
      <c r="I45" s="100">
        <v>349866499</v>
      </c>
      <c r="J45" s="100">
        <v>348337801</v>
      </c>
      <c r="K45" s="100">
        <v>330111443</v>
      </c>
      <c r="L45" s="100">
        <v>380006109</v>
      </c>
      <c r="M45" s="100">
        <v>380006109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380006109</v>
      </c>
      <c r="W45" s="100">
        <v>218715535</v>
      </c>
      <c r="X45" s="100">
        <v>161290574</v>
      </c>
      <c r="Y45" s="101">
        <v>73.74</v>
      </c>
      <c r="Z45" s="102">
        <v>180018268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31428798</v>
      </c>
      <c r="C49" s="52">
        <v>0</v>
      </c>
      <c r="D49" s="129">
        <v>12784739</v>
      </c>
      <c r="E49" s="54">
        <v>6738197</v>
      </c>
      <c r="F49" s="54">
        <v>0</v>
      </c>
      <c r="G49" s="54">
        <v>0</v>
      </c>
      <c r="H49" s="54">
        <v>0</v>
      </c>
      <c r="I49" s="54">
        <v>3328448</v>
      </c>
      <c r="J49" s="54">
        <v>0</v>
      </c>
      <c r="K49" s="54">
        <v>0</v>
      </c>
      <c r="L49" s="54">
        <v>0</v>
      </c>
      <c r="M49" s="54">
        <v>942575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-6189636</v>
      </c>
      <c r="W49" s="54">
        <v>13119335</v>
      </c>
      <c r="X49" s="54">
        <v>161752960</v>
      </c>
      <c r="Y49" s="54">
        <v>223905416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20688293</v>
      </c>
      <c r="C51" s="52">
        <v>0</v>
      </c>
      <c r="D51" s="129">
        <v>277972</v>
      </c>
      <c r="E51" s="54">
        <v>1983617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207238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23157120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93.82562913927187</v>
      </c>
      <c r="E58" s="7">
        <f t="shared" si="6"/>
        <v>93.82562913927187</v>
      </c>
      <c r="F58" s="7">
        <f t="shared" si="6"/>
        <v>97.38065949923057</v>
      </c>
      <c r="G58" s="7">
        <f t="shared" si="6"/>
        <v>99.92859601297737</v>
      </c>
      <c r="H58" s="7">
        <f t="shared" si="6"/>
        <v>100</v>
      </c>
      <c r="I58" s="7">
        <f t="shared" si="6"/>
        <v>98.92370935753989</v>
      </c>
      <c r="J58" s="7">
        <f t="shared" si="6"/>
        <v>100</v>
      </c>
      <c r="K58" s="7">
        <f t="shared" si="6"/>
        <v>93.21947973659158</v>
      </c>
      <c r="L58" s="7">
        <f t="shared" si="6"/>
        <v>97.01199840627686</v>
      </c>
      <c r="M58" s="7">
        <f t="shared" si="6"/>
        <v>96.74019100404361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98.04590018068986</v>
      </c>
      <c r="W58" s="7">
        <f t="shared" si="6"/>
        <v>83.31583122915667</v>
      </c>
      <c r="X58" s="7">
        <f t="shared" si="6"/>
        <v>0</v>
      </c>
      <c r="Y58" s="7">
        <f t="shared" si="6"/>
        <v>0</v>
      </c>
      <c r="Z58" s="8">
        <f t="shared" si="6"/>
        <v>93.82562913927187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87.33536383651655</v>
      </c>
      <c r="E59" s="10">
        <f t="shared" si="7"/>
        <v>87.33536383651655</v>
      </c>
      <c r="F59" s="10">
        <f t="shared" si="7"/>
        <v>99.23956842564016</v>
      </c>
      <c r="G59" s="10">
        <f t="shared" si="7"/>
        <v>100</v>
      </c>
      <c r="H59" s="10">
        <f t="shared" si="7"/>
        <v>100</v>
      </c>
      <c r="I59" s="10">
        <f t="shared" si="7"/>
        <v>99.63328184729583</v>
      </c>
      <c r="J59" s="10">
        <f t="shared" si="7"/>
        <v>100</v>
      </c>
      <c r="K59" s="10">
        <f t="shared" si="7"/>
        <v>100.38256577371929</v>
      </c>
      <c r="L59" s="10">
        <f t="shared" si="7"/>
        <v>100</v>
      </c>
      <c r="M59" s="10">
        <f t="shared" si="7"/>
        <v>100.1274368773259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99.79203461914355</v>
      </c>
      <c r="W59" s="10">
        <f t="shared" si="7"/>
        <v>75.53774733644796</v>
      </c>
      <c r="X59" s="10">
        <f t="shared" si="7"/>
        <v>0</v>
      </c>
      <c r="Y59" s="10">
        <f t="shared" si="7"/>
        <v>0</v>
      </c>
      <c r="Z59" s="11">
        <f t="shared" si="7"/>
        <v>87.33536383651655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97.49063070136586</v>
      </c>
      <c r="E60" s="13">
        <f t="shared" si="7"/>
        <v>97.49063070136586</v>
      </c>
      <c r="F60" s="13">
        <f t="shared" si="7"/>
        <v>95.63547352689284</v>
      </c>
      <c r="G60" s="13">
        <f t="shared" si="7"/>
        <v>99.9059776619433</v>
      </c>
      <c r="H60" s="13">
        <f t="shared" si="7"/>
        <v>100</v>
      </c>
      <c r="I60" s="13">
        <f t="shared" si="7"/>
        <v>98.44604044646039</v>
      </c>
      <c r="J60" s="13">
        <f t="shared" si="7"/>
        <v>100</v>
      </c>
      <c r="K60" s="13">
        <f t="shared" si="7"/>
        <v>90.4605001266392</v>
      </c>
      <c r="L60" s="13">
        <f t="shared" si="7"/>
        <v>95.78996073600172</v>
      </c>
      <c r="M60" s="13">
        <f t="shared" si="7"/>
        <v>95.40967792663447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97.08995726993669</v>
      </c>
      <c r="W60" s="13">
        <f t="shared" si="7"/>
        <v>87.91833793379078</v>
      </c>
      <c r="X60" s="13">
        <f t="shared" si="7"/>
        <v>0</v>
      </c>
      <c r="Y60" s="13">
        <f t="shared" si="7"/>
        <v>0</v>
      </c>
      <c r="Z60" s="14">
        <f t="shared" si="7"/>
        <v>97.49063070136586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97.99985678166249</v>
      </c>
      <c r="E61" s="13">
        <f t="shared" si="7"/>
        <v>97.99985678166249</v>
      </c>
      <c r="F61" s="13">
        <f t="shared" si="7"/>
        <v>95.38966068062223</v>
      </c>
      <c r="G61" s="13">
        <f t="shared" si="7"/>
        <v>100</v>
      </c>
      <c r="H61" s="13">
        <f t="shared" si="7"/>
        <v>100</v>
      </c>
      <c r="I61" s="13">
        <f t="shared" si="7"/>
        <v>98.384633023397</v>
      </c>
      <c r="J61" s="13">
        <f t="shared" si="7"/>
        <v>100</v>
      </c>
      <c r="K61" s="13">
        <f t="shared" si="7"/>
        <v>89.4155436714123</v>
      </c>
      <c r="L61" s="13">
        <f t="shared" si="7"/>
        <v>95.44081746644252</v>
      </c>
      <c r="M61" s="13">
        <f t="shared" si="7"/>
        <v>94.94198989312386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96.84969481953462</v>
      </c>
      <c r="W61" s="13">
        <f t="shared" si="7"/>
        <v>87.57515767093172</v>
      </c>
      <c r="X61" s="13">
        <f t="shared" si="7"/>
        <v>0</v>
      </c>
      <c r="Y61" s="13">
        <f t="shared" si="7"/>
        <v>0</v>
      </c>
      <c r="Z61" s="14">
        <f t="shared" si="7"/>
        <v>97.99985678166249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88.967220205996</v>
      </c>
      <c r="E64" s="13">
        <f t="shared" si="7"/>
        <v>88.967220205996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104.34948735910336</v>
      </c>
      <c r="L64" s="13">
        <f t="shared" si="7"/>
        <v>100</v>
      </c>
      <c r="M64" s="13">
        <f t="shared" si="7"/>
        <v>101.45130550479409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100.66200011167126</v>
      </c>
      <c r="W64" s="13">
        <f t="shared" si="7"/>
        <v>99.64979023220444</v>
      </c>
      <c r="X64" s="13">
        <f t="shared" si="7"/>
        <v>0</v>
      </c>
      <c r="Y64" s="13">
        <f t="shared" si="7"/>
        <v>0</v>
      </c>
      <c r="Z64" s="14">
        <f t="shared" si="7"/>
        <v>88.967220205996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17.19853124543164</v>
      </c>
      <c r="E65" s="13">
        <f t="shared" si="7"/>
        <v>17.19853124543164</v>
      </c>
      <c r="F65" s="13">
        <f t="shared" si="7"/>
        <v>58.5864418524079</v>
      </c>
      <c r="G65" s="13">
        <f t="shared" si="7"/>
        <v>36.34474853130821</v>
      </c>
      <c r="H65" s="13">
        <f t="shared" si="7"/>
        <v>100</v>
      </c>
      <c r="I65" s="13">
        <f t="shared" si="7"/>
        <v>56.96501746969762</v>
      </c>
      <c r="J65" s="13">
        <f t="shared" si="7"/>
        <v>100</v>
      </c>
      <c r="K65" s="13">
        <f t="shared" si="7"/>
        <v>77.56209902944563</v>
      </c>
      <c r="L65" s="13">
        <f t="shared" si="7"/>
        <v>100</v>
      </c>
      <c r="M65" s="13">
        <f t="shared" si="7"/>
        <v>93.29393602690293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73.94285294144677</v>
      </c>
      <c r="W65" s="13">
        <f t="shared" si="7"/>
        <v>14.09652990422191</v>
      </c>
      <c r="X65" s="13">
        <f t="shared" si="7"/>
        <v>0</v>
      </c>
      <c r="Y65" s="13">
        <f t="shared" si="7"/>
        <v>0</v>
      </c>
      <c r="Z65" s="14">
        <f t="shared" si="7"/>
        <v>17.19853124543164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467179388</v>
      </c>
      <c r="E67" s="26">
        <v>467179388</v>
      </c>
      <c r="F67" s="26">
        <v>63575965</v>
      </c>
      <c r="G67" s="26">
        <v>49773131</v>
      </c>
      <c r="H67" s="26">
        <v>44676156</v>
      </c>
      <c r="I67" s="26">
        <v>158025252</v>
      </c>
      <c r="J67" s="26">
        <v>35892703</v>
      </c>
      <c r="K67" s="26">
        <v>35892703</v>
      </c>
      <c r="L67" s="26">
        <v>34452659</v>
      </c>
      <c r="M67" s="26">
        <v>106238065</v>
      </c>
      <c r="N67" s="26"/>
      <c r="O67" s="26"/>
      <c r="P67" s="26"/>
      <c r="Q67" s="26"/>
      <c r="R67" s="26"/>
      <c r="S67" s="26"/>
      <c r="T67" s="26"/>
      <c r="U67" s="26"/>
      <c r="V67" s="26">
        <v>264263317</v>
      </c>
      <c r="W67" s="26">
        <v>255977793</v>
      </c>
      <c r="X67" s="26"/>
      <c r="Y67" s="25"/>
      <c r="Z67" s="27">
        <v>467179388</v>
      </c>
    </row>
    <row r="68" spans="1:26" ht="12.75" hidden="1">
      <c r="A68" s="37" t="s">
        <v>31</v>
      </c>
      <c r="B68" s="19"/>
      <c r="C68" s="19"/>
      <c r="D68" s="20">
        <v>145179449</v>
      </c>
      <c r="E68" s="21">
        <v>145179449</v>
      </c>
      <c r="F68" s="21">
        <v>30526744</v>
      </c>
      <c r="G68" s="21">
        <v>11973603</v>
      </c>
      <c r="H68" s="21">
        <v>20800310</v>
      </c>
      <c r="I68" s="21">
        <v>63300657</v>
      </c>
      <c r="J68" s="21">
        <v>9980506</v>
      </c>
      <c r="K68" s="21">
        <v>9980506</v>
      </c>
      <c r="L68" s="21">
        <v>10000488</v>
      </c>
      <c r="M68" s="21">
        <v>29961500</v>
      </c>
      <c r="N68" s="21"/>
      <c r="O68" s="21"/>
      <c r="P68" s="21"/>
      <c r="Q68" s="21"/>
      <c r="R68" s="21"/>
      <c r="S68" s="21"/>
      <c r="T68" s="21"/>
      <c r="U68" s="21"/>
      <c r="V68" s="21">
        <v>93262157</v>
      </c>
      <c r="W68" s="21">
        <v>86362120</v>
      </c>
      <c r="X68" s="21"/>
      <c r="Y68" s="20"/>
      <c r="Z68" s="23">
        <v>145179449</v>
      </c>
    </row>
    <row r="69" spans="1:26" ht="12.75" hidden="1">
      <c r="A69" s="38" t="s">
        <v>32</v>
      </c>
      <c r="B69" s="19"/>
      <c r="C69" s="19"/>
      <c r="D69" s="20">
        <v>319559939</v>
      </c>
      <c r="E69" s="21">
        <v>319559939</v>
      </c>
      <c r="F69" s="21">
        <v>32836002</v>
      </c>
      <c r="G69" s="21">
        <v>37799528</v>
      </c>
      <c r="H69" s="21">
        <v>23876325</v>
      </c>
      <c r="I69" s="21">
        <v>94511855</v>
      </c>
      <c r="J69" s="21">
        <v>25912197</v>
      </c>
      <c r="K69" s="21">
        <v>25912197</v>
      </c>
      <c r="L69" s="21">
        <v>24452171</v>
      </c>
      <c r="M69" s="21">
        <v>76276565</v>
      </c>
      <c r="N69" s="21"/>
      <c r="O69" s="21"/>
      <c r="P69" s="21"/>
      <c r="Q69" s="21"/>
      <c r="R69" s="21"/>
      <c r="S69" s="21"/>
      <c r="T69" s="21"/>
      <c r="U69" s="21"/>
      <c r="V69" s="21">
        <v>170788420</v>
      </c>
      <c r="W69" s="21">
        <v>168376734</v>
      </c>
      <c r="X69" s="21"/>
      <c r="Y69" s="20"/>
      <c r="Z69" s="23">
        <v>319559939</v>
      </c>
    </row>
    <row r="70" spans="1:26" ht="12.75" hidden="1">
      <c r="A70" s="39" t="s">
        <v>103</v>
      </c>
      <c r="B70" s="19"/>
      <c r="C70" s="19"/>
      <c r="D70" s="20">
        <v>305240242</v>
      </c>
      <c r="E70" s="21">
        <v>305240242</v>
      </c>
      <c r="F70" s="21">
        <v>30774134</v>
      </c>
      <c r="G70" s="21">
        <v>35731937</v>
      </c>
      <c r="H70" s="21">
        <v>21324869</v>
      </c>
      <c r="I70" s="21">
        <v>87830940</v>
      </c>
      <c r="J70" s="21">
        <v>24044551</v>
      </c>
      <c r="K70" s="21">
        <v>24044551</v>
      </c>
      <c r="L70" s="21">
        <v>22579618</v>
      </c>
      <c r="M70" s="21">
        <v>70668720</v>
      </c>
      <c r="N70" s="21"/>
      <c r="O70" s="21"/>
      <c r="P70" s="21"/>
      <c r="Q70" s="21"/>
      <c r="R70" s="21"/>
      <c r="S70" s="21"/>
      <c r="T70" s="21"/>
      <c r="U70" s="21"/>
      <c r="V70" s="21">
        <v>158499660</v>
      </c>
      <c r="W70" s="21">
        <v>161781723</v>
      </c>
      <c r="X70" s="21"/>
      <c r="Y70" s="20"/>
      <c r="Z70" s="23">
        <v>305240242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13854541</v>
      </c>
      <c r="E73" s="21">
        <v>13854541</v>
      </c>
      <c r="F73" s="21">
        <v>2027232</v>
      </c>
      <c r="G73" s="21">
        <v>2011759</v>
      </c>
      <c r="H73" s="21">
        <v>2526009</v>
      </c>
      <c r="I73" s="21">
        <v>6565000</v>
      </c>
      <c r="J73" s="21">
        <v>1837251</v>
      </c>
      <c r="K73" s="21">
        <v>1837251</v>
      </c>
      <c r="L73" s="21">
        <v>1831644</v>
      </c>
      <c r="M73" s="21">
        <v>5506146</v>
      </c>
      <c r="N73" s="21"/>
      <c r="O73" s="21"/>
      <c r="P73" s="21"/>
      <c r="Q73" s="21"/>
      <c r="R73" s="21"/>
      <c r="S73" s="21"/>
      <c r="T73" s="21"/>
      <c r="U73" s="21"/>
      <c r="V73" s="21">
        <v>12071146</v>
      </c>
      <c r="W73" s="21">
        <v>6339629</v>
      </c>
      <c r="X73" s="21"/>
      <c r="Y73" s="20"/>
      <c r="Z73" s="23">
        <v>13854541</v>
      </c>
    </row>
    <row r="74" spans="1:26" ht="12.75" hidden="1">
      <c r="A74" s="39" t="s">
        <v>107</v>
      </c>
      <c r="B74" s="19"/>
      <c r="C74" s="19"/>
      <c r="D74" s="20">
        <v>465156</v>
      </c>
      <c r="E74" s="21">
        <v>465156</v>
      </c>
      <c r="F74" s="21">
        <v>34636</v>
      </c>
      <c r="G74" s="21">
        <v>55832</v>
      </c>
      <c r="H74" s="21">
        <v>25447</v>
      </c>
      <c r="I74" s="21">
        <v>115915</v>
      </c>
      <c r="J74" s="21">
        <v>30395</v>
      </c>
      <c r="K74" s="21">
        <v>30395</v>
      </c>
      <c r="L74" s="21">
        <v>40909</v>
      </c>
      <c r="M74" s="21">
        <v>101699</v>
      </c>
      <c r="N74" s="21"/>
      <c r="O74" s="21"/>
      <c r="P74" s="21"/>
      <c r="Q74" s="21"/>
      <c r="R74" s="21"/>
      <c r="S74" s="21"/>
      <c r="T74" s="21"/>
      <c r="U74" s="21"/>
      <c r="V74" s="21">
        <v>217614</v>
      </c>
      <c r="W74" s="21">
        <v>255382</v>
      </c>
      <c r="X74" s="21"/>
      <c r="Y74" s="20"/>
      <c r="Z74" s="23">
        <v>465156</v>
      </c>
    </row>
    <row r="75" spans="1:26" ht="12.75" hidden="1">
      <c r="A75" s="40" t="s">
        <v>110</v>
      </c>
      <c r="B75" s="28"/>
      <c r="C75" s="28"/>
      <c r="D75" s="29">
        <v>2440000</v>
      </c>
      <c r="E75" s="30">
        <v>2440000</v>
      </c>
      <c r="F75" s="30">
        <v>213219</v>
      </c>
      <c r="G75" s="30"/>
      <c r="H75" s="30">
        <v>-479</v>
      </c>
      <c r="I75" s="30">
        <v>212740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212740</v>
      </c>
      <c r="W75" s="30">
        <v>1238939</v>
      </c>
      <c r="X75" s="30"/>
      <c r="Y75" s="29"/>
      <c r="Z75" s="31">
        <v>2440000</v>
      </c>
    </row>
    <row r="76" spans="1:26" ht="12.75" hidden="1">
      <c r="A76" s="42" t="s">
        <v>287</v>
      </c>
      <c r="B76" s="32"/>
      <c r="C76" s="32"/>
      <c r="D76" s="33">
        <v>438334000</v>
      </c>
      <c r="E76" s="34">
        <v>438334000</v>
      </c>
      <c r="F76" s="34">
        <v>61910694</v>
      </c>
      <c r="G76" s="34">
        <v>49737591</v>
      </c>
      <c r="H76" s="34">
        <v>44676156</v>
      </c>
      <c r="I76" s="34">
        <v>156324441</v>
      </c>
      <c r="J76" s="34">
        <v>35892703</v>
      </c>
      <c r="K76" s="34">
        <v>33458991</v>
      </c>
      <c r="L76" s="34">
        <v>33423213</v>
      </c>
      <c r="M76" s="34">
        <v>102774907</v>
      </c>
      <c r="N76" s="34"/>
      <c r="O76" s="34"/>
      <c r="P76" s="34"/>
      <c r="Q76" s="34"/>
      <c r="R76" s="34"/>
      <c r="S76" s="34"/>
      <c r="T76" s="34"/>
      <c r="U76" s="34"/>
      <c r="V76" s="34">
        <v>259099348</v>
      </c>
      <c r="W76" s="34">
        <v>213270026</v>
      </c>
      <c r="X76" s="34"/>
      <c r="Y76" s="33"/>
      <c r="Z76" s="35">
        <v>438334000</v>
      </c>
    </row>
    <row r="77" spans="1:26" ht="12.75" hidden="1">
      <c r="A77" s="37" t="s">
        <v>31</v>
      </c>
      <c r="B77" s="19"/>
      <c r="C77" s="19"/>
      <c r="D77" s="20">
        <v>126793000</v>
      </c>
      <c r="E77" s="21">
        <v>126793000</v>
      </c>
      <c r="F77" s="21">
        <v>30294609</v>
      </c>
      <c r="G77" s="21">
        <v>11973603</v>
      </c>
      <c r="H77" s="21">
        <v>20800310</v>
      </c>
      <c r="I77" s="21">
        <v>63068522</v>
      </c>
      <c r="J77" s="21">
        <v>9980506</v>
      </c>
      <c r="K77" s="21">
        <v>10018688</v>
      </c>
      <c r="L77" s="21">
        <v>10000488</v>
      </c>
      <c r="M77" s="21">
        <v>29999682</v>
      </c>
      <c r="N77" s="21"/>
      <c r="O77" s="21"/>
      <c r="P77" s="21"/>
      <c r="Q77" s="21"/>
      <c r="R77" s="21"/>
      <c r="S77" s="21"/>
      <c r="T77" s="21"/>
      <c r="U77" s="21"/>
      <c r="V77" s="21">
        <v>93068204</v>
      </c>
      <c r="W77" s="21">
        <v>65236000</v>
      </c>
      <c r="X77" s="21"/>
      <c r="Y77" s="20"/>
      <c r="Z77" s="23">
        <v>126793000</v>
      </c>
    </row>
    <row r="78" spans="1:26" ht="12.75" hidden="1">
      <c r="A78" s="38" t="s">
        <v>32</v>
      </c>
      <c r="B78" s="19"/>
      <c r="C78" s="19"/>
      <c r="D78" s="20">
        <v>311541000</v>
      </c>
      <c r="E78" s="21">
        <v>311541000</v>
      </c>
      <c r="F78" s="21">
        <v>31402866</v>
      </c>
      <c r="G78" s="21">
        <v>37763988</v>
      </c>
      <c r="H78" s="21">
        <v>23876325</v>
      </c>
      <c r="I78" s="21">
        <v>93043179</v>
      </c>
      <c r="J78" s="21">
        <v>25912197</v>
      </c>
      <c r="K78" s="21">
        <v>23440303</v>
      </c>
      <c r="L78" s="21">
        <v>23422725</v>
      </c>
      <c r="M78" s="21">
        <v>72775225</v>
      </c>
      <c r="N78" s="21"/>
      <c r="O78" s="21"/>
      <c r="P78" s="21"/>
      <c r="Q78" s="21"/>
      <c r="R78" s="21"/>
      <c r="S78" s="21"/>
      <c r="T78" s="21"/>
      <c r="U78" s="21"/>
      <c r="V78" s="21">
        <v>165818404</v>
      </c>
      <c r="W78" s="21">
        <v>148034026</v>
      </c>
      <c r="X78" s="21"/>
      <c r="Y78" s="20"/>
      <c r="Z78" s="23">
        <v>311541000</v>
      </c>
    </row>
    <row r="79" spans="1:26" ht="12.75" hidden="1">
      <c r="A79" s="39" t="s">
        <v>103</v>
      </c>
      <c r="B79" s="19"/>
      <c r="C79" s="19"/>
      <c r="D79" s="20">
        <v>299135000</v>
      </c>
      <c r="E79" s="21">
        <v>299135000</v>
      </c>
      <c r="F79" s="21">
        <v>29355342</v>
      </c>
      <c r="G79" s="21">
        <v>35731937</v>
      </c>
      <c r="H79" s="21">
        <v>21324869</v>
      </c>
      <c r="I79" s="21">
        <v>86412148</v>
      </c>
      <c r="J79" s="21">
        <v>24044551</v>
      </c>
      <c r="K79" s="21">
        <v>21499566</v>
      </c>
      <c r="L79" s="21">
        <v>21550172</v>
      </c>
      <c r="M79" s="21">
        <v>67094289</v>
      </c>
      <c r="N79" s="21"/>
      <c r="O79" s="21"/>
      <c r="P79" s="21"/>
      <c r="Q79" s="21"/>
      <c r="R79" s="21"/>
      <c r="S79" s="21"/>
      <c r="T79" s="21"/>
      <c r="U79" s="21"/>
      <c r="V79" s="21">
        <v>153506437</v>
      </c>
      <c r="W79" s="21">
        <v>141680599</v>
      </c>
      <c r="X79" s="21"/>
      <c r="Y79" s="20"/>
      <c r="Z79" s="23">
        <v>299135000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12326000</v>
      </c>
      <c r="E82" s="21">
        <v>12326000</v>
      </c>
      <c r="F82" s="21">
        <v>2027232</v>
      </c>
      <c r="G82" s="21">
        <v>2011759</v>
      </c>
      <c r="H82" s="21">
        <v>2526009</v>
      </c>
      <c r="I82" s="21">
        <v>6565000</v>
      </c>
      <c r="J82" s="21">
        <v>1837251</v>
      </c>
      <c r="K82" s="21">
        <v>1917162</v>
      </c>
      <c r="L82" s="21">
        <v>1831644</v>
      </c>
      <c r="M82" s="21">
        <v>5586057</v>
      </c>
      <c r="N82" s="21"/>
      <c r="O82" s="21"/>
      <c r="P82" s="21"/>
      <c r="Q82" s="21"/>
      <c r="R82" s="21"/>
      <c r="S82" s="21"/>
      <c r="T82" s="21"/>
      <c r="U82" s="21"/>
      <c r="V82" s="21">
        <v>12151057</v>
      </c>
      <c r="W82" s="21">
        <v>6317427</v>
      </c>
      <c r="X82" s="21"/>
      <c r="Y82" s="20"/>
      <c r="Z82" s="23">
        <v>12326000</v>
      </c>
    </row>
    <row r="83" spans="1:26" ht="12.75" hidden="1">
      <c r="A83" s="39" t="s">
        <v>107</v>
      </c>
      <c r="B83" s="19"/>
      <c r="C83" s="19"/>
      <c r="D83" s="20">
        <v>80000</v>
      </c>
      <c r="E83" s="21">
        <v>80000</v>
      </c>
      <c r="F83" s="21">
        <v>20292</v>
      </c>
      <c r="G83" s="21">
        <v>20292</v>
      </c>
      <c r="H83" s="21">
        <v>25447</v>
      </c>
      <c r="I83" s="21">
        <v>66031</v>
      </c>
      <c r="J83" s="21">
        <v>30395</v>
      </c>
      <c r="K83" s="21">
        <v>23575</v>
      </c>
      <c r="L83" s="21">
        <v>40909</v>
      </c>
      <c r="M83" s="21">
        <v>94879</v>
      </c>
      <c r="N83" s="21"/>
      <c r="O83" s="21"/>
      <c r="P83" s="21"/>
      <c r="Q83" s="21"/>
      <c r="R83" s="21"/>
      <c r="S83" s="21"/>
      <c r="T83" s="21"/>
      <c r="U83" s="21"/>
      <c r="V83" s="21">
        <v>160910</v>
      </c>
      <c r="W83" s="21">
        <v>36000</v>
      </c>
      <c r="X83" s="21"/>
      <c r="Y83" s="20"/>
      <c r="Z83" s="23">
        <v>80000</v>
      </c>
    </row>
    <row r="84" spans="1:26" ht="12.75" hidden="1">
      <c r="A84" s="40" t="s">
        <v>110</v>
      </c>
      <c r="B84" s="28"/>
      <c r="C84" s="28"/>
      <c r="D84" s="29"/>
      <c r="E84" s="30"/>
      <c r="F84" s="30">
        <v>213219</v>
      </c>
      <c r="G84" s="30"/>
      <c r="H84" s="30">
        <v>-479</v>
      </c>
      <c r="I84" s="30">
        <v>212740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212740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62408211</v>
      </c>
      <c r="F5" s="358">
        <f t="shared" si="0"/>
        <v>62408211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3142294</v>
      </c>
      <c r="M5" s="356">
        <f t="shared" si="0"/>
        <v>0</v>
      </c>
      <c r="N5" s="358">
        <f t="shared" si="0"/>
        <v>3142294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3142294</v>
      </c>
      <c r="X5" s="356">
        <f t="shared" si="0"/>
        <v>31204106</v>
      </c>
      <c r="Y5" s="358">
        <f t="shared" si="0"/>
        <v>-28061812</v>
      </c>
      <c r="Z5" s="359">
        <f>+IF(X5&lt;&gt;0,+(Y5/X5)*100,0)</f>
        <v>-89.92987012670704</v>
      </c>
      <c r="AA5" s="360">
        <f>+AA6+AA8+AA11+AA13+AA15</f>
        <v>62408211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52754800</v>
      </c>
      <c r="F6" s="59">
        <f t="shared" si="1"/>
        <v>52754800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2601597</v>
      </c>
      <c r="M6" s="60">
        <f t="shared" si="1"/>
        <v>0</v>
      </c>
      <c r="N6" s="59">
        <f t="shared" si="1"/>
        <v>2601597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2601597</v>
      </c>
      <c r="X6" s="60">
        <f t="shared" si="1"/>
        <v>26377400</v>
      </c>
      <c r="Y6" s="59">
        <f t="shared" si="1"/>
        <v>-23775803</v>
      </c>
      <c r="Z6" s="61">
        <f>+IF(X6&lt;&gt;0,+(Y6/X6)*100,0)</f>
        <v>-90.1370226026826</v>
      </c>
      <c r="AA6" s="62">
        <f t="shared" si="1"/>
        <v>52754800</v>
      </c>
    </row>
    <row r="7" spans="1:27" ht="12.75">
      <c r="A7" s="291" t="s">
        <v>229</v>
      </c>
      <c r="B7" s="142"/>
      <c r="C7" s="60"/>
      <c r="D7" s="340"/>
      <c r="E7" s="60">
        <v>52754800</v>
      </c>
      <c r="F7" s="59">
        <v>52754800</v>
      </c>
      <c r="G7" s="59"/>
      <c r="H7" s="60"/>
      <c r="I7" s="60"/>
      <c r="J7" s="59"/>
      <c r="K7" s="59"/>
      <c r="L7" s="60">
        <v>2601597</v>
      </c>
      <c r="M7" s="60"/>
      <c r="N7" s="59">
        <v>2601597</v>
      </c>
      <c r="O7" s="59"/>
      <c r="P7" s="60"/>
      <c r="Q7" s="60"/>
      <c r="R7" s="59"/>
      <c r="S7" s="59"/>
      <c r="T7" s="60"/>
      <c r="U7" s="60"/>
      <c r="V7" s="59"/>
      <c r="W7" s="59">
        <v>2601597</v>
      </c>
      <c r="X7" s="60">
        <v>26377400</v>
      </c>
      <c r="Y7" s="59">
        <v>-23775803</v>
      </c>
      <c r="Z7" s="61">
        <v>-90.14</v>
      </c>
      <c r="AA7" s="62">
        <v>52754800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5009330</v>
      </c>
      <c r="F8" s="59">
        <f t="shared" si="2"/>
        <v>5009330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539449</v>
      </c>
      <c r="M8" s="60">
        <f t="shared" si="2"/>
        <v>0</v>
      </c>
      <c r="N8" s="59">
        <f t="shared" si="2"/>
        <v>539449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539449</v>
      </c>
      <c r="X8" s="60">
        <f t="shared" si="2"/>
        <v>2504665</v>
      </c>
      <c r="Y8" s="59">
        <f t="shared" si="2"/>
        <v>-1965216</v>
      </c>
      <c r="Z8" s="61">
        <f>+IF(X8&lt;&gt;0,+(Y8/X8)*100,0)</f>
        <v>-78.46222947979071</v>
      </c>
      <c r="AA8" s="62">
        <f>SUM(AA9:AA10)</f>
        <v>5009330</v>
      </c>
    </row>
    <row r="9" spans="1:27" ht="12.75">
      <c r="A9" s="291" t="s">
        <v>230</v>
      </c>
      <c r="B9" s="142"/>
      <c r="C9" s="60"/>
      <c r="D9" s="340"/>
      <c r="E9" s="60">
        <v>2806330</v>
      </c>
      <c r="F9" s="59">
        <v>2806330</v>
      </c>
      <c r="G9" s="59"/>
      <c r="H9" s="60"/>
      <c r="I9" s="60"/>
      <c r="J9" s="59"/>
      <c r="K9" s="59"/>
      <c r="L9" s="60">
        <v>106604</v>
      </c>
      <c r="M9" s="60"/>
      <c r="N9" s="59">
        <v>106604</v>
      </c>
      <c r="O9" s="59"/>
      <c r="P9" s="60"/>
      <c r="Q9" s="60"/>
      <c r="R9" s="59"/>
      <c r="S9" s="59"/>
      <c r="T9" s="60"/>
      <c r="U9" s="60"/>
      <c r="V9" s="59"/>
      <c r="W9" s="59">
        <v>106604</v>
      </c>
      <c r="X9" s="60">
        <v>1403165</v>
      </c>
      <c r="Y9" s="59">
        <v>-1296561</v>
      </c>
      <c r="Z9" s="61">
        <v>-92.4</v>
      </c>
      <c r="AA9" s="62">
        <v>2806330</v>
      </c>
    </row>
    <row r="10" spans="1:27" ht="12.75">
      <c r="A10" s="291" t="s">
        <v>231</v>
      </c>
      <c r="B10" s="142"/>
      <c r="C10" s="60"/>
      <c r="D10" s="340"/>
      <c r="E10" s="60">
        <v>2203000</v>
      </c>
      <c r="F10" s="59">
        <v>2203000</v>
      </c>
      <c r="G10" s="59"/>
      <c r="H10" s="60"/>
      <c r="I10" s="60"/>
      <c r="J10" s="59"/>
      <c r="K10" s="59"/>
      <c r="L10" s="60">
        <v>432845</v>
      </c>
      <c r="M10" s="60"/>
      <c r="N10" s="59">
        <v>432845</v>
      </c>
      <c r="O10" s="59"/>
      <c r="P10" s="60"/>
      <c r="Q10" s="60"/>
      <c r="R10" s="59"/>
      <c r="S10" s="59"/>
      <c r="T10" s="60"/>
      <c r="U10" s="60"/>
      <c r="V10" s="59"/>
      <c r="W10" s="59">
        <v>432845</v>
      </c>
      <c r="X10" s="60">
        <v>1101500</v>
      </c>
      <c r="Y10" s="59">
        <v>-668655</v>
      </c>
      <c r="Z10" s="61">
        <v>-60.7</v>
      </c>
      <c r="AA10" s="62">
        <v>2203000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4644081</v>
      </c>
      <c r="F15" s="59">
        <f t="shared" si="5"/>
        <v>4644081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1248</v>
      </c>
      <c r="M15" s="60">
        <f t="shared" si="5"/>
        <v>0</v>
      </c>
      <c r="N15" s="59">
        <f t="shared" si="5"/>
        <v>1248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1248</v>
      </c>
      <c r="X15" s="60">
        <f t="shared" si="5"/>
        <v>2322041</v>
      </c>
      <c r="Y15" s="59">
        <f t="shared" si="5"/>
        <v>-2320793</v>
      </c>
      <c r="Z15" s="61">
        <f>+IF(X15&lt;&gt;0,+(Y15/X15)*100,0)</f>
        <v>-99.94625417897444</v>
      </c>
      <c r="AA15" s="62">
        <f>SUM(AA16:AA20)</f>
        <v>4644081</v>
      </c>
    </row>
    <row r="16" spans="1:27" ht="12.75">
      <c r="A16" s="291" t="s">
        <v>234</v>
      </c>
      <c r="B16" s="300"/>
      <c r="C16" s="60"/>
      <c r="D16" s="340"/>
      <c r="E16" s="60">
        <v>748000</v>
      </c>
      <c r="F16" s="59">
        <v>748000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374000</v>
      </c>
      <c r="Y16" s="59">
        <v>-374000</v>
      </c>
      <c r="Z16" s="61">
        <v>-100</v>
      </c>
      <c r="AA16" s="62">
        <v>748000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3896081</v>
      </c>
      <c r="F20" s="59">
        <v>3896081</v>
      </c>
      <c r="G20" s="59"/>
      <c r="H20" s="60"/>
      <c r="I20" s="60"/>
      <c r="J20" s="59"/>
      <c r="K20" s="59"/>
      <c r="L20" s="60">
        <v>1248</v>
      </c>
      <c r="M20" s="60"/>
      <c r="N20" s="59">
        <v>1248</v>
      </c>
      <c r="O20" s="59"/>
      <c r="P20" s="60"/>
      <c r="Q20" s="60"/>
      <c r="R20" s="59"/>
      <c r="S20" s="59"/>
      <c r="T20" s="60"/>
      <c r="U20" s="60"/>
      <c r="V20" s="59"/>
      <c r="W20" s="59">
        <v>1248</v>
      </c>
      <c r="X20" s="60">
        <v>1948041</v>
      </c>
      <c r="Y20" s="59">
        <v>-1946793</v>
      </c>
      <c r="Z20" s="61">
        <v>-99.94</v>
      </c>
      <c r="AA20" s="62">
        <v>3896081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6512801</v>
      </c>
      <c r="F22" s="345">
        <f t="shared" si="6"/>
        <v>6512801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2277012</v>
      </c>
      <c r="M22" s="343">
        <f t="shared" si="6"/>
        <v>0</v>
      </c>
      <c r="N22" s="345">
        <f t="shared" si="6"/>
        <v>2277012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2277012</v>
      </c>
      <c r="X22" s="343">
        <f t="shared" si="6"/>
        <v>3256401</v>
      </c>
      <c r="Y22" s="345">
        <f t="shared" si="6"/>
        <v>-979389</v>
      </c>
      <c r="Z22" s="336">
        <f>+IF(X22&lt;&gt;0,+(Y22/X22)*100,0)</f>
        <v>-30.075810687934318</v>
      </c>
      <c r="AA22" s="350">
        <f>SUM(AA23:AA32)</f>
        <v>6512801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>
        <v>2277012</v>
      </c>
      <c r="M25" s="60"/>
      <c r="N25" s="59">
        <v>2277012</v>
      </c>
      <c r="O25" s="59"/>
      <c r="P25" s="60"/>
      <c r="Q25" s="60"/>
      <c r="R25" s="59"/>
      <c r="S25" s="59"/>
      <c r="T25" s="60"/>
      <c r="U25" s="60"/>
      <c r="V25" s="59"/>
      <c r="W25" s="59">
        <v>2277012</v>
      </c>
      <c r="X25" s="60"/>
      <c r="Y25" s="59">
        <v>2277012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6512801</v>
      </c>
      <c r="F32" s="59">
        <v>6512801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3256401</v>
      </c>
      <c r="Y32" s="59">
        <v>-3256401</v>
      </c>
      <c r="Z32" s="61">
        <v>-100</v>
      </c>
      <c r="AA32" s="62">
        <v>6512801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2075155</v>
      </c>
      <c r="F40" s="345">
        <f t="shared" si="9"/>
        <v>2075155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2068008</v>
      </c>
      <c r="M40" s="343">
        <f t="shared" si="9"/>
        <v>0</v>
      </c>
      <c r="N40" s="345">
        <f t="shared" si="9"/>
        <v>2068008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2068008</v>
      </c>
      <c r="X40" s="343">
        <f t="shared" si="9"/>
        <v>1037578</v>
      </c>
      <c r="Y40" s="345">
        <f t="shared" si="9"/>
        <v>1030430</v>
      </c>
      <c r="Z40" s="336">
        <f>+IF(X40&lt;&gt;0,+(Y40/X40)*100,0)</f>
        <v>99.31108793748518</v>
      </c>
      <c r="AA40" s="350">
        <f>SUM(AA41:AA49)</f>
        <v>2075155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1432516</v>
      </c>
      <c r="F44" s="53">
        <v>1432516</v>
      </c>
      <c r="G44" s="53"/>
      <c r="H44" s="54"/>
      <c r="I44" s="54"/>
      <c r="J44" s="53"/>
      <c r="K44" s="53"/>
      <c r="L44" s="54">
        <v>74166</v>
      </c>
      <c r="M44" s="54"/>
      <c r="N44" s="53">
        <v>74166</v>
      </c>
      <c r="O44" s="53"/>
      <c r="P44" s="54"/>
      <c r="Q44" s="54"/>
      <c r="R44" s="53"/>
      <c r="S44" s="53"/>
      <c r="T44" s="54"/>
      <c r="U44" s="54"/>
      <c r="V44" s="53"/>
      <c r="W44" s="53">
        <v>74166</v>
      </c>
      <c r="X44" s="54">
        <v>716258</v>
      </c>
      <c r="Y44" s="53">
        <v>-642092</v>
      </c>
      <c r="Z44" s="94">
        <v>-89.65</v>
      </c>
      <c r="AA44" s="95">
        <v>1432516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642639</v>
      </c>
      <c r="F48" s="53">
        <v>642639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321320</v>
      </c>
      <c r="Y48" s="53">
        <v>-321320</v>
      </c>
      <c r="Z48" s="94">
        <v>-100</v>
      </c>
      <c r="AA48" s="95">
        <v>642639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1993842</v>
      </c>
      <c r="M49" s="54"/>
      <c r="N49" s="53">
        <v>1993842</v>
      </c>
      <c r="O49" s="53"/>
      <c r="P49" s="54"/>
      <c r="Q49" s="54"/>
      <c r="R49" s="53"/>
      <c r="S49" s="53"/>
      <c r="T49" s="54"/>
      <c r="U49" s="54"/>
      <c r="V49" s="53"/>
      <c r="W49" s="53">
        <v>1993842</v>
      </c>
      <c r="X49" s="54"/>
      <c r="Y49" s="53">
        <v>1993842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70996167</v>
      </c>
      <c r="F60" s="264">
        <f t="shared" si="14"/>
        <v>70996167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7487314</v>
      </c>
      <c r="M60" s="219">
        <f t="shared" si="14"/>
        <v>0</v>
      </c>
      <c r="N60" s="264">
        <f t="shared" si="14"/>
        <v>7487314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7487314</v>
      </c>
      <c r="X60" s="219">
        <f t="shared" si="14"/>
        <v>35498085</v>
      </c>
      <c r="Y60" s="264">
        <f t="shared" si="14"/>
        <v>-28010771</v>
      </c>
      <c r="Z60" s="337">
        <f>+IF(X60&lt;&gt;0,+(Y60/X60)*100,0)</f>
        <v>-78.9078368593686</v>
      </c>
      <c r="AA60" s="232">
        <f>+AA57+AA54+AA51+AA40+AA37+AA34+AA22+AA5</f>
        <v>70996167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387816398</v>
      </c>
      <c r="F5" s="100">
        <f t="shared" si="0"/>
        <v>387816398</v>
      </c>
      <c r="G5" s="100">
        <f t="shared" si="0"/>
        <v>58147404</v>
      </c>
      <c r="H5" s="100">
        <f t="shared" si="0"/>
        <v>44468238</v>
      </c>
      <c r="I5" s="100">
        <f t="shared" si="0"/>
        <v>21914525</v>
      </c>
      <c r="J5" s="100">
        <f t="shared" si="0"/>
        <v>124530167</v>
      </c>
      <c r="K5" s="100">
        <f t="shared" si="0"/>
        <v>12546913</v>
      </c>
      <c r="L5" s="100">
        <f t="shared" si="0"/>
        <v>12546913</v>
      </c>
      <c r="M5" s="100">
        <f t="shared" si="0"/>
        <v>68271001</v>
      </c>
      <c r="N5" s="100">
        <f t="shared" si="0"/>
        <v>93364827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217894994</v>
      </c>
      <c r="X5" s="100">
        <f t="shared" si="0"/>
        <v>169385512</v>
      </c>
      <c r="Y5" s="100">
        <f t="shared" si="0"/>
        <v>48509482</v>
      </c>
      <c r="Z5" s="137">
        <f>+IF(X5&lt;&gt;0,+(Y5/X5)*100,0)</f>
        <v>28.638507170554234</v>
      </c>
      <c r="AA5" s="153">
        <f>SUM(AA6:AA8)</f>
        <v>387816398</v>
      </c>
    </row>
    <row r="6" spans="1:27" ht="12.75">
      <c r="A6" s="138" t="s">
        <v>75</v>
      </c>
      <c r="B6" s="136"/>
      <c r="C6" s="155"/>
      <c r="D6" s="155"/>
      <c r="E6" s="156">
        <v>235336881</v>
      </c>
      <c r="F6" s="60">
        <v>235336881</v>
      </c>
      <c r="G6" s="60">
        <v>26820201</v>
      </c>
      <c r="H6" s="60">
        <v>32325885</v>
      </c>
      <c r="I6" s="60">
        <v>1007556</v>
      </c>
      <c r="J6" s="60">
        <v>60153642</v>
      </c>
      <c r="K6" s="60">
        <v>2551823</v>
      </c>
      <c r="L6" s="60">
        <v>2551823</v>
      </c>
      <c r="M6" s="60">
        <v>58242396</v>
      </c>
      <c r="N6" s="60">
        <v>63346042</v>
      </c>
      <c r="O6" s="60"/>
      <c r="P6" s="60"/>
      <c r="Q6" s="60"/>
      <c r="R6" s="60"/>
      <c r="S6" s="60"/>
      <c r="T6" s="60"/>
      <c r="U6" s="60"/>
      <c r="V6" s="60"/>
      <c r="W6" s="60">
        <v>123499684</v>
      </c>
      <c r="X6" s="60">
        <v>168594837</v>
      </c>
      <c r="Y6" s="60">
        <v>-45095153</v>
      </c>
      <c r="Z6" s="140">
        <v>-26.75</v>
      </c>
      <c r="AA6" s="155">
        <v>235336881</v>
      </c>
    </row>
    <row r="7" spans="1:27" ht="12.75">
      <c r="A7" s="138" t="s">
        <v>76</v>
      </c>
      <c r="B7" s="136"/>
      <c r="C7" s="157"/>
      <c r="D7" s="157"/>
      <c r="E7" s="158">
        <v>150748517</v>
      </c>
      <c r="F7" s="159">
        <v>150748517</v>
      </c>
      <c r="G7" s="159">
        <v>31244200</v>
      </c>
      <c r="H7" s="159">
        <v>12142353</v>
      </c>
      <c r="I7" s="159">
        <v>20906969</v>
      </c>
      <c r="J7" s="159">
        <v>64293522</v>
      </c>
      <c r="K7" s="159">
        <v>9995090</v>
      </c>
      <c r="L7" s="159">
        <v>9995090</v>
      </c>
      <c r="M7" s="159">
        <v>10028605</v>
      </c>
      <c r="N7" s="159">
        <v>30018785</v>
      </c>
      <c r="O7" s="159"/>
      <c r="P7" s="159"/>
      <c r="Q7" s="159"/>
      <c r="R7" s="159"/>
      <c r="S7" s="159"/>
      <c r="T7" s="159"/>
      <c r="U7" s="159"/>
      <c r="V7" s="159"/>
      <c r="W7" s="159">
        <v>94312307</v>
      </c>
      <c r="X7" s="159">
        <v>1056195</v>
      </c>
      <c r="Y7" s="159">
        <v>93256112</v>
      </c>
      <c r="Z7" s="141">
        <v>8829.44</v>
      </c>
      <c r="AA7" s="157">
        <v>150748517</v>
      </c>
    </row>
    <row r="8" spans="1:27" ht="12.75">
      <c r="A8" s="138" t="s">
        <v>77</v>
      </c>
      <c r="B8" s="136"/>
      <c r="C8" s="155"/>
      <c r="D8" s="155"/>
      <c r="E8" s="156">
        <v>1731000</v>
      </c>
      <c r="F8" s="60">
        <v>1731000</v>
      </c>
      <c r="G8" s="60">
        <v>83003</v>
      </c>
      <c r="H8" s="60"/>
      <c r="I8" s="60"/>
      <c r="J8" s="60">
        <v>83003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83003</v>
      </c>
      <c r="X8" s="60">
        <v>-265520</v>
      </c>
      <c r="Y8" s="60">
        <v>348523</v>
      </c>
      <c r="Z8" s="140">
        <v>-131.26</v>
      </c>
      <c r="AA8" s="155">
        <v>1731000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19744000</v>
      </c>
      <c r="F9" s="100">
        <f t="shared" si="1"/>
        <v>19744000</v>
      </c>
      <c r="G9" s="100">
        <f t="shared" si="1"/>
        <v>1767191</v>
      </c>
      <c r="H9" s="100">
        <f t="shared" si="1"/>
        <v>2038724</v>
      </c>
      <c r="I9" s="100">
        <f t="shared" si="1"/>
        <v>969544</v>
      </c>
      <c r="J9" s="100">
        <f t="shared" si="1"/>
        <v>4775459</v>
      </c>
      <c r="K9" s="100">
        <f t="shared" si="1"/>
        <v>920311</v>
      </c>
      <c r="L9" s="100">
        <f t="shared" si="1"/>
        <v>920311</v>
      </c>
      <c r="M9" s="100">
        <f t="shared" si="1"/>
        <v>892982</v>
      </c>
      <c r="N9" s="100">
        <f t="shared" si="1"/>
        <v>2733604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7509063</v>
      </c>
      <c r="X9" s="100">
        <f t="shared" si="1"/>
        <v>10504700</v>
      </c>
      <c r="Y9" s="100">
        <f t="shared" si="1"/>
        <v>-2995637</v>
      </c>
      <c r="Z9" s="137">
        <f>+IF(X9&lt;&gt;0,+(Y9/X9)*100,0)</f>
        <v>-28.517111388235744</v>
      </c>
      <c r="AA9" s="153">
        <f>SUM(AA10:AA14)</f>
        <v>19744000</v>
      </c>
    </row>
    <row r="10" spans="1:27" ht="12.75">
      <c r="A10" s="138" t="s">
        <v>79</v>
      </c>
      <c r="B10" s="136"/>
      <c r="C10" s="155"/>
      <c r="D10" s="155"/>
      <c r="E10" s="156">
        <v>6540000</v>
      </c>
      <c r="F10" s="60">
        <v>6540000</v>
      </c>
      <c r="G10" s="60">
        <v>65533</v>
      </c>
      <c r="H10" s="60">
        <v>594478</v>
      </c>
      <c r="I10" s="60">
        <v>141246</v>
      </c>
      <c r="J10" s="60">
        <v>801257</v>
      </c>
      <c r="K10" s="60">
        <v>148897</v>
      </c>
      <c r="L10" s="60">
        <v>148897</v>
      </c>
      <c r="M10" s="60">
        <v>142812</v>
      </c>
      <c r="N10" s="60">
        <v>440606</v>
      </c>
      <c r="O10" s="60"/>
      <c r="P10" s="60"/>
      <c r="Q10" s="60"/>
      <c r="R10" s="60"/>
      <c r="S10" s="60"/>
      <c r="T10" s="60"/>
      <c r="U10" s="60"/>
      <c r="V10" s="60"/>
      <c r="W10" s="60">
        <v>1241863</v>
      </c>
      <c r="X10" s="60">
        <v>4897891</v>
      </c>
      <c r="Y10" s="60">
        <v>-3656028</v>
      </c>
      <c r="Z10" s="140">
        <v>-74.64</v>
      </c>
      <c r="AA10" s="155">
        <v>6540000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11102000</v>
      </c>
      <c r="F12" s="60">
        <v>11102000</v>
      </c>
      <c r="G12" s="60">
        <v>1524665</v>
      </c>
      <c r="H12" s="60">
        <v>1409716</v>
      </c>
      <c r="I12" s="60">
        <v>793842</v>
      </c>
      <c r="J12" s="60">
        <v>3728223</v>
      </c>
      <c r="K12" s="60">
        <v>736808</v>
      </c>
      <c r="L12" s="60">
        <v>736808</v>
      </c>
      <c r="M12" s="60">
        <v>715564</v>
      </c>
      <c r="N12" s="60">
        <v>2189180</v>
      </c>
      <c r="O12" s="60"/>
      <c r="P12" s="60"/>
      <c r="Q12" s="60"/>
      <c r="R12" s="60"/>
      <c r="S12" s="60"/>
      <c r="T12" s="60"/>
      <c r="U12" s="60"/>
      <c r="V12" s="60"/>
      <c r="W12" s="60">
        <v>5917403</v>
      </c>
      <c r="X12" s="60">
        <v>5398461</v>
      </c>
      <c r="Y12" s="60">
        <v>518942</v>
      </c>
      <c r="Z12" s="140">
        <v>9.61</v>
      </c>
      <c r="AA12" s="155">
        <v>11102000</v>
      </c>
    </row>
    <row r="13" spans="1:27" ht="12.75">
      <c r="A13" s="138" t="s">
        <v>82</v>
      </c>
      <c r="B13" s="136"/>
      <c r="C13" s="155"/>
      <c r="D13" s="155"/>
      <c r="E13" s="156">
        <v>2102000</v>
      </c>
      <c r="F13" s="60">
        <v>2102000</v>
      </c>
      <c r="G13" s="60">
        <v>176993</v>
      </c>
      <c r="H13" s="60">
        <v>34530</v>
      </c>
      <c r="I13" s="60">
        <v>34456</v>
      </c>
      <c r="J13" s="60">
        <v>245979</v>
      </c>
      <c r="K13" s="60">
        <v>34606</v>
      </c>
      <c r="L13" s="60">
        <v>34606</v>
      </c>
      <c r="M13" s="60">
        <v>34606</v>
      </c>
      <c r="N13" s="60">
        <v>103818</v>
      </c>
      <c r="O13" s="60"/>
      <c r="P13" s="60"/>
      <c r="Q13" s="60"/>
      <c r="R13" s="60"/>
      <c r="S13" s="60"/>
      <c r="T13" s="60"/>
      <c r="U13" s="60"/>
      <c r="V13" s="60"/>
      <c r="W13" s="60">
        <v>349797</v>
      </c>
      <c r="X13" s="60">
        <v>208348</v>
      </c>
      <c r="Y13" s="60">
        <v>141449</v>
      </c>
      <c r="Z13" s="140">
        <v>67.89</v>
      </c>
      <c r="AA13" s="155">
        <v>2102000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67464000</v>
      </c>
      <c r="F15" s="100">
        <f t="shared" si="2"/>
        <v>67464000</v>
      </c>
      <c r="G15" s="100">
        <f t="shared" si="2"/>
        <v>812060</v>
      </c>
      <c r="H15" s="100">
        <f t="shared" si="2"/>
        <v>65498</v>
      </c>
      <c r="I15" s="100">
        <f t="shared" si="2"/>
        <v>1293066</v>
      </c>
      <c r="J15" s="100">
        <f t="shared" si="2"/>
        <v>2170624</v>
      </c>
      <c r="K15" s="100">
        <f t="shared" si="2"/>
        <v>46332</v>
      </c>
      <c r="L15" s="100">
        <f t="shared" si="2"/>
        <v>46332</v>
      </c>
      <c r="M15" s="100">
        <f t="shared" si="2"/>
        <v>51569</v>
      </c>
      <c r="N15" s="100">
        <f t="shared" si="2"/>
        <v>144233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2314857</v>
      </c>
      <c r="X15" s="100">
        <f t="shared" si="2"/>
        <v>7214009</v>
      </c>
      <c r="Y15" s="100">
        <f t="shared" si="2"/>
        <v>-4899152</v>
      </c>
      <c r="Z15" s="137">
        <f>+IF(X15&lt;&gt;0,+(Y15/X15)*100,0)</f>
        <v>-67.91164247230631</v>
      </c>
      <c r="AA15" s="153">
        <f>SUM(AA16:AA18)</f>
        <v>67464000</v>
      </c>
    </row>
    <row r="16" spans="1:27" ht="12.75">
      <c r="A16" s="138" t="s">
        <v>85</v>
      </c>
      <c r="B16" s="136"/>
      <c r="C16" s="155"/>
      <c r="D16" s="155"/>
      <c r="E16" s="156">
        <v>292000</v>
      </c>
      <c r="F16" s="60">
        <v>292000</v>
      </c>
      <c r="G16" s="60">
        <v>3217</v>
      </c>
      <c r="H16" s="60">
        <v>10210</v>
      </c>
      <c r="I16" s="60">
        <v>41163</v>
      </c>
      <c r="J16" s="60">
        <v>54590</v>
      </c>
      <c r="K16" s="60">
        <v>15937</v>
      </c>
      <c r="L16" s="60">
        <v>15937</v>
      </c>
      <c r="M16" s="60">
        <v>4545</v>
      </c>
      <c r="N16" s="60">
        <v>36419</v>
      </c>
      <c r="O16" s="60"/>
      <c r="P16" s="60"/>
      <c r="Q16" s="60"/>
      <c r="R16" s="60"/>
      <c r="S16" s="60"/>
      <c r="T16" s="60"/>
      <c r="U16" s="60"/>
      <c r="V16" s="60"/>
      <c r="W16" s="60">
        <v>91009</v>
      </c>
      <c r="X16" s="60">
        <v>105055</v>
      </c>
      <c r="Y16" s="60">
        <v>-14046</v>
      </c>
      <c r="Z16" s="140">
        <v>-13.37</v>
      </c>
      <c r="AA16" s="155">
        <v>292000</v>
      </c>
    </row>
    <row r="17" spans="1:27" ht="12.75">
      <c r="A17" s="138" t="s">
        <v>86</v>
      </c>
      <c r="B17" s="136"/>
      <c r="C17" s="155"/>
      <c r="D17" s="155"/>
      <c r="E17" s="156">
        <v>66147000</v>
      </c>
      <c r="F17" s="60">
        <v>66147000</v>
      </c>
      <c r="G17" s="60">
        <v>776777</v>
      </c>
      <c r="H17" s="60">
        <v>55288</v>
      </c>
      <c r="I17" s="60">
        <v>1251903</v>
      </c>
      <c r="J17" s="60">
        <v>2083968</v>
      </c>
      <c r="K17" s="60">
        <v>30395</v>
      </c>
      <c r="L17" s="60">
        <v>30395</v>
      </c>
      <c r="M17" s="60">
        <v>47024</v>
      </c>
      <c r="N17" s="60">
        <v>107814</v>
      </c>
      <c r="O17" s="60"/>
      <c r="P17" s="60"/>
      <c r="Q17" s="60"/>
      <c r="R17" s="60"/>
      <c r="S17" s="60"/>
      <c r="T17" s="60"/>
      <c r="U17" s="60"/>
      <c r="V17" s="60"/>
      <c r="W17" s="60">
        <v>2191782</v>
      </c>
      <c r="X17" s="60">
        <v>6578943</v>
      </c>
      <c r="Y17" s="60">
        <v>-4387161</v>
      </c>
      <c r="Z17" s="140">
        <v>-66.68</v>
      </c>
      <c r="AA17" s="155">
        <v>66147000</v>
      </c>
    </row>
    <row r="18" spans="1:27" ht="12.75">
      <c r="A18" s="138" t="s">
        <v>87</v>
      </c>
      <c r="B18" s="136"/>
      <c r="C18" s="155"/>
      <c r="D18" s="155"/>
      <c r="E18" s="156">
        <v>1025000</v>
      </c>
      <c r="F18" s="60">
        <v>1025000</v>
      </c>
      <c r="G18" s="60">
        <v>32066</v>
      </c>
      <c r="H18" s="60"/>
      <c r="I18" s="60"/>
      <c r="J18" s="60">
        <v>32066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32066</v>
      </c>
      <c r="X18" s="60">
        <v>530011</v>
      </c>
      <c r="Y18" s="60">
        <v>-497945</v>
      </c>
      <c r="Z18" s="140">
        <v>-93.95</v>
      </c>
      <c r="AA18" s="155">
        <v>1025000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369368783</v>
      </c>
      <c r="F19" s="100">
        <f t="shared" si="3"/>
        <v>369368783</v>
      </c>
      <c r="G19" s="100">
        <f t="shared" si="3"/>
        <v>39223478</v>
      </c>
      <c r="H19" s="100">
        <f t="shared" si="3"/>
        <v>52682653</v>
      </c>
      <c r="I19" s="100">
        <f t="shared" si="3"/>
        <v>24004905</v>
      </c>
      <c r="J19" s="100">
        <f t="shared" si="3"/>
        <v>115911036</v>
      </c>
      <c r="K19" s="100">
        <f t="shared" si="3"/>
        <v>25978770</v>
      </c>
      <c r="L19" s="100">
        <f t="shared" si="3"/>
        <v>25978770</v>
      </c>
      <c r="M19" s="100">
        <f t="shared" si="3"/>
        <v>29830117</v>
      </c>
      <c r="N19" s="100">
        <f t="shared" si="3"/>
        <v>81787657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197698693</v>
      </c>
      <c r="X19" s="100">
        <f t="shared" si="3"/>
        <v>192772313</v>
      </c>
      <c r="Y19" s="100">
        <f t="shared" si="3"/>
        <v>4926380</v>
      </c>
      <c r="Z19" s="137">
        <f>+IF(X19&lt;&gt;0,+(Y19/X19)*100,0)</f>
        <v>2.555543336765379</v>
      </c>
      <c r="AA19" s="153">
        <f>SUM(AA20:AA23)</f>
        <v>369368783</v>
      </c>
    </row>
    <row r="20" spans="1:27" ht="12.75">
      <c r="A20" s="138" t="s">
        <v>89</v>
      </c>
      <c r="B20" s="136"/>
      <c r="C20" s="155"/>
      <c r="D20" s="155"/>
      <c r="E20" s="156">
        <v>329668242</v>
      </c>
      <c r="F20" s="60">
        <v>329668242</v>
      </c>
      <c r="G20" s="60">
        <v>33272261</v>
      </c>
      <c r="H20" s="60">
        <v>41346292</v>
      </c>
      <c r="I20" s="60">
        <v>21458473</v>
      </c>
      <c r="J20" s="60">
        <v>96077026</v>
      </c>
      <c r="K20" s="60">
        <v>24132538</v>
      </c>
      <c r="L20" s="60">
        <v>24132538</v>
      </c>
      <c r="M20" s="60">
        <v>24612052</v>
      </c>
      <c r="N20" s="60">
        <v>72877128</v>
      </c>
      <c r="O20" s="60"/>
      <c r="P20" s="60"/>
      <c r="Q20" s="60"/>
      <c r="R20" s="60"/>
      <c r="S20" s="60"/>
      <c r="T20" s="60"/>
      <c r="U20" s="60"/>
      <c r="V20" s="60"/>
      <c r="W20" s="60">
        <v>168954154</v>
      </c>
      <c r="X20" s="60">
        <v>178861783</v>
      </c>
      <c r="Y20" s="60">
        <v>-9907629</v>
      </c>
      <c r="Z20" s="140">
        <v>-5.54</v>
      </c>
      <c r="AA20" s="155">
        <v>329668242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39700541</v>
      </c>
      <c r="F23" s="60">
        <v>39700541</v>
      </c>
      <c r="G23" s="60">
        <v>5951217</v>
      </c>
      <c r="H23" s="60">
        <v>11336361</v>
      </c>
      <c r="I23" s="60">
        <v>2546432</v>
      </c>
      <c r="J23" s="60">
        <v>19834010</v>
      </c>
      <c r="K23" s="60">
        <v>1846232</v>
      </c>
      <c r="L23" s="60">
        <v>1846232</v>
      </c>
      <c r="M23" s="60">
        <v>5218065</v>
      </c>
      <c r="N23" s="60">
        <v>8910529</v>
      </c>
      <c r="O23" s="60"/>
      <c r="P23" s="60"/>
      <c r="Q23" s="60"/>
      <c r="R23" s="60"/>
      <c r="S23" s="60"/>
      <c r="T23" s="60"/>
      <c r="U23" s="60"/>
      <c r="V23" s="60"/>
      <c r="W23" s="60">
        <v>28744539</v>
      </c>
      <c r="X23" s="60">
        <v>13910530</v>
      </c>
      <c r="Y23" s="60">
        <v>14834009</v>
      </c>
      <c r="Z23" s="140">
        <v>106.64</v>
      </c>
      <c r="AA23" s="155">
        <v>39700541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196000</v>
      </c>
      <c r="F24" s="100">
        <v>196000</v>
      </c>
      <c r="G24" s="100">
        <v>4050</v>
      </c>
      <c r="H24" s="100"/>
      <c r="I24" s="100"/>
      <c r="J24" s="100">
        <v>4050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4050</v>
      </c>
      <c r="X24" s="100">
        <v>96493</v>
      </c>
      <c r="Y24" s="100">
        <v>-92443</v>
      </c>
      <c r="Z24" s="137">
        <v>-95.8</v>
      </c>
      <c r="AA24" s="153">
        <v>196000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844589181</v>
      </c>
      <c r="F25" s="73">
        <f t="shared" si="4"/>
        <v>844589181</v>
      </c>
      <c r="G25" s="73">
        <f t="shared" si="4"/>
        <v>99954183</v>
      </c>
      <c r="H25" s="73">
        <f t="shared" si="4"/>
        <v>99255113</v>
      </c>
      <c r="I25" s="73">
        <f t="shared" si="4"/>
        <v>48182040</v>
      </c>
      <c r="J25" s="73">
        <f t="shared" si="4"/>
        <v>247391336</v>
      </c>
      <c r="K25" s="73">
        <f t="shared" si="4"/>
        <v>39492326</v>
      </c>
      <c r="L25" s="73">
        <f t="shared" si="4"/>
        <v>39492326</v>
      </c>
      <c r="M25" s="73">
        <f t="shared" si="4"/>
        <v>99045669</v>
      </c>
      <c r="N25" s="73">
        <f t="shared" si="4"/>
        <v>178030321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425421657</v>
      </c>
      <c r="X25" s="73">
        <f t="shared" si="4"/>
        <v>379973027</v>
      </c>
      <c r="Y25" s="73">
        <f t="shared" si="4"/>
        <v>45448630</v>
      </c>
      <c r="Z25" s="170">
        <f>+IF(X25&lt;&gt;0,+(Y25/X25)*100,0)</f>
        <v>11.961014801190085</v>
      </c>
      <c r="AA25" s="168">
        <f>+AA5+AA9+AA15+AA19+AA24</f>
        <v>844589181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212144950</v>
      </c>
      <c r="F28" s="100">
        <f t="shared" si="5"/>
        <v>212144950</v>
      </c>
      <c r="G28" s="100">
        <f t="shared" si="5"/>
        <v>6005501</v>
      </c>
      <c r="H28" s="100">
        <f t="shared" si="5"/>
        <v>10510060</v>
      </c>
      <c r="I28" s="100">
        <f t="shared" si="5"/>
        <v>9621292</v>
      </c>
      <c r="J28" s="100">
        <f t="shared" si="5"/>
        <v>26136853</v>
      </c>
      <c r="K28" s="100">
        <f t="shared" si="5"/>
        <v>12353685</v>
      </c>
      <c r="L28" s="100">
        <f t="shared" si="5"/>
        <v>12353685</v>
      </c>
      <c r="M28" s="100">
        <f t="shared" si="5"/>
        <v>10178447</v>
      </c>
      <c r="N28" s="100">
        <f t="shared" si="5"/>
        <v>34885817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61022670</v>
      </c>
      <c r="X28" s="100">
        <f t="shared" si="5"/>
        <v>98091075</v>
      </c>
      <c r="Y28" s="100">
        <f t="shared" si="5"/>
        <v>-37068405</v>
      </c>
      <c r="Z28" s="137">
        <f>+IF(X28&lt;&gt;0,+(Y28/X28)*100,0)</f>
        <v>-37.78978362710369</v>
      </c>
      <c r="AA28" s="153">
        <f>SUM(AA29:AA31)</f>
        <v>212144950</v>
      </c>
    </row>
    <row r="29" spans="1:27" ht="12.75">
      <c r="A29" s="138" t="s">
        <v>75</v>
      </c>
      <c r="B29" s="136"/>
      <c r="C29" s="155"/>
      <c r="D29" s="155"/>
      <c r="E29" s="156">
        <v>113816950</v>
      </c>
      <c r="F29" s="60">
        <v>113816950</v>
      </c>
      <c r="G29" s="60">
        <v>5030901</v>
      </c>
      <c r="H29" s="60">
        <v>6150391</v>
      </c>
      <c r="I29" s="60">
        <v>7212255</v>
      </c>
      <c r="J29" s="60">
        <v>18393547</v>
      </c>
      <c r="K29" s="60">
        <v>8558484</v>
      </c>
      <c r="L29" s="60">
        <v>8558484</v>
      </c>
      <c r="M29" s="60">
        <v>6114202</v>
      </c>
      <c r="N29" s="60">
        <v>23231170</v>
      </c>
      <c r="O29" s="60"/>
      <c r="P29" s="60"/>
      <c r="Q29" s="60"/>
      <c r="R29" s="60"/>
      <c r="S29" s="60"/>
      <c r="T29" s="60"/>
      <c r="U29" s="60"/>
      <c r="V29" s="60"/>
      <c r="W29" s="60">
        <v>41624717</v>
      </c>
      <c r="X29" s="60">
        <v>50360506</v>
      </c>
      <c r="Y29" s="60">
        <v>-8735789</v>
      </c>
      <c r="Z29" s="140">
        <v>-17.35</v>
      </c>
      <c r="AA29" s="155">
        <v>113816950</v>
      </c>
    </row>
    <row r="30" spans="1:27" ht="12.75">
      <c r="A30" s="138" t="s">
        <v>76</v>
      </c>
      <c r="B30" s="136"/>
      <c r="C30" s="157"/>
      <c r="D30" s="157"/>
      <c r="E30" s="158">
        <v>50792000</v>
      </c>
      <c r="F30" s="159">
        <v>50792000</v>
      </c>
      <c r="G30" s="159">
        <v>490829</v>
      </c>
      <c r="H30" s="159">
        <v>3036962</v>
      </c>
      <c r="I30" s="159">
        <v>1624382</v>
      </c>
      <c r="J30" s="159">
        <v>5152173</v>
      </c>
      <c r="K30" s="159">
        <v>2608384</v>
      </c>
      <c r="L30" s="159">
        <v>2608384</v>
      </c>
      <c r="M30" s="159">
        <v>2283391</v>
      </c>
      <c r="N30" s="159">
        <v>7500159</v>
      </c>
      <c r="O30" s="159"/>
      <c r="P30" s="159"/>
      <c r="Q30" s="159"/>
      <c r="R30" s="159"/>
      <c r="S30" s="159"/>
      <c r="T30" s="159"/>
      <c r="U30" s="159"/>
      <c r="V30" s="159"/>
      <c r="W30" s="159">
        <v>12652332</v>
      </c>
      <c r="X30" s="159">
        <v>24038159</v>
      </c>
      <c r="Y30" s="159">
        <v>-11385827</v>
      </c>
      <c r="Z30" s="141">
        <v>-47.37</v>
      </c>
      <c r="AA30" s="157">
        <v>50792000</v>
      </c>
    </row>
    <row r="31" spans="1:27" ht="12.75">
      <c r="A31" s="138" t="s">
        <v>77</v>
      </c>
      <c r="B31" s="136"/>
      <c r="C31" s="155"/>
      <c r="D31" s="155"/>
      <c r="E31" s="156">
        <v>47536000</v>
      </c>
      <c r="F31" s="60">
        <v>47536000</v>
      </c>
      <c r="G31" s="60">
        <v>483771</v>
      </c>
      <c r="H31" s="60">
        <v>1322707</v>
      </c>
      <c r="I31" s="60">
        <v>784655</v>
      </c>
      <c r="J31" s="60">
        <v>2591133</v>
      </c>
      <c r="K31" s="60">
        <v>1186817</v>
      </c>
      <c r="L31" s="60">
        <v>1186817</v>
      </c>
      <c r="M31" s="60">
        <v>1780854</v>
      </c>
      <c r="N31" s="60">
        <v>4154488</v>
      </c>
      <c r="O31" s="60"/>
      <c r="P31" s="60"/>
      <c r="Q31" s="60"/>
      <c r="R31" s="60"/>
      <c r="S31" s="60"/>
      <c r="T31" s="60"/>
      <c r="U31" s="60"/>
      <c r="V31" s="60"/>
      <c r="W31" s="60">
        <v>6745621</v>
      </c>
      <c r="X31" s="60">
        <v>23692410</v>
      </c>
      <c r="Y31" s="60">
        <v>-16946789</v>
      </c>
      <c r="Z31" s="140">
        <v>-71.53</v>
      </c>
      <c r="AA31" s="155">
        <v>47536000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74006000</v>
      </c>
      <c r="F32" s="100">
        <f t="shared" si="6"/>
        <v>74006000</v>
      </c>
      <c r="G32" s="100">
        <f t="shared" si="6"/>
        <v>3651248</v>
      </c>
      <c r="H32" s="100">
        <f t="shared" si="6"/>
        <v>6623087</v>
      </c>
      <c r="I32" s="100">
        <f t="shared" si="6"/>
        <v>6560743</v>
      </c>
      <c r="J32" s="100">
        <f t="shared" si="6"/>
        <v>16835078</v>
      </c>
      <c r="K32" s="100">
        <f t="shared" si="6"/>
        <v>7549136</v>
      </c>
      <c r="L32" s="100">
        <f t="shared" si="6"/>
        <v>7549136</v>
      </c>
      <c r="M32" s="100">
        <f t="shared" si="6"/>
        <v>9257438</v>
      </c>
      <c r="N32" s="100">
        <f t="shared" si="6"/>
        <v>24355710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41190788</v>
      </c>
      <c r="X32" s="100">
        <f t="shared" si="6"/>
        <v>34632644</v>
      </c>
      <c r="Y32" s="100">
        <f t="shared" si="6"/>
        <v>6558144</v>
      </c>
      <c r="Z32" s="137">
        <f>+IF(X32&lt;&gt;0,+(Y32/X32)*100,0)</f>
        <v>18.936307606199517</v>
      </c>
      <c r="AA32" s="153">
        <f>SUM(AA33:AA37)</f>
        <v>74006000</v>
      </c>
    </row>
    <row r="33" spans="1:27" ht="12.75">
      <c r="A33" s="138" t="s">
        <v>79</v>
      </c>
      <c r="B33" s="136"/>
      <c r="C33" s="155"/>
      <c r="D33" s="155"/>
      <c r="E33" s="156">
        <v>16360000</v>
      </c>
      <c r="F33" s="60">
        <v>16360000</v>
      </c>
      <c r="G33" s="60">
        <v>790882</v>
      </c>
      <c r="H33" s="60">
        <v>3328199</v>
      </c>
      <c r="I33" s="60">
        <v>3100290</v>
      </c>
      <c r="J33" s="60">
        <v>7219371</v>
      </c>
      <c r="K33" s="60">
        <v>4383279</v>
      </c>
      <c r="L33" s="60">
        <v>4383279</v>
      </c>
      <c r="M33" s="60">
        <v>5763782</v>
      </c>
      <c r="N33" s="60">
        <v>14530340</v>
      </c>
      <c r="O33" s="60"/>
      <c r="P33" s="60"/>
      <c r="Q33" s="60"/>
      <c r="R33" s="60"/>
      <c r="S33" s="60"/>
      <c r="T33" s="60"/>
      <c r="U33" s="60"/>
      <c r="V33" s="60"/>
      <c r="W33" s="60">
        <v>21749711</v>
      </c>
      <c r="X33" s="60">
        <v>6935348</v>
      </c>
      <c r="Y33" s="60">
        <v>14814363</v>
      </c>
      <c r="Z33" s="140">
        <v>213.61</v>
      </c>
      <c r="AA33" s="155">
        <v>16360000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33389000</v>
      </c>
      <c r="F35" s="60">
        <v>33389000</v>
      </c>
      <c r="G35" s="60">
        <v>2080677</v>
      </c>
      <c r="H35" s="60">
        <v>2801028</v>
      </c>
      <c r="I35" s="60">
        <v>2853930</v>
      </c>
      <c r="J35" s="60">
        <v>7735635</v>
      </c>
      <c r="K35" s="60">
        <v>2853457</v>
      </c>
      <c r="L35" s="60">
        <v>2853457</v>
      </c>
      <c r="M35" s="60">
        <v>3016712</v>
      </c>
      <c r="N35" s="60">
        <v>8723626</v>
      </c>
      <c r="O35" s="60"/>
      <c r="P35" s="60"/>
      <c r="Q35" s="60"/>
      <c r="R35" s="60"/>
      <c r="S35" s="60"/>
      <c r="T35" s="60"/>
      <c r="U35" s="60"/>
      <c r="V35" s="60"/>
      <c r="W35" s="60">
        <v>16459261</v>
      </c>
      <c r="X35" s="60">
        <v>16288408</v>
      </c>
      <c r="Y35" s="60">
        <v>170853</v>
      </c>
      <c r="Z35" s="140">
        <v>1.05</v>
      </c>
      <c r="AA35" s="155">
        <v>33389000</v>
      </c>
    </row>
    <row r="36" spans="1:27" ht="12.75">
      <c r="A36" s="138" t="s">
        <v>82</v>
      </c>
      <c r="B36" s="136"/>
      <c r="C36" s="155"/>
      <c r="D36" s="155"/>
      <c r="E36" s="156">
        <v>12328000</v>
      </c>
      <c r="F36" s="60">
        <v>12328000</v>
      </c>
      <c r="G36" s="60">
        <v>491601</v>
      </c>
      <c r="H36" s="60">
        <v>493860</v>
      </c>
      <c r="I36" s="60">
        <v>606523</v>
      </c>
      <c r="J36" s="60">
        <v>1591984</v>
      </c>
      <c r="K36" s="60">
        <v>312400</v>
      </c>
      <c r="L36" s="60">
        <v>312400</v>
      </c>
      <c r="M36" s="60">
        <v>476944</v>
      </c>
      <c r="N36" s="60">
        <v>1101744</v>
      </c>
      <c r="O36" s="60"/>
      <c r="P36" s="60"/>
      <c r="Q36" s="60"/>
      <c r="R36" s="60"/>
      <c r="S36" s="60"/>
      <c r="T36" s="60"/>
      <c r="U36" s="60"/>
      <c r="V36" s="60"/>
      <c r="W36" s="60">
        <v>2693728</v>
      </c>
      <c r="X36" s="60">
        <v>5371366</v>
      </c>
      <c r="Y36" s="60">
        <v>-2677638</v>
      </c>
      <c r="Z36" s="140">
        <v>-49.85</v>
      </c>
      <c r="AA36" s="155">
        <v>12328000</v>
      </c>
    </row>
    <row r="37" spans="1:27" ht="12.75">
      <c r="A37" s="138" t="s">
        <v>83</v>
      </c>
      <c r="B37" s="136"/>
      <c r="C37" s="157"/>
      <c r="D37" s="157"/>
      <c r="E37" s="158">
        <v>11929000</v>
      </c>
      <c r="F37" s="159">
        <v>11929000</v>
      </c>
      <c r="G37" s="159">
        <v>288088</v>
      </c>
      <c r="H37" s="159"/>
      <c r="I37" s="159"/>
      <c r="J37" s="159">
        <v>288088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288088</v>
      </c>
      <c r="X37" s="159">
        <v>6037522</v>
      </c>
      <c r="Y37" s="159">
        <v>-5749434</v>
      </c>
      <c r="Z37" s="141">
        <v>-95.23</v>
      </c>
      <c r="AA37" s="157">
        <v>11929000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154782000</v>
      </c>
      <c r="F38" s="100">
        <f t="shared" si="7"/>
        <v>154782000</v>
      </c>
      <c r="G38" s="100">
        <f t="shared" si="7"/>
        <v>5867502</v>
      </c>
      <c r="H38" s="100">
        <f t="shared" si="7"/>
        <v>3822090</v>
      </c>
      <c r="I38" s="100">
        <f t="shared" si="7"/>
        <v>3810791</v>
      </c>
      <c r="J38" s="100">
        <f t="shared" si="7"/>
        <v>13500383</v>
      </c>
      <c r="K38" s="100">
        <f t="shared" si="7"/>
        <v>6358693</v>
      </c>
      <c r="L38" s="100">
        <f t="shared" si="7"/>
        <v>6358693</v>
      </c>
      <c r="M38" s="100">
        <f t="shared" si="7"/>
        <v>15632936</v>
      </c>
      <c r="N38" s="100">
        <f t="shared" si="7"/>
        <v>28350322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41850705</v>
      </c>
      <c r="X38" s="100">
        <f t="shared" si="7"/>
        <v>75605037</v>
      </c>
      <c r="Y38" s="100">
        <f t="shared" si="7"/>
        <v>-33754332</v>
      </c>
      <c r="Z38" s="137">
        <f>+IF(X38&lt;&gt;0,+(Y38/X38)*100,0)</f>
        <v>-44.64561269905866</v>
      </c>
      <c r="AA38" s="153">
        <f>SUM(AA39:AA41)</f>
        <v>154782000</v>
      </c>
    </row>
    <row r="39" spans="1:27" ht="12.75">
      <c r="A39" s="138" t="s">
        <v>85</v>
      </c>
      <c r="B39" s="136"/>
      <c r="C39" s="155"/>
      <c r="D39" s="155"/>
      <c r="E39" s="156">
        <v>25435000</v>
      </c>
      <c r="F39" s="60">
        <v>25435000</v>
      </c>
      <c r="G39" s="60">
        <v>1528545</v>
      </c>
      <c r="H39" s="60">
        <v>1124137</v>
      </c>
      <c r="I39" s="60">
        <v>1560488</v>
      </c>
      <c r="J39" s="60">
        <v>4213170</v>
      </c>
      <c r="K39" s="60">
        <v>1029973</v>
      </c>
      <c r="L39" s="60">
        <v>1029973</v>
      </c>
      <c r="M39" s="60">
        <v>1113431</v>
      </c>
      <c r="N39" s="60">
        <v>3173377</v>
      </c>
      <c r="O39" s="60"/>
      <c r="P39" s="60"/>
      <c r="Q39" s="60"/>
      <c r="R39" s="60"/>
      <c r="S39" s="60"/>
      <c r="T39" s="60"/>
      <c r="U39" s="60"/>
      <c r="V39" s="60"/>
      <c r="W39" s="60">
        <v>7386547</v>
      </c>
      <c r="X39" s="60">
        <v>12917653</v>
      </c>
      <c r="Y39" s="60">
        <v>-5531106</v>
      </c>
      <c r="Z39" s="140">
        <v>-42.82</v>
      </c>
      <c r="AA39" s="155">
        <v>25435000</v>
      </c>
    </row>
    <row r="40" spans="1:27" ht="12.75">
      <c r="A40" s="138" t="s">
        <v>86</v>
      </c>
      <c r="B40" s="136"/>
      <c r="C40" s="155"/>
      <c r="D40" s="155"/>
      <c r="E40" s="156">
        <v>97101000</v>
      </c>
      <c r="F40" s="60">
        <v>97101000</v>
      </c>
      <c r="G40" s="60">
        <v>2887499</v>
      </c>
      <c r="H40" s="60">
        <v>2697953</v>
      </c>
      <c r="I40" s="60">
        <v>2250303</v>
      </c>
      <c r="J40" s="60">
        <v>7835755</v>
      </c>
      <c r="K40" s="60">
        <v>5328720</v>
      </c>
      <c r="L40" s="60">
        <v>5328720</v>
      </c>
      <c r="M40" s="60">
        <v>14519505</v>
      </c>
      <c r="N40" s="60">
        <v>25176945</v>
      </c>
      <c r="O40" s="60"/>
      <c r="P40" s="60"/>
      <c r="Q40" s="60"/>
      <c r="R40" s="60"/>
      <c r="S40" s="60"/>
      <c r="T40" s="60"/>
      <c r="U40" s="60"/>
      <c r="V40" s="60"/>
      <c r="W40" s="60">
        <v>33012700</v>
      </c>
      <c r="X40" s="60">
        <v>46931140</v>
      </c>
      <c r="Y40" s="60">
        <v>-13918440</v>
      </c>
      <c r="Z40" s="140">
        <v>-29.66</v>
      </c>
      <c r="AA40" s="155">
        <v>97101000</v>
      </c>
    </row>
    <row r="41" spans="1:27" ht="12.75">
      <c r="A41" s="138" t="s">
        <v>87</v>
      </c>
      <c r="B41" s="136"/>
      <c r="C41" s="155"/>
      <c r="D41" s="155"/>
      <c r="E41" s="156">
        <v>32246000</v>
      </c>
      <c r="F41" s="60">
        <v>32246000</v>
      </c>
      <c r="G41" s="60">
        <v>1451458</v>
      </c>
      <c r="H41" s="60"/>
      <c r="I41" s="60"/>
      <c r="J41" s="60">
        <v>1451458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1451458</v>
      </c>
      <c r="X41" s="60">
        <v>15756244</v>
      </c>
      <c r="Y41" s="60">
        <v>-14304786</v>
      </c>
      <c r="Z41" s="140">
        <v>-90.79</v>
      </c>
      <c r="AA41" s="155">
        <v>32246000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288686000</v>
      </c>
      <c r="F42" s="100">
        <f t="shared" si="8"/>
        <v>288686000</v>
      </c>
      <c r="G42" s="100">
        <f t="shared" si="8"/>
        <v>6642262</v>
      </c>
      <c r="H42" s="100">
        <f t="shared" si="8"/>
        <v>31334546</v>
      </c>
      <c r="I42" s="100">
        <f t="shared" si="8"/>
        <v>19985634</v>
      </c>
      <c r="J42" s="100">
        <f t="shared" si="8"/>
        <v>57962442</v>
      </c>
      <c r="K42" s="100">
        <f t="shared" si="8"/>
        <v>6918760</v>
      </c>
      <c r="L42" s="100">
        <f t="shared" si="8"/>
        <v>20908166</v>
      </c>
      <c r="M42" s="100">
        <f t="shared" si="8"/>
        <v>9894028</v>
      </c>
      <c r="N42" s="100">
        <f t="shared" si="8"/>
        <v>37720954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95683396</v>
      </c>
      <c r="X42" s="100">
        <f t="shared" si="8"/>
        <v>151377958</v>
      </c>
      <c r="Y42" s="100">
        <f t="shared" si="8"/>
        <v>-55694562</v>
      </c>
      <c r="Z42" s="137">
        <f>+IF(X42&lt;&gt;0,+(Y42/X42)*100,0)</f>
        <v>-36.79172498812542</v>
      </c>
      <c r="AA42" s="153">
        <f>SUM(AA43:AA46)</f>
        <v>288686000</v>
      </c>
    </row>
    <row r="43" spans="1:27" ht="12.75">
      <c r="A43" s="138" t="s">
        <v>89</v>
      </c>
      <c r="B43" s="136"/>
      <c r="C43" s="155"/>
      <c r="D43" s="155"/>
      <c r="E43" s="156">
        <v>257957000</v>
      </c>
      <c r="F43" s="60">
        <v>257957000</v>
      </c>
      <c r="G43" s="60">
        <v>4584198</v>
      </c>
      <c r="H43" s="60">
        <v>29506232</v>
      </c>
      <c r="I43" s="60">
        <v>18405963</v>
      </c>
      <c r="J43" s="60">
        <v>52496393</v>
      </c>
      <c r="K43" s="60">
        <v>5005224</v>
      </c>
      <c r="L43" s="60">
        <v>18994630</v>
      </c>
      <c r="M43" s="60">
        <v>6332817</v>
      </c>
      <c r="N43" s="60">
        <v>30332671</v>
      </c>
      <c r="O43" s="60"/>
      <c r="P43" s="60"/>
      <c r="Q43" s="60"/>
      <c r="R43" s="60"/>
      <c r="S43" s="60"/>
      <c r="T43" s="60"/>
      <c r="U43" s="60"/>
      <c r="V43" s="60"/>
      <c r="W43" s="60">
        <v>82829064</v>
      </c>
      <c r="X43" s="60">
        <v>138656642</v>
      </c>
      <c r="Y43" s="60">
        <v>-55827578</v>
      </c>
      <c r="Z43" s="140">
        <v>-40.26</v>
      </c>
      <c r="AA43" s="155">
        <v>257957000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30729000</v>
      </c>
      <c r="F46" s="60">
        <v>30729000</v>
      </c>
      <c r="G46" s="60">
        <v>2058064</v>
      </c>
      <c r="H46" s="60">
        <v>1828314</v>
      </c>
      <c r="I46" s="60">
        <v>1579671</v>
      </c>
      <c r="J46" s="60">
        <v>5466049</v>
      </c>
      <c r="K46" s="60">
        <v>1913536</v>
      </c>
      <c r="L46" s="60">
        <v>1913536</v>
      </c>
      <c r="M46" s="60">
        <v>3561211</v>
      </c>
      <c r="N46" s="60">
        <v>7388283</v>
      </c>
      <c r="O46" s="60"/>
      <c r="P46" s="60"/>
      <c r="Q46" s="60"/>
      <c r="R46" s="60"/>
      <c r="S46" s="60"/>
      <c r="T46" s="60"/>
      <c r="U46" s="60"/>
      <c r="V46" s="60"/>
      <c r="W46" s="60">
        <v>12854332</v>
      </c>
      <c r="X46" s="60">
        <v>12721316</v>
      </c>
      <c r="Y46" s="60">
        <v>133016</v>
      </c>
      <c r="Z46" s="140">
        <v>1.05</v>
      </c>
      <c r="AA46" s="155">
        <v>30729000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5541000</v>
      </c>
      <c r="F47" s="100">
        <v>5541000</v>
      </c>
      <c r="G47" s="100">
        <v>367757</v>
      </c>
      <c r="H47" s="100"/>
      <c r="I47" s="100"/>
      <c r="J47" s="100">
        <v>367757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367757</v>
      </c>
      <c r="X47" s="100">
        <v>2695846</v>
      </c>
      <c r="Y47" s="100">
        <v>-2328089</v>
      </c>
      <c r="Z47" s="137">
        <v>-86.36</v>
      </c>
      <c r="AA47" s="153">
        <v>5541000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735159950</v>
      </c>
      <c r="F48" s="73">
        <f t="shared" si="9"/>
        <v>735159950</v>
      </c>
      <c r="G48" s="73">
        <f t="shared" si="9"/>
        <v>22534270</v>
      </c>
      <c r="H48" s="73">
        <f t="shared" si="9"/>
        <v>52289783</v>
      </c>
      <c r="I48" s="73">
        <f t="shared" si="9"/>
        <v>39978460</v>
      </c>
      <c r="J48" s="73">
        <f t="shared" si="9"/>
        <v>114802513</v>
      </c>
      <c r="K48" s="73">
        <f t="shared" si="9"/>
        <v>33180274</v>
      </c>
      <c r="L48" s="73">
        <f t="shared" si="9"/>
        <v>47169680</v>
      </c>
      <c r="M48" s="73">
        <f t="shared" si="9"/>
        <v>44962849</v>
      </c>
      <c r="N48" s="73">
        <f t="shared" si="9"/>
        <v>125312803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240115316</v>
      </c>
      <c r="X48" s="73">
        <f t="shared" si="9"/>
        <v>362402560</v>
      </c>
      <c r="Y48" s="73">
        <f t="shared" si="9"/>
        <v>-122287244</v>
      </c>
      <c r="Z48" s="170">
        <f>+IF(X48&lt;&gt;0,+(Y48/X48)*100,0)</f>
        <v>-33.743482385996394</v>
      </c>
      <c r="AA48" s="168">
        <f>+AA28+AA32+AA38+AA42+AA47</f>
        <v>735159950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109429231</v>
      </c>
      <c r="F49" s="173">
        <f t="shared" si="10"/>
        <v>109429231</v>
      </c>
      <c r="G49" s="173">
        <f t="shared" si="10"/>
        <v>77419913</v>
      </c>
      <c r="H49" s="173">
        <f t="shared" si="10"/>
        <v>46965330</v>
      </c>
      <c r="I49" s="173">
        <f t="shared" si="10"/>
        <v>8203580</v>
      </c>
      <c r="J49" s="173">
        <f t="shared" si="10"/>
        <v>132588823</v>
      </c>
      <c r="K49" s="173">
        <f t="shared" si="10"/>
        <v>6312052</v>
      </c>
      <c r="L49" s="173">
        <f t="shared" si="10"/>
        <v>-7677354</v>
      </c>
      <c r="M49" s="173">
        <f t="shared" si="10"/>
        <v>54082820</v>
      </c>
      <c r="N49" s="173">
        <f t="shared" si="10"/>
        <v>52717518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185306341</v>
      </c>
      <c r="X49" s="173">
        <f>IF(F25=F48,0,X25-X48)</f>
        <v>17570467</v>
      </c>
      <c r="Y49" s="173">
        <f t="shared" si="10"/>
        <v>167735874</v>
      </c>
      <c r="Z49" s="174">
        <f>+IF(X49&lt;&gt;0,+(Y49/X49)*100,0)</f>
        <v>954.6466465575445</v>
      </c>
      <c r="AA49" s="171">
        <f>+AA25-AA48</f>
        <v>109429231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145179449</v>
      </c>
      <c r="F5" s="60">
        <v>145179449</v>
      </c>
      <c r="G5" s="60">
        <v>30526744</v>
      </c>
      <c r="H5" s="60">
        <v>11973603</v>
      </c>
      <c r="I5" s="60">
        <v>20800310</v>
      </c>
      <c r="J5" s="60">
        <v>63300657</v>
      </c>
      <c r="K5" s="60">
        <v>9980506</v>
      </c>
      <c r="L5" s="60">
        <v>9980506</v>
      </c>
      <c r="M5" s="60">
        <v>10000488</v>
      </c>
      <c r="N5" s="60">
        <v>29961500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93262157</v>
      </c>
      <c r="X5" s="60">
        <v>86362120</v>
      </c>
      <c r="Y5" s="60">
        <v>6900037</v>
      </c>
      <c r="Z5" s="140">
        <v>7.99</v>
      </c>
      <c r="AA5" s="155">
        <v>145179449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5569068</v>
      </c>
      <c r="F6" s="60">
        <v>5569068</v>
      </c>
      <c r="G6" s="60">
        <v>646181</v>
      </c>
      <c r="H6" s="60">
        <v>0</v>
      </c>
      <c r="I6" s="60">
        <v>-58</v>
      </c>
      <c r="J6" s="60">
        <v>646123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646123</v>
      </c>
      <c r="X6" s="60">
        <v>2784534</v>
      </c>
      <c r="Y6" s="60">
        <v>-2138411</v>
      </c>
      <c r="Z6" s="140">
        <v>-76.8</v>
      </c>
      <c r="AA6" s="155">
        <v>5569068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305240242</v>
      </c>
      <c r="F7" s="60">
        <v>305240242</v>
      </c>
      <c r="G7" s="60">
        <v>30774134</v>
      </c>
      <c r="H7" s="60">
        <v>35731937</v>
      </c>
      <c r="I7" s="60">
        <v>21324869</v>
      </c>
      <c r="J7" s="60">
        <v>87830940</v>
      </c>
      <c r="K7" s="60">
        <v>24044551</v>
      </c>
      <c r="L7" s="60">
        <v>24044551</v>
      </c>
      <c r="M7" s="60">
        <v>22579618</v>
      </c>
      <c r="N7" s="60">
        <v>70668720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158499660</v>
      </c>
      <c r="X7" s="60">
        <v>161781723</v>
      </c>
      <c r="Y7" s="60">
        <v>-3282063</v>
      </c>
      <c r="Z7" s="140">
        <v>-2.03</v>
      </c>
      <c r="AA7" s="155">
        <v>305240242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13854541</v>
      </c>
      <c r="F10" s="54">
        <v>13854541</v>
      </c>
      <c r="G10" s="54">
        <v>2027232</v>
      </c>
      <c r="H10" s="54">
        <v>2011759</v>
      </c>
      <c r="I10" s="54">
        <v>2526009</v>
      </c>
      <c r="J10" s="54">
        <v>6565000</v>
      </c>
      <c r="K10" s="54">
        <v>1837251</v>
      </c>
      <c r="L10" s="54">
        <v>1837251</v>
      </c>
      <c r="M10" s="54">
        <v>1831644</v>
      </c>
      <c r="N10" s="54">
        <v>5506146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12071146</v>
      </c>
      <c r="X10" s="54">
        <v>6339629</v>
      </c>
      <c r="Y10" s="54">
        <v>5731517</v>
      </c>
      <c r="Z10" s="184">
        <v>90.41</v>
      </c>
      <c r="AA10" s="130">
        <v>13854541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465156</v>
      </c>
      <c r="F11" s="60">
        <v>465156</v>
      </c>
      <c r="G11" s="60">
        <v>34636</v>
      </c>
      <c r="H11" s="60">
        <v>55832</v>
      </c>
      <c r="I11" s="60">
        <v>25447</v>
      </c>
      <c r="J11" s="60">
        <v>115915</v>
      </c>
      <c r="K11" s="60">
        <v>30395</v>
      </c>
      <c r="L11" s="60">
        <v>30395</v>
      </c>
      <c r="M11" s="60">
        <v>40909</v>
      </c>
      <c r="N11" s="60">
        <v>101699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217614</v>
      </c>
      <c r="X11" s="60">
        <v>255382</v>
      </c>
      <c r="Y11" s="60">
        <v>-37768</v>
      </c>
      <c r="Z11" s="140">
        <v>-14.79</v>
      </c>
      <c r="AA11" s="155">
        <v>465156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683641</v>
      </c>
      <c r="F12" s="60">
        <v>683641</v>
      </c>
      <c r="G12" s="60">
        <v>65276</v>
      </c>
      <c r="H12" s="60">
        <v>45269</v>
      </c>
      <c r="I12" s="60">
        <v>53850</v>
      </c>
      <c r="J12" s="60">
        <v>164395</v>
      </c>
      <c r="K12" s="60">
        <v>83111</v>
      </c>
      <c r="L12" s="60">
        <v>83111</v>
      </c>
      <c r="M12" s="60">
        <v>15313</v>
      </c>
      <c r="N12" s="60">
        <v>181535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345930</v>
      </c>
      <c r="X12" s="60">
        <v>355373</v>
      </c>
      <c r="Y12" s="60">
        <v>-9443</v>
      </c>
      <c r="Z12" s="140">
        <v>-2.66</v>
      </c>
      <c r="AA12" s="155">
        <v>683641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14210000</v>
      </c>
      <c r="F13" s="60">
        <v>14210000</v>
      </c>
      <c r="G13" s="60">
        <v>294595</v>
      </c>
      <c r="H13" s="60">
        <v>1200610</v>
      </c>
      <c r="I13" s="60">
        <v>949005</v>
      </c>
      <c r="J13" s="60">
        <v>2444210</v>
      </c>
      <c r="K13" s="60">
        <v>2522340</v>
      </c>
      <c r="L13" s="60">
        <v>2522340</v>
      </c>
      <c r="M13" s="60">
        <v>1709043</v>
      </c>
      <c r="N13" s="60">
        <v>6753723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9197933</v>
      </c>
      <c r="X13" s="60">
        <v>5531968</v>
      </c>
      <c r="Y13" s="60">
        <v>3665965</v>
      </c>
      <c r="Z13" s="140">
        <v>66.27</v>
      </c>
      <c r="AA13" s="155">
        <v>14210000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2440000</v>
      </c>
      <c r="F14" s="60">
        <v>2440000</v>
      </c>
      <c r="G14" s="60">
        <v>213219</v>
      </c>
      <c r="H14" s="60">
        <v>0</v>
      </c>
      <c r="I14" s="60">
        <v>-479</v>
      </c>
      <c r="J14" s="60">
        <v>212740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212740</v>
      </c>
      <c r="X14" s="60">
        <v>1238939</v>
      </c>
      <c r="Y14" s="60">
        <v>-1026199</v>
      </c>
      <c r="Z14" s="140">
        <v>-82.83</v>
      </c>
      <c r="AA14" s="155">
        <v>2440000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10619322</v>
      </c>
      <c r="F16" s="60">
        <v>10619322</v>
      </c>
      <c r="G16" s="60">
        <v>1494461</v>
      </c>
      <c r="H16" s="60">
        <v>875285</v>
      </c>
      <c r="I16" s="60">
        <v>287639</v>
      </c>
      <c r="J16" s="60">
        <v>2657385</v>
      </c>
      <c r="K16" s="60">
        <v>301622</v>
      </c>
      <c r="L16" s="60">
        <v>301622</v>
      </c>
      <c r="M16" s="60">
        <v>267974</v>
      </c>
      <c r="N16" s="60">
        <v>871218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3528603</v>
      </c>
      <c r="X16" s="60">
        <v>5309664</v>
      </c>
      <c r="Y16" s="60">
        <v>-1781061</v>
      </c>
      <c r="Z16" s="140">
        <v>-33.54</v>
      </c>
      <c r="AA16" s="155">
        <v>10619322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6952719</v>
      </c>
      <c r="F17" s="60">
        <v>6952719</v>
      </c>
      <c r="G17" s="60">
        <v>704762</v>
      </c>
      <c r="H17" s="60">
        <v>481659</v>
      </c>
      <c r="I17" s="60">
        <v>410656</v>
      </c>
      <c r="J17" s="60">
        <v>1597077</v>
      </c>
      <c r="K17" s="60">
        <v>402799</v>
      </c>
      <c r="L17" s="60">
        <v>402799</v>
      </c>
      <c r="M17" s="60">
        <v>413842</v>
      </c>
      <c r="N17" s="60">
        <v>1219440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2816517</v>
      </c>
      <c r="X17" s="60">
        <v>3412928</v>
      </c>
      <c r="Y17" s="60">
        <v>-596411</v>
      </c>
      <c r="Z17" s="140">
        <v>-17.48</v>
      </c>
      <c r="AA17" s="155">
        <v>6952719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208460000</v>
      </c>
      <c r="F19" s="60">
        <v>208460000</v>
      </c>
      <c r="G19" s="60">
        <v>32716308</v>
      </c>
      <c r="H19" s="60">
        <v>45934000</v>
      </c>
      <c r="I19" s="60">
        <v>1227000</v>
      </c>
      <c r="J19" s="60">
        <v>79877308</v>
      </c>
      <c r="K19" s="60">
        <v>0</v>
      </c>
      <c r="L19" s="60">
        <v>0</v>
      </c>
      <c r="M19" s="60">
        <v>61246000</v>
      </c>
      <c r="N19" s="60">
        <v>61246000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141123308</v>
      </c>
      <c r="X19" s="60">
        <v>98102990</v>
      </c>
      <c r="Y19" s="60">
        <v>43020318</v>
      </c>
      <c r="Z19" s="140">
        <v>43.85</v>
      </c>
      <c r="AA19" s="155">
        <v>208460000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10562309</v>
      </c>
      <c r="F20" s="54">
        <v>10562309</v>
      </c>
      <c r="G20" s="54">
        <v>456635</v>
      </c>
      <c r="H20" s="54">
        <v>945159</v>
      </c>
      <c r="I20" s="54">
        <v>577792</v>
      </c>
      <c r="J20" s="54">
        <v>1979586</v>
      </c>
      <c r="K20" s="54">
        <v>289751</v>
      </c>
      <c r="L20" s="54">
        <v>289751</v>
      </c>
      <c r="M20" s="54">
        <v>940838</v>
      </c>
      <c r="N20" s="54">
        <v>1520340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3499926</v>
      </c>
      <c r="X20" s="54">
        <v>4915002</v>
      </c>
      <c r="Y20" s="54">
        <v>-1415076</v>
      </c>
      <c r="Z20" s="184">
        <v>-28.79</v>
      </c>
      <c r="AA20" s="130">
        <v>10562309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724236447</v>
      </c>
      <c r="F22" s="190">
        <f t="shared" si="0"/>
        <v>724236447</v>
      </c>
      <c r="G22" s="190">
        <f t="shared" si="0"/>
        <v>99954183</v>
      </c>
      <c r="H22" s="190">
        <f t="shared" si="0"/>
        <v>99255113</v>
      </c>
      <c r="I22" s="190">
        <f t="shared" si="0"/>
        <v>48182040</v>
      </c>
      <c r="J22" s="190">
        <f t="shared" si="0"/>
        <v>247391336</v>
      </c>
      <c r="K22" s="190">
        <f t="shared" si="0"/>
        <v>39492326</v>
      </c>
      <c r="L22" s="190">
        <f t="shared" si="0"/>
        <v>39492326</v>
      </c>
      <c r="M22" s="190">
        <f t="shared" si="0"/>
        <v>99045669</v>
      </c>
      <c r="N22" s="190">
        <f t="shared" si="0"/>
        <v>178030321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425421657</v>
      </c>
      <c r="X22" s="190">
        <f t="shared" si="0"/>
        <v>376390252</v>
      </c>
      <c r="Y22" s="190">
        <f t="shared" si="0"/>
        <v>49031405</v>
      </c>
      <c r="Z22" s="191">
        <f>+IF(X22&lt;&gt;0,+(Y22/X22)*100,0)</f>
        <v>13.026746771327117</v>
      </c>
      <c r="AA22" s="188">
        <f>SUM(AA5:AA21)</f>
        <v>724236447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212422625</v>
      </c>
      <c r="F25" s="60">
        <v>212422625</v>
      </c>
      <c r="G25" s="60">
        <v>16078122</v>
      </c>
      <c r="H25" s="60">
        <v>17972458</v>
      </c>
      <c r="I25" s="60">
        <v>16434475</v>
      </c>
      <c r="J25" s="60">
        <v>50485055</v>
      </c>
      <c r="K25" s="60">
        <v>20253227</v>
      </c>
      <c r="L25" s="60">
        <v>20253227</v>
      </c>
      <c r="M25" s="60">
        <v>19068200</v>
      </c>
      <c r="N25" s="60">
        <v>59574654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110059709</v>
      </c>
      <c r="X25" s="60">
        <v>105610758</v>
      </c>
      <c r="Y25" s="60">
        <v>4448951</v>
      </c>
      <c r="Z25" s="140">
        <v>4.21</v>
      </c>
      <c r="AA25" s="155">
        <v>212422625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24048904</v>
      </c>
      <c r="F26" s="60">
        <v>24048904</v>
      </c>
      <c r="G26" s="60">
        <v>874998</v>
      </c>
      <c r="H26" s="60">
        <v>1746877</v>
      </c>
      <c r="I26" s="60">
        <v>1717637</v>
      </c>
      <c r="J26" s="60">
        <v>4339512</v>
      </c>
      <c r="K26" s="60">
        <v>1729537</v>
      </c>
      <c r="L26" s="60">
        <v>1729537</v>
      </c>
      <c r="M26" s="60">
        <v>1781378</v>
      </c>
      <c r="N26" s="60">
        <v>5240452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9579964</v>
      </c>
      <c r="X26" s="60">
        <v>11052188</v>
      </c>
      <c r="Y26" s="60">
        <v>-1472224</v>
      </c>
      <c r="Z26" s="140">
        <v>-13.32</v>
      </c>
      <c r="AA26" s="155">
        <v>24048904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24610000</v>
      </c>
      <c r="F27" s="60">
        <v>24610000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10983755</v>
      </c>
      <c r="Y27" s="60">
        <v>-10983755</v>
      </c>
      <c r="Z27" s="140">
        <v>-100</v>
      </c>
      <c r="AA27" s="155">
        <v>24610000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81477422</v>
      </c>
      <c r="F28" s="60">
        <v>81477422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13647196</v>
      </c>
      <c r="N28" s="60">
        <v>13647196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13647196</v>
      </c>
      <c r="X28" s="60">
        <v>40015050</v>
      </c>
      <c r="Y28" s="60">
        <v>-26367854</v>
      </c>
      <c r="Z28" s="140">
        <v>-65.89</v>
      </c>
      <c r="AA28" s="155">
        <v>81477422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591575</v>
      </c>
      <c r="F29" s="60">
        <v>591575</v>
      </c>
      <c r="G29" s="60">
        <v>34293</v>
      </c>
      <c r="H29" s="60">
        <v>0</v>
      </c>
      <c r="I29" s="60">
        <v>34113</v>
      </c>
      <c r="J29" s="60">
        <v>68406</v>
      </c>
      <c r="K29" s="60">
        <v>48758</v>
      </c>
      <c r="L29" s="60">
        <v>48758</v>
      </c>
      <c r="M29" s="60">
        <v>0</v>
      </c>
      <c r="N29" s="60">
        <v>97516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165922</v>
      </c>
      <c r="X29" s="60">
        <v>287404</v>
      </c>
      <c r="Y29" s="60">
        <v>-121482</v>
      </c>
      <c r="Z29" s="140">
        <v>-42.27</v>
      </c>
      <c r="AA29" s="155">
        <v>591575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199036601</v>
      </c>
      <c r="F30" s="60">
        <v>199036601</v>
      </c>
      <c r="G30" s="60">
        <v>862147</v>
      </c>
      <c r="H30" s="60">
        <v>25077484</v>
      </c>
      <c r="I30" s="60">
        <v>14616540</v>
      </c>
      <c r="J30" s="60">
        <v>40556171</v>
      </c>
      <c r="K30" s="60">
        <v>445293</v>
      </c>
      <c r="L30" s="60">
        <v>14434699</v>
      </c>
      <c r="M30" s="60">
        <v>180970</v>
      </c>
      <c r="N30" s="60">
        <v>15060962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55617133</v>
      </c>
      <c r="X30" s="60">
        <v>110391205</v>
      </c>
      <c r="Y30" s="60">
        <v>-54774072</v>
      </c>
      <c r="Z30" s="140">
        <v>-49.62</v>
      </c>
      <c r="AA30" s="155">
        <v>199036601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12384460</v>
      </c>
      <c r="F32" s="60">
        <v>12384460</v>
      </c>
      <c r="G32" s="60">
        <v>-285120</v>
      </c>
      <c r="H32" s="60">
        <v>1200000</v>
      </c>
      <c r="I32" s="60">
        <v>402632</v>
      </c>
      <c r="J32" s="60">
        <v>1317512</v>
      </c>
      <c r="K32" s="60">
        <v>1118737</v>
      </c>
      <c r="L32" s="60">
        <v>1118737</v>
      </c>
      <c r="M32" s="60">
        <v>699999</v>
      </c>
      <c r="N32" s="60">
        <v>2937473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4254985</v>
      </c>
      <c r="X32" s="60">
        <v>5946000</v>
      </c>
      <c r="Y32" s="60">
        <v>-1691015</v>
      </c>
      <c r="Z32" s="140">
        <v>-28.44</v>
      </c>
      <c r="AA32" s="155">
        <v>12384460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1309307</v>
      </c>
      <c r="F33" s="60">
        <v>1309307</v>
      </c>
      <c r="G33" s="60">
        <v>-118497</v>
      </c>
      <c r="H33" s="60">
        <v>101150</v>
      </c>
      <c r="I33" s="60">
        <v>0</v>
      </c>
      <c r="J33" s="60">
        <v>-17347</v>
      </c>
      <c r="K33" s="60">
        <v>202300</v>
      </c>
      <c r="L33" s="60">
        <v>202300</v>
      </c>
      <c r="M33" s="60">
        <v>15293</v>
      </c>
      <c r="N33" s="60">
        <v>419893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402546</v>
      </c>
      <c r="X33" s="60">
        <v>1152654</v>
      </c>
      <c r="Y33" s="60">
        <v>-750108</v>
      </c>
      <c r="Z33" s="140">
        <v>-65.08</v>
      </c>
      <c r="AA33" s="155">
        <v>1309307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179279056</v>
      </c>
      <c r="F34" s="60">
        <v>179279056</v>
      </c>
      <c r="G34" s="60">
        <v>5088327</v>
      </c>
      <c r="H34" s="60">
        <v>6191814</v>
      </c>
      <c r="I34" s="60">
        <v>6773063</v>
      </c>
      <c r="J34" s="60">
        <v>18053204</v>
      </c>
      <c r="K34" s="60">
        <v>9382422</v>
      </c>
      <c r="L34" s="60">
        <v>9382422</v>
      </c>
      <c r="M34" s="60">
        <v>9569813</v>
      </c>
      <c r="N34" s="60">
        <v>28334657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46387861</v>
      </c>
      <c r="X34" s="60">
        <v>80928000</v>
      </c>
      <c r="Y34" s="60">
        <v>-34540139</v>
      </c>
      <c r="Z34" s="140">
        <v>-42.68</v>
      </c>
      <c r="AA34" s="155">
        <v>179279056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735159950</v>
      </c>
      <c r="F36" s="190">
        <f t="shared" si="1"/>
        <v>735159950</v>
      </c>
      <c r="G36" s="190">
        <f t="shared" si="1"/>
        <v>22534270</v>
      </c>
      <c r="H36" s="190">
        <f t="shared" si="1"/>
        <v>52289783</v>
      </c>
      <c r="I36" s="190">
        <f t="shared" si="1"/>
        <v>39978460</v>
      </c>
      <c r="J36" s="190">
        <f t="shared" si="1"/>
        <v>114802513</v>
      </c>
      <c r="K36" s="190">
        <f t="shared" si="1"/>
        <v>33180274</v>
      </c>
      <c r="L36" s="190">
        <f t="shared" si="1"/>
        <v>47169680</v>
      </c>
      <c r="M36" s="190">
        <f t="shared" si="1"/>
        <v>44962849</v>
      </c>
      <c r="N36" s="190">
        <f t="shared" si="1"/>
        <v>125312803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240115316</v>
      </c>
      <c r="X36" s="190">
        <f t="shared" si="1"/>
        <v>366367014</v>
      </c>
      <c r="Y36" s="190">
        <f t="shared" si="1"/>
        <v>-126251698</v>
      </c>
      <c r="Z36" s="191">
        <f>+IF(X36&lt;&gt;0,+(Y36/X36)*100,0)</f>
        <v>-34.460443537637914</v>
      </c>
      <c r="AA36" s="188">
        <f>SUM(AA25:AA35)</f>
        <v>735159950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-10923503</v>
      </c>
      <c r="F38" s="106">
        <f t="shared" si="2"/>
        <v>-10923503</v>
      </c>
      <c r="G38" s="106">
        <f t="shared" si="2"/>
        <v>77419913</v>
      </c>
      <c r="H38" s="106">
        <f t="shared" si="2"/>
        <v>46965330</v>
      </c>
      <c r="I38" s="106">
        <f t="shared" si="2"/>
        <v>8203580</v>
      </c>
      <c r="J38" s="106">
        <f t="shared" si="2"/>
        <v>132588823</v>
      </c>
      <c r="K38" s="106">
        <f t="shared" si="2"/>
        <v>6312052</v>
      </c>
      <c r="L38" s="106">
        <f t="shared" si="2"/>
        <v>-7677354</v>
      </c>
      <c r="M38" s="106">
        <f t="shared" si="2"/>
        <v>54082820</v>
      </c>
      <c r="N38" s="106">
        <f t="shared" si="2"/>
        <v>52717518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185306341</v>
      </c>
      <c r="X38" s="106">
        <f>IF(F22=F36,0,X22-X36)</f>
        <v>10023238</v>
      </c>
      <c r="Y38" s="106">
        <f t="shared" si="2"/>
        <v>175283103</v>
      </c>
      <c r="Z38" s="201">
        <f>+IF(X38&lt;&gt;0,+(Y38/X38)*100,0)</f>
        <v>1748.7672446768202</v>
      </c>
      <c r="AA38" s="199">
        <f>+AA22-AA36</f>
        <v>-10923503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120352734</v>
      </c>
      <c r="F39" s="60">
        <v>120352734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20478210</v>
      </c>
      <c r="Y39" s="60">
        <v>-20478210</v>
      </c>
      <c r="Z39" s="140">
        <v>-100</v>
      </c>
      <c r="AA39" s="155">
        <v>120352734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109429231</v>
      </c>
      <c r="F42" s="88">
        <f t="shared" si="3"/>
        <v>109429231</v>
      </c>
      <c r="G42" s="88">
        <f t="shared" si="3"/>
        <v>77419913</v>
      </c>
      <c r="H42" s="88">
        <f t="shared" si="3"/>
        <v>46965330</v>
      </c>
      <c r="I42" s="88">
        <f t="shared" si="3"/>
        <v>8203580</v>
      </c>
      <c r="J42" s="88">
        <f t="shared" si="3"/>
        <v>132588823</v>
      </c>
      <c r="K42" s="88">
        <f t="shared" si="3"/>
        <v>6312052</v>
      </c>
      <c r="L42" s="88">
        <f t="shared" si="3"/>
        <v>-7677354</v>
      </c>
      <c r="M42" s="88">
        <f t="shared" si="3"/>
        <v>54082820</v>
      </c>
      <c r="N42" s="88">
        <f t="shared" si="3"/>
        <v>52717518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185306341</v>
      </c>
      <c r="X42" s="88">
        <f t="shared" si="3"/>
        <v>30501448</v>
      </c>
      <c r="Y42" s="88">
        <f t="shared" si="3"/>
        <v>154804893</v>
      </c>
      <c r="Z42" s="208">
        <f>+IF(X42&lt;&gt;0,+(Y42/X42)*100,0)</f>
        <v>507.5329308956087</v>
      </c>
      <c r="AA42" s="206">
        <f>SUM(AA38:AA41)</f>
        <v>109429231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109429231</v>
      </c>
      <c r="F44" s="77">
        <f t="shared" si="4"/>
        <v>109429231</v>
      </c>
      <c r="G44" s="77">
        <f t="shared" si="4"/>
        <v>77419913</v>
      </c>
      <c r="H44" s="77">
        <f t="shared" si="4"/>
        <v>46965330</v>
      </c>
      <c r="I44" s="77">
        <f t="shared" si="4"/>
        <v>8203580</v>
      </c>
      <c r="J44" s="77">
        <f t="shared" si="4"/>
        <v>132588823</v>
      </c>
      <c r="K44" s="77">
        <f t="shared" si="4"/>
        <v>6312052</v>
      </c>
      <c r="L44" s="77">
        <f t="shared" si="4"/>
        <v>-7677354</v>
      </c>
      <c r="M44" s="77">
        <f t="shared" si="4"/>
        <v>54082820</v>
      </c>
      <c r="N44" s="77">
        <f t="shared" si="4"/>
        <v>52717518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185306341</v>
      </c>
      <c r="X44" s="77">
        <f t="shared" si="4"/>
        <v>30501448</v>
      </c>
      <c r="Y44" s="77">
        <f t="shared" si="4"/>
        <v>154804893</v>
      </c>
      <c r="Z44" s="212">
        <f>+IF(X44&lt;&gt;0,+(Y44/X44)*100,0)</f>
        <v>507.5329308956087</v>
      </c>
      <c r="AA44" s="210">
        <f>+AA42-AA43</f>
        <v>109429231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109429231</v>
      </c>
      <c r="F46" s="88">
        <f t="shared" si="5"/>
        <v>109429231</v>
      </c>
      <c r="G46" s="88">
        <f t="shared" si="5"/>
        <v>77419913</v>
      </c>
      <c r="H46" s="88">
        <f t="shared" si="5"/>
        <v>46965330</v>
      </c>
      <c r="I46" s="88">
        <f t="shared" si="5"/>
        <v>8203580</v>
      </c>
      <c r="J46" s="88">
        <f t="shared" si="5"/>
        <v>132588823</v>
      </c>
      <c r="K46" s="88">
        <f t="shared" si="5"/>
        <v>6312052</v>
      </c>
      <c r="L46" s="88">
        <f t="shared" si="5"/>
        <v>-7677354</v>
      </c>
      <c r="M46" s="88">
        <f t="shared" si="5"/>
        <v>54082820</v>
      </c>
      <c r="N46" s="88">
        <f t="shared" si="5"/>
        <v>52717518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185306341</v>
      </c>
      <c r="X46" s="88">
        <f t="shared" si="5"/>
        <v>30501448</v>
      </c>
      <c r="Y46" s="88">
        <f t="shared" si="5"/>
        <v>154804893</v>
      </c>
      <c r="Z46" s="208">
        <f>+IF(X46&lt;&gt;0,+(Y46/X46)*100,0)</f>
        <v>507.5329308956087</v>
      </c>
      <c r="AA46" s="206">
        <f>SUM(AA44:AA45)</f>
        <v>109429231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109429231</v>
      </c>
      <c r="F48" s="219">
        <f t="shared" si="6"/>
        <v>109429231</v>
      </c>
      <c r="G48" s="219">
        <f t="shared" si="6"/>
        <v>77419913</v>
      </c>
      <c r="H48" s="220">
        <f t="shared" si="6"/>
        <v>46965330</v>
      </c>
      <c r="I48" s="220">
        <f t="shared" si="6"/>
        <v>8203580</v>
      </c>
      <c r="J48" s="220">
        <f t="shared" si="6"/>
        <v>132588823</v>
      </c>
      <c r="K48" s="220">
        <f t="shared" si="6"/>
        <v>6312052</v>
      </c>
      <c r="L48" s="220">
        <f t="shared" si="6"/>
        <v>-7677354</v>
      </c>
      <c r="M48" s="219">
        <f t="shared" si="6"/>
        <v>54082820</v>
      </c>
      <c r="N48" s="219">
        <f t="shared" si="6"/>
        <v>52717518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185306341</v>
      </c>
      <c r="X48" s="220">
        <f t="shared" si="6"/>
        <v>30501448</v>
      </c>
      <c r="Y48" s="220">
        <f t="shared" si="6"/>
        <v>154804893</v>
      </c>
      <c r="Z48" s="221">
        <f>+IF(X48&lt;&gt;0,+(Y48/X48)*100,0)</f>
        <v>507.5329308956087</v>
      </c>
      <c r="AA48" s="222">
        <f>SUM(AA46:AA47)</f>
        <v>109429231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812498</v>
      </c>
      <c r="Y5" s="100">
        <f t="shared" si="0"/>
        <v>-812498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245000</v>
      </c>
      <c r="Y7" s="159">
        <v>-245000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567498</v>
      </c>
      <c r="Y8" s="60">
        <v>-567498</v>
      </c>
      <c r="Z8" s="140">
        <v>-100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22950000</v>
      </c>
      <c r="F9" s="100">
        <f t="shared" si="1"/>
        <v>22950000</v>
      </c>
      <c r="G9" s="100">
        <f t="shared" si="1"/>
        <v>0</v>
      </c>
      <c r="H9" s="100">
        <f t="shared" si="1"/>
        <v>0</v>
      </c>
      <c r="I9" s="100">
        <f t="shared" si="1"/>
        <v>990000</v>
      </c>
      <c r="J9" s="100">
        <f t="shared" si="1"/>
        <v>990000</v>
      </c>
      <c r="K9" s="100">
        <f t="shared" si="1"/>
        <v>0</v>
      </c>
      <c r="L9" s="100">
        <f t="shared" si="1"/>
        <v>268405</v>
      </c>
      <c r="M9" s="100">
        <f t="shared" si="1"/>
        <v>814347</v>
      </c>
      <c r="N9" s="100">
        <f t="shared" si="1"/>
        <v>1082752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2072752</v>
      </c>
      <c r="X9" s="100">
        <f t="shared" si="1"/>
        <v>22658498</v>
      </c>
      <c r="Y9" s="100">
        <f t="shared" si="1"/>
        <v>-20585746</v>
      </c>
      <c r="Z9" s="137">
        <f>+IF(X9&lt;&gt;0,+(Y9/X9)*100,0)</f>
        <v>-90.85220917997302</v>
      </c>
      <c r="AA9" s="102">
        <f>SUM(AA10:AA14)</f>
        <v>22950000</v>
      </c>
    </row>
    <row r="10" spans="1:27" ht="12.75">
      <c r="A10" s="138" t="s">
        <v>79</v>
      </c>
      <c r="B10" s="136"/>
      <c r="C10" s="155"/>
      <c r="D10" s="155"/>
      <c r="E10" s="156">
        <v>11950000</v>
      </c>
      <c r="F10" s="60">
        <v>11950000</v>
      </c>
      <c r="G10" s="60"/>
      <c r="H10" s="60"/>
      <c r="I10" s="60">
        <v>990000</v>
      </c>
      <c r="J10" s="60">
        <v>990000</v>
      </c>
      <c r="K10" s="60"/>
      <c r="L10" s="60">
        <v>251525</v>
      </c>
      <c r="M10" s="60">
        <v>737111</v>
      </c>
      <c r="N10" s="60">
        <v>988636</v>
      </c>
      <c r="O10" s="60"/>
      <c r="P10" s="60"/>
      <c r="Q10" s="60"/>
      <c r="R10" s="60"/>
      <c r="S10" s="60"/>
      <c r="T10" s="60"/>
      <c r="U10" s="60"/>
      <c r="V10" s="60"/>
      <c r="W10" s="60">
        <v>1978636</v>
      </c>
      <c r="X10" s="60">
        <v>14824998</v>
      </c>
      <c r="Y10" s="60">
        <v>-12846362</v>
      </c>
      <c r="Z10" s="140">
        <v>-86.65</v>
      </c>
      <c r="AA10" s="62">
        <v>11950000</v>
      </c>
    </row>
    <row r="11" spans="1:27" ht="12.75">
      <c r="A11" s="138" t="s">
        <v>80</v>
      </c>
      <c r="B11" s="136"/>
      <c r="C11" s="155"/>
      <c r="D11" s="155"/>
      <c r="E11" s="156">
        <v>11000000</v>
      </c>
      <c r="F11" s="60">
        <v>11000000</v>
      </c>
      <c r="G11" s="60"/>
      <c r="H11" s="60"/>
      <c r="I11" s="60"/>
      <c r="J11" s="60"/>
      <c r="K11" s="60"/>
      <c r="L11" s="60">
        <v>16880</v>
      </c>
      <c r="M11" s="60">
        <v>77236</v>
      </c>
      <c r="N11" s="60">
        <v>94116</v>
      </c>
      <c r="O11" s="60"/>
      <c r="P11" s="60"/>
      <c r="Q11" s="60"/>
      <c r="R11" s="60"/>
      <c r="S11" s="60"/>
      <c r="T11" s="60"/>
      <c r="U11" s="60"/>
      <c r="V11" s="60"/>
      <c r="W11" s="60">
        <v>94116</v>
      </c>
      <c r="X11" s="60">
        <v>7833500</v>
      </c>
      <c r="Y11" s="60">
        <v>-7739384</v>
      </c>
      <c r="Z11" s="140">
        <v>-98.8</v>
      </c>
      <c r="AA11" s="62">
        <v>11000000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162412614</v>
      </c>
      <c r="F15" s="100">
        <f t="shared" si="2"/>
        <v>162412614</v>
      </c>
      <c r="G15" s="100">
        <f t="shared" si="2"/>
        <v>0</v>
      </c>
      <c r="H15" s="100">
        <f t="shared" si="2"/>
        <v>0</v>
      </c>
      <c r="I15" s="100">
        <f t="shared" si="2"/>
        <v>708478</v>
      </c>
      <c r="J15" s="100">
        <f t="shared" si="2"/>
        <v>708478</v>
      </c>
      <c r="K15" s="100">
        <f t="shared" si="2"/>
        <v>7956239</v>
      </c>
      <c r="L15" s="100">
        <f t="shared" si="2"/>
        <v>6688221</v>
      </c>
      <c r="M15" s="100">
        <f t="shared" si="2"/>
        <v>14257882</v>
      </c>
      <c r="N15" s="100">
        <f t="shared" si="2"/>
        <v>28902342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29610820</v>
      </c>
      <c r="X15" s="100">
        <f t="shared" si="2"/>
        <v>56303994</v>
      </c>
      <c r="Y15" s="100">
        <f t="shared" si="2"/>
        <v>-26693174</v>
      </c>
      <c r="Z15" s="137">
        <f>+IF(X15&lt;&gt;0,+(Y15/X15)*100,0)</f>
        <v>-47.40902394952656</v>
      </c>
      <c r="AA15" s="102">
        <f>SUM(AA16:AA18)</f>
        <v>162412614</v>
      </c>
    </row>
    <row r="16" spans="1:27" ht="12.75">
      <c r="A16" s="138" t="s">
        <v>85</v>
      </c>
      <c r="B16" s="136"/>
      <c r="C16" s="155"/>
      <c r="D16" s="155"/>
      <c r="E16" s="156">
        <v>4000000</v>
      </c>
      <c r="F16" s="60">
        <v>4000000</v>
      </c>
      <c r="G16" s="60"/>
      <c r="H16" s="60"/>
      <c r="I16" s="60"/>
      <c r="J16" s="60"/>
      <c r="K16" s="60">
        <v>2433007</v>
      </c>
      <c r="L16" s="60">
        <v>88477</v>
      </c>
      <c r="M16" s="60"/>
      <c r="N16" s="60">
        <v>2521484</v>
      </c>
      <c r="O16" s="60"/>
      <c r="P16" s="60"/>
      <c r="Q16" s="60"/>
      <c r="R16" s="60"/>
      <c r="S16" s="60"/>
      <c r="T16" s="60"/>
      <c r="U16" s="60"/>
      <c r="V16" s="60"/>
      <c r="W16" s="60">
        <v>2521484</v>
      </c>
      <c r="X16" s="60">
        <v>1999998</v>
      </c>
      <c r="Y16" s="60">
        <v>521486</v>
      </c>
      <c r="Z16" s="140">
        <v>26.07</v>
      </c>
      <c r="AA16" s="62">
        <v>4000000</v>
      </c>
    </row>
    <row r="17" spans="1:27" ht="12.75">
      <c r="A17" s="138" t="s">
        <v>86</v>
      </c>
      <c r="B17" s="136"/>
      <c r="C17" s="155"/>
      <c r="D17" s="155"/>
      <c r="E17" s="156">
        <v>158412614</v>
      </c>
      <c r="F17" s="60">
        <v>158412614</v>
      </c>
      <c r="G17" s="60"/>
      <c r="H17" s="60"/>
      <c r="I17" s="60">
        <v>708478</v>
      </c>
      <c r="J17" s="60">
        <v>708478</v>
      </c>
      <c r="K17" s="60">
        <v>5523232</v>
      </c>
      <c r="L17" s="60">
        <v>6599744</v>
      </c>
      <c r="M17" s="60">
        <v>14257882</v>
      </c>
      <c r="N17" s="60">
        <v>26380858</v>
      </c>
      <c r="O17" s="60"/>
      <c r="P17" s="60"/>
      <c r="Q17" s="60"/>
      <c r="R17" s="60"/>
      <c r="S17" s="60"/>
      <c r="T17" s="60"/>
      <c r="U17" s="60"/>
      <c r="V17" s="60"/>
      <c r="W17" s="60">
        <v>27089336</v>
      </c>
      <c r="X17" s="60">
        <v>54303996</v>
      </c>
      <c r="Y17" s="60">
        <v>-27214660</v>
      </c>
      <c r="Z17" s="140">
        <v>-50.12</v>
      </c>
      <c r="AA17" s="62">
        <v>158412614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24885386</v>
      </c>
      <c r="F19" s="100">
        <f t="shared" si="3"/>
        <v>24885386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221683</v>
      </c>
      <c r="L19" s="100">
        <f t="shared" si="3"/>
        <v>40203</v>
      </c>
      <c r="M19" s="100">
        <f t="shared" si="3"/>
        <v>0</v>
      </c>
      <c r="N19" s="100">
        <f t="shared" si="3"/>
        <v>261886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261886</v>
      </c>
      <c r="X19" s="100">
        <f t="shared" si="3"/>
        <v>11970000</v>
      </c>
      <c r="Y19" s="100">
        <f t="shared" si="3"/>
        <v>-11708114</v>
      </c>
      <c r="Z19" s="137">
        <f>+IF(X19&lt;&gt;0,+(Y19/X19)*100,0)</f>
        <v>-97.81214703425229</v>
      </c>
      <c r="AA19" s="102">
        <f>SUM(AA20:AA23)</f>
        <v>24885386</v>
      </c>
    </row>
    <row r="20" spans="1:27" ht="12.75">
      <c r="A20" s="138" t="s">
        <v>89</v>
      </c>
      <c r="B20" s="136"/>
      <c r="C20" s="155"/>
      <c r="D20" s="155"/>
      <c r="E20" s="156">
        <v>24885386</v>
      </c>
      <c r="F20" s="60">
        <v>24885386</v>
      </c>
      <c r="G20" s="60"/>
      <c r="H20" s="60"/>
      <c r="I20" s="60"/>
      <c r="J20" s="60"/>
      <c r="K20" s="60">
        <v>221683</v>
      </c>
      <c r="L20" s="60">
        <v>40203</v>
      </c>
      <c r="M20" s="60"/>
      <c r="N20" s="60">
        <v>261886</v>
      </c>
      <c r="O20" s="60"/>
      <c r="P20" s="60"/>
      <c r="Q20" s="60"/>
      <c r="R20" s="60"/>
      <c r="S20" s="60"/>
      <c r="T20" s="60"/>
      <c r="U20" s="60"/>
      <c r="V20" s="60"/>
      <c r="W20" s="60">
        <v>261886</v>
      </c>
      <c r="X20" s="60">
        <v>11970000</v>
      </c>
      <c r="Y20" s="60">
        <v>-11708114</v>
      </c>
      <c r="Z20" s="140">
        <v>-97.81</v>
      </c>
      <c r="AA20" s="62">
        <v>24885386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210248000</v>
      </c>
      <c r="F25" s="219">
        <f t="shared" si="4"/>
        <v>210248000</v>
      </c>
      <c r="G25" s="219">
        <f t="shared" si="4"/>
        <v>0</v>
      </c>
      <c r="H25" s="219">
        <f t="shared" si="4"/>
        <v>0</v>
      </c>
      <c r="I25" s="219">
        <f t="shared" si="4"/>
        <v>1698478</v>
      </c>
      <c r="J25" s="219">
        <f t="shared" si="4"/>
        <v>1698478</v>
      </c>
      <c r="K25" s="219">
        <f t="shared" si="4"/>
        <v>8177922</v>
      </c>
      <c r="L25" s="219">
        <f t="shared" si="4"/>
        <v>6996829</v>
      </c>
      <c r="M25" s="219">
        <f t="shared" si="4"/>
        <v>15072229</v>
      </c>
      <c r="N25" s="219">
        <f t="shared" si="4"/>
        <v>30246980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31945458</v>
      </c>
      <c r="X25" s="219">
        <f t="shared" si="4"/>
        <v>91744990</v>
      </c>
      <c r="Y25" s="219">
        <f t="shared" si="4"/>
        <v>-59799532</v>
      </c>
      <c r="Z25" s="231">
        <f>+IF(X25&lt;&gt;0,+(Y25/X25)*100,0)</f>
        <v>-65.18016079134131</v>
      </c>
      <c r="AA25" s="232">
        <f>+AA5+AA9+AA15+AA19+AA24</f>
        <v>210248000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113508762</v>
      </c>
      <c r="F28" s="60">
        <v>113508762</v>
      </c>
      <c r="G28" s="60"/>
      <c r="H28" s="60"/>
      <c r="I28" s="60">
        <v>708478</v>
      </c>
      <c r="J28" s="60">
        <v>708478</v>
      </c>
      <c r="K28" s="60">
        <v>4791956</v>
      </c>
      <c r="L28" s="60">
        <v>4830643</v>
      </c>
      <c r="M28" s="60">
        <v>10664636</v>
      </c>
      <c r="N28" s="60">
        <v>20287235</v>
      </c>
      <c r="O28" s="60"/>
      <c r="P28" s="60"/>
      <c r="Q28" s="60"/>
      <c r="R28" s="60"/>
      <c r="S28" s="60"/>
      <c r="T28" s="60"/>
      <c r="U28" s="60"/>
      <c r="V28" s="60"/>
      <c r="W28" s="60">
        <v>20995713</v>
      </c>
      <c r="X28" s="60">
        <v>40512210</v>
      </c>
      <c r="Y28" s="60">
        <v>-19516497</v>
      </c>
      <c r="Z28" s="140">
        <v>-48.17</v>
      </c>
      <c r="AA28" s="155">
        <v>113508762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113508762</v>
      </c>
      <c r="F32" s="77">
        <f t="shared" si="5"/>
        <v>113508762</v>
      </c>
      <c r="G32" s="77">
        <f t="shared" si="5"/>
        <v>0</v>
      </c>
      <c r="H32" s="77">
        <f t="shared" si="5"/>
        <v>0</v>
      </c>
      <c r="I32" s="77">
        <f t="shared" si="5"/>
        <v>708478</v>
      </c>
      <c r="J32" s="77">
        <f t="shared" si="5"/>
        <v>708478</v>
      </c>
      <c r="K32" s="77">
        <f t="shared" si="5"/>
        <v>4791956</v>
      </c>
      <c r="L32" s="77">
        <f t="shared" si="5"/>
        <v>4830643</v>
      </c>
      <c r="M32" s="77">
        <f t="shared" si="5"/>
        <v>10664636</v>
      </c>
      <c r="N32" s="77">
        <f t="shared" si="5"/>
        <v>20287235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20995713</v>
      </c>
      <c r="X32" s="77">
        <f t="shared" si="5"/>
        <v>40512210</v>
      </c>
      <c r="Y32" s="77">
        <f t="shared" si="5"/>
        <v>-19516497</v>
      </c>
      <c r="Z32" s="212">
        <f>+IF(X32&lt;&gt;0,+(Y32/X32)*100,0)</f>
        <v>-48.1743578047211</v>
      </c>
      <c r="AA32" s="79">
        <f>SUM(AA28:AA31)</f>
        <v>113508762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96739238</v>
      </c>
      <c r="F35" s="60">
        <v>96739238</v>
      </c>
      <c r="G35" s="60"/>
      <c r="H35" s="60"/>
      <c r="I35" s="60">
        <v>990000</v>
      </c>
      <c r="J35" s="60">
        <v>990000</v>
      </c>
      <c r="K35" s="60">
        <v>3385966</v>
      </c>
      <c r="L35" s="60">
        <v>2166186</v>
      </c>
      <c r="M35" s="60">
        <v>4407593</v>
      </c>
      <c r="N35" s="60">
        <v>9959745</v>
      </c>
      <c r="O35" s="60"/>
      <c r="P35" s="60"/>
      <c r="Q35" s="60"/>
      <c r="R35" s="60"/>
      <c r="S35" s="60"/>
      <c r="T35" s="60"/>
      <c r="U35" s="60"/>
      <c r="V35" s="60"/>
      <c r="W35" s="60">
        <v>10949745</v>
      </c>
      <c r="X35" s="60">
        <v>23015996</v>
      </c>
      <c r="Y35" s="60">
        <v>-12066251</v>
      </c>
      <c r="Z35" s="140">
        <v>-52.43</v>
      </c>
      <c r="AA35" s="62">
        <v>96739238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210248000</v>
      </c>
      <c r="F36" s="220">
        <f t="shared" si="6"/>
        <v>210248000</v>
      </c>
      <c r="G36" s="220">
        <f t="shared" si="6"/>
        <v>0</v>
      </c>
      <c r="H36" s="220">
        <f t="shared" si="6"/>
        <v>0</v>
      </c>
      <c r="I36" s="220">
        <f t="shared" si="6"/>
        <v>1698478</v>
      </c>
      <c r="J36" s="220">
        <f t="shared" si="6"/>
        <v>1698478</v>
      </c>
      <c r="K36" s="220">
        <f t="shared" si="6"/>
        <v>8177922</v>
      </c>
      <c r="L36" s="220">
        <f t="shared" si="6"/>
        <v>6996829</v>
      </c>
      <c r="M36" s="220">
        <f t="shared" si="6"/>
        <v>15072229</v>
      </c>
      <c r="N36" s="220">
        <f t="shared" si="6"/>
        <v>30246980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31945458</v>
      </c>
      <c r="X36" s="220">
        <f t="shared" si="6"/>
        <v>63528206</v>
      </c>
      <c r="Y36" s="220">
        <f t="shared" si="6"/>
        <v>-31582748</v>
      </c>
      <c r="Z36" s="221">
        <f>+IF(X36&lt;&gt;0,+(Y36/X36)*100,0)</f>
        <v>-49.714528378150646</v>
      </c>
      <c r="AA36" s="239">
        <f>SUM(AA32:AA35)</f>
        <v>210248000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21903365</v>
      </c>
      <c r="F6" s="60">
        <v>21903365</v>
      </c>
      <c r="G6" s="60">
        <v>2639657918</v>
      </c>
      <c r="H6" s="60">
        <v>2634675630</v>
      </c>
      <c r="I6" s="60">
        <v>2634675630</v>
      </c>
      <c r="J6" s="60">
        <v>2634675630</v>
      </c>
      <c r="K6" s="60">
        <v>2634676414</v>
      </c>
      <c r="L6" s="60">
        <v>2634676414</v>
      </c>
      <c r="M6" s="60">
        <v>2714347442</v>
      </c>
      <c r="N6" s="60">
        <v>2714347442</v>
      </c>
      <c r="O6" s="60"/>
      <c r="P6" s="60"/>
      <c r="Q6" s="60"/>
      <c r="R6" s="60"/>
      <c r="S6" s="60"/>
      <c r="T6" s="60"/>
      <c r="U6" s="60"/>
      <c r="V6" s="60"/>
      <c r="W6" s="60">
        <v>2714347442</v>
      </c>
      <c r="X6" s="60">
        <v>10951683</v>
      </c>
      <c r="Y6" s="60">
        <v>2703395759</v>
      </c>
      <c r="Z6" s="140">
        <v>24684.75</v>
      </c>
      <c r="AA6" s="62">
        <v>21903365</v>
      </c>
    </row>
    <row r="7" spans="1:27" ht="12.75">
      <c r="A7" s="249" t="s">
        <v>144</v>
      </c>
      <c r="B7" s="182"/>
      <c r="C7" s="155"/>
      <c r="D7" s="155"/>
      <c r="E7" s="59">
        <v>173990930</v>
      </c>
      <c r="F7" s="60">
        <v>173990930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86995465</v>
      </c>
      <c r="Y7" s="60">
        <v>-86995465</v>
      </c>
      <c r="Z7" s="140">
        <v>-100</v>
      </c>
      <c r="AA7" s="62">
        <v>173990930</v>
      </c>
    </row>
    <row r="8" spans="1:27" ht="12.75">
      <c r="A8" s="249" t="s">
        <v>145</v>
      </c>
      <c r="B8" s="182"/>
      <c r="C8" s="155"/>
      <c r="D8" s="155"/>
      <c r="E8" s="59">
        <v>90945133</v>
      </c>
      <c r="F8" s="60">
        <v>90945133</v>
      </c>
      <c r="G8" s="60">
        <v>88328484</v>
      </c>
      <c r="H8" s="60">
        <v>78149146</v>
      </c>
      <c r="I8" s="60">
        <v>76481878</v>
      </c>
      <c r="J8" s="60">
        <v>76481878</v>
      </c>
      <c r="K8" s="60">
        <v>78119305</v>
      </c>
      <c r="L8" s="60">
        <v>78119305</v>
      </c>
      <c r="M8" s="60">
        <v>87446253</v>
      </c>
      <c r="N8" s="60">
        <v>87446253</v>
      </c>
      <c r="O8" s="60"/>
      <c r="P8" s="60"/>
      <c r="Q8" s="60"/>
      <c r="R8" s="60"/>
      <c r="S8" s="60"/>
      <c r="T8" s="60"/>
      <c r="U8" s="60"/>
      <c r="V8" s="60"/>
      <c r="W8" s="60">
        <v>87446253</v>
      </c>
      <c r="X8" s="60">
        <v>45472567</v>
      </c>
      <c r="Y8" s="60">
        <v>41973686</v>
      </c>
      <c r="Z8" s="140">
        <v>92.31</v>
      </c>
      <c r="AA8" s="62">
        <v>90945133</v>
      </c>
    </row>
    <row r="9" spans="1:27" ht="12.75">
      <c r="A9" s="249" t="s">
        <v>146</v>
      </c>
      <c r="B9" s="182"/>
      <c r="C9" s="155"/>
      <c r="D9" s="155"/>
      <c r="E9" s="59">
        <v>3094622</v>
      </c>
      <c r="F9" s="60">
        <v>3094622</v>
      </c>
      <c r="G9" s="60">
        <v>53003619</v>
      </c>
      <c r="H9" s="60">
        <v>16274332</v>
      </c>
      <c r="I9" s="60">
        <v>32986713</v>
      </c>
      <c r="J9" s="60">
        <v>32986713</v>
      </c>
      <c r="K9" s="60">
        <v>-3962445</v>
      </c>
      <c r="L9" s="60">
        <v>-3962445</v>
      </c>
      <c r="M9" s="60">
        <v>-47358029</v>
      </c>
      <c r="N9" s="60">
        <v>-47358029</v>
      </c>
      <c r="O9" s="60"/>
      <c r="P9" s="60"/>
      <c r="Q9" s="60"/>
      <c r="R9" s="60"/>
      <c r="S9" s="60"/>
      <c r="T9" s="60"/>
      <c r="U9" s="60"/>
      <c r="V9" s="60"/>
      <c r="W9" s="60">
        <v>-47358029</v>
      </c>
      <c r="X9" s="60">
        <v>1547311</v>
      </c>
      <c r="Y9" s="60">
        <v>-48905340</v>
      </c>
      <c r="Z9" s="140">
        <v>-3160.67</v>
      </c>
      <c r="AA9" s="62">
        <v>3094622</v>
      </c>
    </row>
    <row r="10" spans="1:27" ht="12.75">
      <c r="A10" s="249" t="s">
        <v>147</v>
      </c>
      <c r="B10" s="182"/>
      <c r="C10" s="155"/>
      <c r="D10" s="155"/>
      <c r="E10" s="59">
        <v>1400</v>
      </c>
      <c r="F10" s="60">
        <v>1400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700</v>
      </c>
      <c r="Y10" s="159">
        <v>-700</v>
      </c>
      <c r="Z10" s="141">
        <v>-100</v>
      </c>
      <c r="AA10" s="225">
        <v>1400</v>
      </c>
    </row>
    <row r="11" spans="1:27" ht="12.75">
      <c r="A11" s="249" t="s">
        <v>148</v>
      </c>
      <c r="B11" s="182"/>
      <c r="C11" s="155"/>
      <c r="D11" s="155"/>
      <c r="E11" s="59">
        <v>13715722</v>
      </c>
      <c r="F11" s="60">
        <v>13715722</v>
      </c>
      <c r="G11" s="60">
        <v>13945659</v>
      </c>
      <c r="H11" s="60">
        <v>14159033</v>
      </c>
      <c r="I11" s="60">
        <v>13944385</v>
      </c>
      <c r="J11" s="60">
        <v>13944385</v>
      </c>
      <c r="K11" s="60">
        <v>14233555</v>
      </c>
      <c r="L11" s="60">
        <v>167873112</v>
      </c>
      <c r="M11" s="60">
        <v>15580208</v>
      </c>
      <c r="N11" s="60">
        <v>15580208</v>
      </c>
      <c r="O11" s="60"/>
      <c r="P11" s="60"/>
      <c r="Q11" s="60"/>
      <c r="R11" s="60"/>
      <c r="S11" s="60"/>
      <c r="T11" s="60"/>
      <c r="U11" s="60"/>
      <c r="V11" s="60"/>
      <c r="W11" s="60">
        <v>15580208</v>
      </c>
      <c r="X11" s="60">
        <v>6857861</v>
      </c>
      <c r="Y11" s="60">
        <v>8722347</v>
      </c>
      <c r="Z11" s="140">
        <v>127.19</v>
      </c>
      <c r="AA11" s="62">
        <v>13715722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303651172</v>
      </c>
      <c r="F12" s="73">
        <f t="shared" si="0"/>
        <v>303651172</v>
      </c>
      <c r="G12" s="73">
        <f t="shared" si="0"/>
        <v>2794935680</v>
      </c>
      <c r="H12" s="73">
        <f t="shared" si="0"/>
        <v>2743258141</v>
      </c>
      <c r="I12" s="73">
        <f t="shared" si="0"/>
        <v>2758088606</v>
      </c>
      <c r="J12" s="73">
        <f t="shared" si="0"/>
        <v>2758088606</v>
      </c>
      <c r="K12" s="73">
        <f t="shared" si="0"/>
        <v>2723066829</v>
      </c>
      <c r="L12" s="73">
        <f t="shared" si="0"/>
        <v>2876706386</v>
      </c>
      <c r="M12" s="73">
        <f t="shared" si="0"/>
        <v>2770015874</v>
      </c>
      <c r="N12" s="73">
        <f t="shared" si="0"/>
        <v>2770015874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2770015874</v>
      </c>
      <c r="X12" s="73">
        <f t="shared" si="0"/>
        <v>151825587</v>
      </c>
      <c r="Y12" s="73">
        <f t="shared" si="0"/>
        <v>2618190287</v>
      </c>
      <c r="Z12" s="170">
        <f>+IF(X12&lt;&gt;0,+(Y12/X12)*100,0)</f>
        <v>1724.4723624878854</v>
      </c>
      <c r="AA12" s="74">
        <f>SUM(AA6:AA11)</f>
        <v>303651172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16009</v>
      </c>
      <c r="F15" s="60">
        <v>16009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8005</v>
      </c>
      <c r="Y15" s="60">
        <v>-8005</v>
      </c>
      <c r="Z15" s="140">
        <v>-100</v>
      </c>
      <c r="AA15" s="62">
        <v>16009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82121000</v>
      </c>
      <c r="F17" s="60">
        <v>82121000</v>
      </c>
      <c r="G17" s="60">
        <v>82908000</v>
      </c>
      <c r="H17" s="60">
        <v>82908000</v>
      </c>
      <c r="I17" s="60">
        <v>82908000</v>
      </c>
      <c r="J17" s="60">
        <v>82908000</v>
      </c>
      <c r="K17" s="60">
        <v>82908000</v>
      </c>
      <c r="L17" s="60">
        <v>82908000</v>
      </c>
      <c r="M17" s="60">
        <v>82908000</v>
      </c>
      <c r="N17" s="60">
        <v>82908000</v>
      </c>
      <c r="O17" s="60"/>
      <c r="P17" s="60"/>
      <c r="Q17" s="60"/>
      <c r="R17" s="60"/>
      <c r="S17" s="60"/>
      <c r="T17" s="60"/>
      <c r="U17" s="60"/>
      <c r="V17" s="60"/>
      <c r="W17" s="60">
        <v>82908000</v>
      </c>
      <c r="X17" s="60">
        <v>41060500</v>
      </c>
      <c r="Y17" s="60">
        <v>41847500</v>
      </c>
      <c r="Z17" s="140">
        <v>101.92</v>
      </c>
      <c r="AA17" s="62">
        <v>82121000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1389288403</v>
      </c>
      <c r="F19" s="60">
        <v>1389288403</v>
      </c>
      <c r="G19" s="60">
        <v>999579117</v>
      </c>
      <c r="H19" s="60">
        <v>1003093029</v>
      </c>
      <c r="I19" s="60">
        <v>1001655856</v>
      </c>
      <c r="J19" s="60">
        <v>1001655856</v>
      </c>
      <c r="K19" s="60">
        <v>1010175194</v>
      </c>
      <c r="L19" s="60">
        <v>1010175192</v>
      </c>
      <c r="M19" s="60">
        <v>989214397</v>
      </c>
      <c r="N19" s="60">
        <v>989214397</v>
      </c>
      <c r="O19" s="60"/>
      <c r="P19" s="60"/>
      <c r="Q19" s="60"/>
      <c r="R19" s="60"/>
      <c r="S19" s="60"/>
      <c r="T19" s="60"/>
      <c r="U19" s="60"/>
      <c r="V19" s="60"/>
      <c r="W19" s="60">
        <v>989214397</v>
      </c>
      <c r="X19" s="60">
        <v>694644202</v>
      </c>
      <c r="Y19" s="60">
        <v>294570195</v>
      </c>
      <c r="Z19" s="140">
        <v>42.41</v>
      </c>
      <c r="AA19" s="62">
        <v>1389288403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425024</v>
      </c>
      <c r="F22" s="60">
        <v>425024</v>
      </c>
      <c r="G22" s="60">
        <v>-1264634</v>
      </c>
      <c r="H22" s="60">
        <v>-1264634</v>
      </c>
      <c r="I22" s="60">
        <v>-1264634</v>
      </c>
      <c r="J22" s="60">
        <v>-1264634</v>
      </c>
      <c r="K22" s="60">
        <v>-1264634</v>
      </c>
      <c r="L22" s="60">
        <v>-1264634</v>
      </c>
      <c r="M22" s="60">
        <v>-1770418</v>
      </c>
      <c r="N22" s="60">
        <v>-1770418</v>
      </c>
      <c r="O22" s="60"/>
      <c r="P22" s="60"/>
      <c r="Q22" s="60"/>
      <c r="R22" s="60"/>
      <c r="S22" s="60"/>
      <c r="T22" s="60"/>
      <c r="U22" s="60"/>
      <c r="V22" s="60"/>
      <c r="W22" s="60">
        <v>-1770418</v>
      </c>
      <c r="X22" s="60">
        <v>212512</v>
      </c>
      <c r="Y22" s="60">
        <v>-1982930</v>
      </c>
      <c r="Z22" s="140">
        <v>-933.09</v>
      </c>
      <c r="AA22" s="62">
        <v>425024</v>
      </c>
    </row>
    <row r="23" spans="1:27" ht="12.75">
      <c r="A23" s="249" t="s">
        <v>158</v>
      </c>
      <c r="B23" s="182"/>
      <c r="C23" s="155"/>
      <c r="D23" s="155"/>
      <c r="E23" s="59">
        <v>15302512</v>
      </c>
      <c r="F23" s="60">
        <v>15302512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7651256</v>
      </c>
      <c r="Y23" s="159">
        <v>-7651256</v>
      </c>
      <c r="Z23" s="141">
        <v>-100</v>
      </c>
      <c r="AA23" s="225">
        <v>15302512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1487152948</v>
      </c>
      <c r="F24" s="77">
        <f t="shared" si="1"/>
        <v>1487152948</v>
      </c>
      <c r="G24" s="77">
        <f t="shared" si="1"/>
        <v>1081222483</v>
      </c>
      <c r="H24" s="77">
        <f t="shared" si="1"/>
        <v>1084736395</v>
      </c>
      <c r="I24" s="77">
        <f t="shared" si="1"/>
        <v>1083299222</v>
      </c>
      <c r="J24" s="77">
        <f t="shared" si="1"/>
        <v>1083299222</v>
      </c>
      <c r="K24" s="77">
        <f t="shared" si="1"/>
        <v>1091818560</v>
      </c>
      <c r="L24" s="77">
        <f t="shared" si="1"/>
        <v>1091818558</v>
      </c>
      <c r="M24" s="77">
        <f t="shared" si="1"/>
        <v>1070351979</v>
      </c>
      <c r="N24" s="77">
        <f t="shared" si="1"/>
        <v>1070351979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1070351979</v>
      </c>
      <c r="X24" s="77">
        <f t="shared" si="1"/>
        <v>743576475</v>
      </c>
      <c r="Y24" s="77">
        <f t="shared" si="1"/>
        <v>326775504</v>
      </c>
      <c r="Z24" s="212">
        <f>+IF(X24&lt;&gt;0,+(Y24/X24)*100,0)</f>
        <v>43.94645540662109</v>
      </c>
      <c r="AA24" s="79">
        <f>SUM(AA15:AA23)</f>
        <v>1487152948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1790804120</v>
      </c>
      <c r="F25" s="73">
        <f t="shared" si="2"/>
        <v>1790804120</v>
      </c>
      <c r="G25" s="73">
        <f t="shared" si="2"/>
        <v>3876158163</v>
      </c>
      <c r="H25" s="73">
        <f t="shared" si="2"/>
        <v>3827994536</v>
      </c>
      <c r="I25" s="73">
        <f t="shared" si="2"/>
        <v>3841387828</v>
      </c>
      <c r="J25" s="73">
        <f t="shared" si="2"/>
        <v>3841387828</v>
      </c>
      <c r="K25" s="73">
        <f t="shared" si="2"/>
        <v>3814885389</v>
      </c>
      <c r="L25" s="73">
        <f t="shared" si="2"/>
        <v>3968524944</v>
      </c>
      <c r="M25" s="73">
        <f t="shared" si="2"/>
        <v>3840367853</v>
      </c>
      <c r="N25" s="73">
        <f t="shared" si="2"/>
        <v>3840367853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3840367853</v>
      </c>
      <c r="X25" s="73">
        <f t="shared" si="2"/>
        <v>895402062</v>
      </c>
      <c r="Y25" s="73">
        <f t="shared" si="2"/>
        <v>2944965791</v>
      </c>
      <c r="Z25" s="170">
        <f>+IF(X25&lt;&gt;0,+(Y25/X25)*100,0)</f>
        <v>328.89870550688994</v>
      </c>
      <c r="AA25" s="74">
        <f>+AA12+AA24</f>
        <v>1790804120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2530555166</v>
      </c>
      <c r="H29" s="60">
        <v>2395920425</v>
      </c>
      <c r="I29" s="60">
        <v>2420386965</v>
      </c>
      <c r="J29" s="60">
        <v>2420386965</v>
      </c>
      <c r="K29" s="60">
        <v>2301639158</v>
      </c>
      <c r="L29" s="60">
        <v>2301639159</v>
      </c>
      <c r="M29" s="60">
        <v>2340838513</v>
      </c>
      <c r="N29" s="60">
        <v>2340838513</v>
      </c>
      <c r="O29" s="60"/>
      <c r="P29" s="60"/>
      <c r="Q29" s="60"/>
      <c r="R29" s="60"/>
      <c r="S29" s="60"/>
      <c r="T29" s="60"/>
      <c r="U29" s="60"/>
      <c r="V29" s="60"/>
      <c r="W29" s="60">
        <v>2340838513</v>
      </c>
      <c r="X29" s="60"/>
      <c r="Y29" s="60">
        <v>2340838513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328931</v>
      </c>
      <c r="F30" s="60">
        <v>328931</v>
      </c>
      <c r="G30" s="60">
        <v>5465</v>
      </c>
      <c r="H30" s="60">
        <v>5465</v>
      </c>
      <c r="I30" s="60">
        <v>5465</v>
      </c>
      <c r="J30" s="60">
        <v>5465</v>
      </c>
      <c r="K30" s="60">
        <v>5465</v>
      </c>
      <c r="L30" s="60">
        <v>5465</v>
      </c>
      <c r="M30" s="60">
        <v>5465</v>
      </c>
      <c r="N30" s="60">
        <v>5465</v>
      </c>
      <c r="O30" s="60"/>
      <c r="P30" s="60"/>
      <c r="Q30" s="60"/>
      <c r="R30" s="60"/>
      <c r="S30" s="60"/>
      <c r="T30" s="60"/>
      <c r="U30" s="60"/>
      <c r="V30" s="60"/>
      <c r="W30" s="60">
        <v>5465</v>
      </c>
      <c r="X30" s="60">
        <v>164466</v>
      </c>
      <c r="Y30" s="60">
        <v>-159001</v>
      </c>
      <c r="Z30" s="140">
        <v>-96.68</v>
      </c>
      <c r="AA30" s="62">
        <v>328931</v>
      </c>
    </row>
    <row r="31" spans="1:27" ht="12.75">
      <c r="A31" s="249" t="s">
        <v>163</v>
      </c>
      <c r="B31" s="182"/>
      <c r="C31" s="155"/>
      <c r="D31" s="155"/>
      <c r="E31" s="59">
        <v>10073827</v>
      </c>
      <c r="F31" s="60">
        <v>10073827</v>
      </c>
      <c r="G31" s="60">
        <v>12629019</v>
      </c>
      <c r="H31" s="60">
        <v>12633243</v>
      </c>
      <c r="I31" s="60">
        <v>12613391</v>
      </c>
      <c r="J31" s="60">
        <v>12613391</v>
      </c>
      <c r="K31" s="60">
        <v>13053846</v>
      </c>
      <c r="L31" s="60">
        <v>13053846</v>
      </c>
      <c r="M31" s="60">
        <v>13150172</v>
      </c>
      <c r="N31" s="60">
        <v>13150172</v>
      </c>
      <c r="O31" s="60"/>
      <c r="P31" s="60"/>
      <c r="Q31" s="60"/>
      <c r="R31" s="60"/>
      <c r="S31" s="60"/>
      <c r="T31" s="60"/>
      <c r="U31" s="60"/>
      <c r="V31" s="60"/>
      <c r="W31" s="60">
        <v>13150172</v>
      </c>
      <c r="X31" s="60">
        <v>5036914</v>
      </c>
      <c r="Y31" s="60">
        <v>8113258</v>
      </c>
      <c r="Z31" s="140">
        <v>161.08</v>
      </c>
      <c r="AA31" s="62">
        <v>10073827</v>
      </c>
    </row>
    <row r="32" spans="1:27" ht="12.75">
      <c r="A32" s="249" t="s">
        <v>164</v>
      </c>
      <c r="B32" s="182"/>
      <c r="C32" s="155"/>
      <c r="D32" s="155"/>
      <c r="E32" s="59">
        <v>175583773</v>
      </c>
      <c r="F32" s="60">
        <v>175583773</v>
      </c>
      <c r="G32" s="60">
        <v>115150559</v>
      </c>
      <c r="H32" s="60">
        <v>147427917</v>
      </c>
      <c r="I32" s="60">
        <v>143845813</v>
      </c>
      <c r="J32" s="60">
        <v>143845813</v>
      </c>
      <c r="K32" s="60">
        <v>221476062</v>
      </c>
      <c r="L32" s="60">
        <v>235465468</v>
      </c>
      <c r="M32" s="60">
        <v>203694479</v>
      </c>
      <c r="N32" s="60">
        <v>203694479</v>
      </c>
      <c r="O32" s="60"/>
      <c r="P32" s="60"/>
      <c r="Q32" s="60"/>
      <c r="R32" s="60"/>
      <c r="S32" s="60"/>
      <c r="T32" s="60"/>
      <c r="U32" s="60"/>
      <c r="V32" s="60"/>
      <c r="W32" s="60">
        <v>203694479</v>
      </c>
      <c r="X32" s="60">
        <v>87791887</v>
      </c>
      <c r="Y32" s="60">
        <v>115902592</v>
      </c>
      <c r="Z32" s="140">
        <v>132.02</v>
      </c>
      <c r="AA32" s="62">
        <v>175583773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37714556</v>
      </c>
      <c r="H33" s="60">
        <v>37490057</v>
      </c>
      <c r="I33" s="60">
        <v>37563790</v>
      </c>
      <c r="J33" s="60">
        <v>37563790</v>
      </c>
      <c r="K33" s="60">
        <v>37325176</v>
      </c>
      <c r="L33" s="60">
        <v>37325176</v>
      </c>
      <c r="M33" s="60">
        <v>37114746</v>
      </c>
      <c r="N33" s="60">
        <v>37114746</v>
      </c>
      <c r="O33" s="60"/>
      <c r="P33" s="60"/>
      <c r="Q33" s="60"/>
      <c r="R33" s="60"/>
      <c r="S33" s="60"/>
      <c r="T33" s="60"/>
      <c r="U33" s="60"/>
      <c r="V33" s="60"/>
      <c r="W33" s="60">
        <v>37114746</v>
      </c>
      <c r="X33" s="60"/>
      <c r="Y33" s="60">
        <v>37114746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185986531</v>
      </c>
      <c r="F34" s="73">
        <f t="shared" si="3"/>
        <v>185986531</v>
      </c>
      <c r="G34" s="73">
        <f t="shared" si="3"/>
        <v>2696054765</v>
      </c>
      <c r="H34" s="73">
        <f t="shared" si="3"/>
        <v>2593477107</v>
      </c>
      <c r="I34" s="73">
        <f t="shared" si="3"/>
        <v>2614415424</v>
      </c>
      <c r="J34" s="73">
        <f t="shared" si="3"/>
        <v>2614415424</v>
      </c>
      <c r="K34" s="73">
        <f t="shared" si="3"/>
        <v>2573499707</v>
      </c>
      <c r="L34" s="73">
        <f t="shared" si="3"/>
        <v>2587489114</v>
      </c>
      <c r="M34" s="73">
        <f t="shared" si="3"/>
        <v>2594803375</v>
      </c>
      <c r="N34" s="73">
        <f t="shared" si="3"/>
        <v>2594803375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2594803375</v>
      </c>
      <c r="X34" s="73">
        <f t="shared" si="3"/>
        <v>92993267</v>
      </c>
      <c r="Y34" s="73">
        <f t="shared" si="3"/>
        <v>2501810108</v>
      </c>
      <c r="Z34" s="170">
        <f>+IF(X34&lt;&gt;0,+(Y34/X34)*100,0)</f>
        <v>2690.3131685867106</v>
      </c>
      <c r="AA34" s="74">
        <f>SUM(AA29:AA33)</f>
        <v>185986531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35965232</v>
      </c>
      <c r="F37" s="60">
        <v>35965232</v>
      </c>
      <c r="G37" s="60">
        <v>4706491</v>
      </c>
      <c r="H37" s="60">
        <v>4703845</v>
      </c>
      <c r="I37" s="60">
        <v>4703890</v>
      </c>
      <c r="J37" s="60">
        <v>4703890</v>
      </c>
      <c r="K37" s="60">
        <v>4703785</v>
      </c>
      <c r="L37" s="60">
        <v>4703785</v>
      </c>
      <c r="M37" s="60">
        <v>4696240</v>
      </c>
      <c r="N37" s="60">
        <v>4696240</v>
      </c>
      <c r="O37" s="60"/>
      <c r="P37" s="60"/>
      <c r="Q37" s="60"/>
      <c r="R37" s="60"/>
      <c r="S37" s="60"/>
      <c r="T37" s="60"/>
      <c r="U37" s="60"/>
      <c r="V37" s="60"/>
      <c r="W37" s="60">
        <v>4696240</v>
      </c>
      <c r="X37" s="60">
        <v>17982616</v>
      </c>
      <c r="Y37" s="60">
        <v>-13286376</v>
      </c>
      <c r="Z37" s="140">
        <v>-73.88</v>
      </c>
      <c r="AA37" s="62">
        <v>35965232</v>
      </c>
    </row>
    <row r="38" spans="1:27" ht="12.75">
      <c r="A38" s="249" t="s">
        <v>165</v>
      </c>
      <c r="B38" s="182"/>
      <c r="C38" s="155"/>
      <c r="D38" s="155"/>
      <c r="E38" s="59">
        <v>27452266</v>
      </c>
      <c r="F38" s="60">
        <v>27452266</v>
      </c>
      <c r="G38" s="60">
        <v>16238838</v>
      </c>
      <c r="H38" s="60">
        <v>16238838</v>
      </c>
      <c r="I38" s="60">
        <v>16238838</v>
      </c>
      <c r="J38" s="60">
        <v>16238838</v>
      </c>
      <c r="K38" s="60">
        <v>16238838</v>
      </c>
      <c r="L38" s="60">
        <v>16238838</v>
      </c>
      <c r="M38" s="60">
        <v>16238838</v>
      </c>
      <c r="N38" s="60">
        <v>16238838</v>
      </c>
      <c r="O38" s="60"/>
      <c r="P38" s="60"/>
      <c r="Q38" s="60"/>
      <c r="R38" s="60"/>
      <c r="S38" s="60"/>
      <c r="T38" s="60"/>
      <c r="U38" s="60"/>
      <c r="V38" s="60"/>
      <c r="W38" s="60">
        <v>16238838</v>
      </c>
      <c r="X38" s="60">
        <v>13726133</v>
      </c>
      <c r="Y38" s="60">
        <v>2512705</v>
      </c>
      <c r="Z38" s="140">
        <v>18.31</v>
      </c>
      <c r="AA38" s="62">
        <v>27452266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63417498</v>
      </c>
      <c r="F39" s="77">
        <f t="shared" si="4"/>
        <v>63417498</v>
      </c>
      <c r="G39" s="77">
        <f t="shared" si="4"/>
        <v>20945329</v>
      </c>
      <c r="H39" s="77">
        <f t="shared" si="4"/>
        <v>20942683</v>
      </c>
      <c r="I39" s="77">
        <f t="shared" si="4"/>
        <v>20942728</v>
      </c>
      <c r="J39" s="77">
        <f t="shared" si="4"/>
        <v>20942728</v>
      </c>
      <c r="K39" s="77">
        <f t="shared" si="4"/>
        <v>20942623</v>
      </c>
      <c r="L39" s="77">
        <f t="shared" si="4"/>
        <v>20942623</v>
      </c>
      <c r="M39" s="77">
        <f t="shared" si="4"/>
        <v>20935078</v>
      </c>
      <c r="N39" s="77">
        <f t="shared" si="4"/>
        <v>20935078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20935078</v>
      </c>
      <c r="X39" s="77">
        <f t="shared" si="4"/>
        <v>31708749</v>
      </c>
      <c r="Y39" s="77">
        <f t="shared" si="4"/>
        <v>-10773671</v>
      </c>
      <c r="Z39" s="212">
        <f>+IF(X39&lt;&gt;0,+(Y39/X39)*100,0)</f>
        <v>-33.97696642021418</v>
      </c>
      <c r="AA39" s="79">
        <f>SUM(AA37:AA38)</f>
        <v>63417498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249404029</v>
      </c>
      <c r="F40" s="73">
        <f t="shared" si="5"/>
        <v>249404029</v>
      </c>
      <c r="G40" s="73">
        <f t="shared" si="5"/>
        <v>2717000094</v>
      </c>
      <c r="H40" s="73">
        <f t="shared" si="5"/>
        <v>2614419790</v>
      </c>
      <c r="I40" s="73">
        <f t="shared" si="5"/>
        <v>2635358152</v>
      </c>
      <c r="J40" s="73">
        <f t="shared" si="5"/>
        <v>2635358152</v>
      </c>
      <c r="K40" s="73">
        <f t="shared" si="5"/>
        <v>2594442330</v>
      </c>
      <c r="L40" s="73">
        <f t="shared" si="5"/>
        <v>2608431737</v>
      </c>
      <c r="M40" s="73">
        <f t="shared" si="5"/>
        <v>2615738453</v>
      </c>
      <c r="N40" s="73">
        <f t="shared" si="5"/>
        <v>2615738453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2615738453</v>
      </c>
      <c r="X40" s="73">
        <f t="shared" si="5"/>
        <v>124702016</v>
      </c>
      <c r="Y40" s="73">
        <f t="shared" si="5"/>
        <v>2491036437</v>
      </c>
      <c r="Z40" s="170">
        <f>+IF(X40&lt;&gt;0,+(Y40/X40)*100,0)</f>
        <v>1997.591151212824</v>
      </c>
      <c r="AA40" s="74">
        <f>+AA34+AA39</f>
        <v>249404029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1541400091</v>
      </c>
      <c r="F42" s="259">
        <f t="shared" si="6"/>
        <v>1541400091</v>
      </c>
      <c r="G42" s="259">
        <f t="shared" si="6"/>
        <v>1159158069</v>
      </c>
      <c r="H42" s="259">
        <f t="shared" si="6"/>
        <v>1213574746</v>
      </c>
      <c r="I42" s="259">
        <f t="shared" si="6"/>
        <v>1206029676</v>
      </c>
      <c r="J42" s="259">
        <f t="shared" si="6"/>
        <v>1206029676</v>
      </c>
      <c r="K42" s="259">
        <f t="shared" si="6"/>
        <v>1220443059</v>
      </c>
      <c r="L42" s="259">
        <f t="shared" si="6"/>
        <v>1360093207</v>
      </c>
      <c r="M42" s="259">
        <f t="shared" si="6"/>
        <v>1224629400</v>
      </c>
      <c r="N42" s="259">
        <f t="shared" si="6"/>
        <v>1224629400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1224629400</v>
      </c>
      <c r="X42" s="259">
        <f t="shared" si="6"/>
        <v>770700046</v>
      </c>
      <c r="Y42" s="259">
        <f t="shared" si="6"/>
        <v>453929354</v>
      </c>
      <c r="Z42" s="260">
        <f>+IF(X42&lt;&gt;0,+(Y42/X42)*100,0)</f>
        <v>58.89831671295891</v>
      </c>
      <c r="AA42" s="261">
        <f>+AA25-AA40</f>
        <v>1541400091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1511464500</v>
      </c>
      <c r="F45" s="60">
        <v>1511464500</v>
      </c>
      <c r="G45" s="60">
        <v>1147295648</v>
      </c>
      <c r="H45" s="60">
        <v>1201782620</v>
      </c>
      <c r="I45" s="60">
        <v>1194217912</v>
      </c>
      <c r="J45" s="60">
        <v>1194217912</v>
      </c>
      <c r="K45" s="60">
        <v>1208679197</v>
      </c>
      <c r="L45" s="60">
        <v>1348329345</v>
      </c>
      <c r="M45" s="60">
        <v>1213011537</v>
      </c>
      <c r="N45" s="60">
        <v>1213011537</v>
      </c>
      <c r="O45" s="60"/>
      <c r="P45" s="60"/>
      <c r="Q45" s="60"/>
      <c r="R45" s="60"/>
      <c r="S45" s="60"/>
      <c r="T45" s="60"/>
      <c r="U45" s="60"/>
      <c r="V45" s="60"/>
      <c r="W45" s="60">
        <v>1213011537</v>
      </c>
      <c r="X45" s="60">
        <v>755732250</v>
      </c>
      <c r="Y45" s="60">
        <v>457279287</v>
      </c>
      <c r="Z45" s="139">
        <v>60.51</v>
      </c>
      <c r="AA45" s="62">
        <v>1511464500</v>
      </c>
    </row>
    <row r="46" spans="1:27" ht="12.75">
      <c r="A46" s="249" t="s">
        <v>171</v>
      </c>
      <c r="B46" s="182"/>
      <c r="C46" s="155"/>
      <c r="D46" s="155"/>
      <c r="E46" s="59">
        <v>29935591</v>
      </c>
      <c r="F46" s="60">
        <v>29935591</v>
      </c>
      <c r="G46" s="60">
        <v>11862421</v>
      </c>
      <c r="H46" s="60">
        <v>11792126</v>
      </c>
      <c r="I46" s="60">
        <v>11811764</v>
      </c>
      <c r="J46" s="60">
        <v>11811764</v>
      </c>
      <c r="K46" s="60">
        <v>11763862</v>
      </c>
      <c r="L46" s="60">
        <v>11763862</v>
      </c>
      <c r="M46" s="60">
        <v>11617863</v>
      </c>
      <c r="N46" s="60">
        <v>11617863</v>
      </c>
      <c r="O46" s="60"/>
      <c r="P46" s="60"/>
      <c r="Q46" s="60"/>
      <c r="R46" s="60"/>
      <c r="S46" s="60"/>
      <c r="T46" s="60"/>
      <c r="U46" s="60"/>
      <c r="V46" s="60"/>
      <c r="W46" s="60">
        <v>11617863</v>
      </c>
      <c r="X46" s="60">
        <v>14967796</v>
      </c>
      <c r="Y46" s="60">
        <v>-3349933</v>
      </c>
      <c r="Z46" s="139">
        <v>-22.38</v>
      </c>
      <c r="AA46" s="62">
        <v>29935591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1541400091</v>
      </c>
      <c r="F48" s="219">
        <f t="shared" si="7"/>
        <v>1541400091</v>
      </c>
      <c r="G48" s="219">
        <f t="shared" si="7"/>
        <v>1159158069</v>
      </c>
      <c r="H48" s="219">
        <f t="shared" si="7"/>
        <v>1213574746</v>
      </c>
      <c r="I48" s="219">
        <f t="shared" si="7"/>
        <v>1206029676</v>
      </c>
      <c r="J48" s="219">
        <f t="shared" si="7"/>
        <v>1206029676</v>
      </c>
      <c r="K48" s="219">
        <f t="shared" si="7"/>
        <v>1220443059</v>
      </c>
      <c r="L48" s="219">
        <f t="shared" si="7"/>
        <v>1360093207</v>
      </c>
      <c r="M48" s="219">
        <f t="shared" si="7"/>
        <v>1224629400</v>
      </c>
      <c r="N48" s="219">
        <f t="shared" si="7"/>
        <v>1224629400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1224629400</v>
      </c>
      <c r="X48" s="219">
        <f t="shared" si="7"/>
        <v>770700046</v>
      </c>
      <c r="Y48" s="219">
        <f t="shared" si="7"/>
        <v>453929354</v>
      </c>
      <c r="Z48" s="265">
        <f>+IF(X48&lt;&gt;0,+(Y48/X48)*100,0)</f>
        <v>58.89831671295891</v>
      </c>
      <c r="AA48" s="232">
        <f>SUM(AA45:AA47)</f>
        <v>1541400091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132362068</v>
      </c>
      <c r="F6" s="60">
        <v>132362068</v>
      </c>
      <c r="G6" s="60">
        <v>30940790</v>
      </c>
      <c r="H6" s="60">
        <v>11973603</v>
      </c>
      <c r="I6" s="60">
        <v>20800252</v>
      </c>
      <c r="J6" s="60">
        <v>63714645</v>
      </c>
      <c r="K6" s="60">
        <v>9980506</v>
      </c>
      <c r="L6" s="60">
        <v>10018688</v>
      </c>
      <c r="M6" s="60">
        <v>10000488</v>
      </c>
      <c r="N6" s="60">
        <v>29999682</v>
      </c>
      <c r="O6" s="60"/>
      <c r="P6" s="60"/>
      <c r="Q6" s="60"/>
      <c r="R6" s="60"/>
      <c r="S6" s="60"/>
      <c r="T6" s="60"/>
      <c r="U6" s="60"/>
      <c r="V6" s="60"/>
      <c r="W6" s="60">
        <v>93714327</v>
      </c>
      <c r="X6" s="60">
        <v>67574998</v>
      </c>
      <c r="Y6" s="60">
        <v>26139329</v>
      </c>
      <c r="Z6" s="140">
        <v>38.68</v>
      </c>
      <c r="AA6" s="62">
        <v>132362068</v>
      </c>
    </row>
    <row r="7" spans="1:27" ht="12.75">
      <c r="A7" s="249" t="s">
        <v>32</v>
      </c>
      <c r="B7" s="182"/>
      <c r="C7" s="155"/>
      <c r="D7" s="155"/>
      <c r="E7" s="59">
        <v>311541000</v>
      </c>
      <c r="F7" s="60">
        <v>311541000</v>
      </c>
      <c r="G7" s="60">
        <v>31402866</v>
      </c>
      <c r="H7" s="60">
        <v>37763988</v>
      </c>
      <c r="I7" s="60">
        <v>23876325</v>
      </c>
      <c r="J7" s="60">
        <v>93043179</v>
      </c>
      <c r="K7" s="60">
        <v>25912197</v>
      </c>
      <c r="L7" s="60">
        <v>23440303</v>
      </c>
      <c r="M7" s="60">
        <v>23422725</v>
      </c>
      <c r="N7" s="60">
        <v>72775225</v>
      </c>
      <c r="O7" s="60"/>
      <c r="P7" s="60"/>
      <c r="Q7" s="60"/>
      <c r="R7" s="60"/>
      <c r="S7" s="60"/>
      <c r="T7" s="60"/>
      <c r="U7" s="60"/>
      <c r="V7" s="60"/>
      <c r="W7" s="60">
        <v>165818404</v>
      </c>
      <c r="X7" s="60">
        <v>148034026</v>
      </c>
      <c r="Y7" s="60">
        <v>17784378</v>
      </c>
      <c r="Z7" s="140">
        <v>12.01</v>
      </c>
      <c r="AA7" s="62">
        <v>311541000</v>
      </c>
    </row>
    <row r="8" spans="1:27" ht="12.75">
      <c r="A8" s="249" t="s">
        <v>178</v>
      </c>
      <c r="B8" s="182"/>
      <c r="C8" s="155"/>
      <c r="D8" s="155"/>
      <c r="E8" s="59">
        <v>23186860</v>
      </c>
      <c r="F8" s="60">
        <v>23186860</v>
      </c>
      <c r="G8" s="60">
        <v>2721723</v>
      </c>
      <c r="H8" s="60">
        <v>2347372</v>
      </c>
      <c r="I8" s="60">
        <v>1329937</v>
      </c>
      <c r="J8" s="60">
        <v>6399032</v>
      </c>
      <c r="K8" s="60">
        <v>1077283</v>
      </c>
      <c r="L8" s="60">
        <v>1328025</v>
      </c>
      <c r="M8" s="60">
        <v>1637967</v>
      </c>
      <c r="N8" s="60">
        <v>4043275</v>
      </c>
      <c r="O8" s="60"/>
      <c r="P8" s="60"/>
      <c r="Q8" s="60"/>
      <c r="R8" s="60"/>
      <c r="S8" s="60"/>
      <c r="T8" s="60"/>
      <c r="U8" s="60"/>
      <c r="V8" s="60"/>
      <c r="W8" s="60">
        <v>10442307</v>
      </c>
      <c r="X8" s="60">
        <v>10033026</v>
      </c>
      <c r="Y8" s="60">
        <v>409281</v>
      </c>
      <c r="Z8" s="140">
        <v>4.08</v>
      </c>
      <c r="AA8" s="62">
        <v>23186860</v>
      </c>
    </row>
    <row r="9" spans="1:27" ht="12.75">
      <c r="A9" s="249" t="s">
        <v>179</v>
      </c>
      <c r="B9" s="182"/>
      <c r="C9" s="155"/>
      <c r="D9" s="155"/>
      <c r="E9" s="59">
        <v>208460000</v>
      </c>
      <c r="F9" s="60">
        <v>208460000</v>
      </c>
      <c r="G9" s="60">
        <v>30772720</v>
      </c>
      <c r="H9" s="60">
        <v>45934000</v>
      </c>
      <c r="I9" s="60">
        <v>1227000</v>
      </c>
      <c r="J9" s="60">
        <v>77933720</v>
      </c>
      <c r="K9" s="60"/>
      <c r="L9" s="60"/>
      <c r="M9" s="60">
        <v>61246000</v>
      </c>
      <c r="N9" s="60">
        <v>61246000</v>
      </c>
      <c r="O9" s="60"/>
      <c r="P9" s="60"/>
      <c r="Q9" s="60"/>
      <c r="R9" s="60"/>
      <c r="S9" s="60"/>
      <c r="T9" s="60"/>
      <c r="U9" s="60"/>
      <c r="V9" s="60"/>
      <c r="W9" s="60">
        <v>139179720</v>
      </c>
      <c r="X9" s="60">
        <v>108793334</v>
      </c>
      <c r="Y9" s="60">
        <v>30386386</v>
      </c>
      <c r="Z9" s="140">
        <v>27.93</v>
      </c>
      <c r="AA9" s="62">
        <v>208460000</v>
      </c>
    </row>
    <row r="10" spans="1:27" ht="12.75">
      <c r="A10" s="249" t="s">
        <v>180</v>
      </c>
      <c r="B10" s="182"/>
      <c r="C10" s="155"/>
      <c r="D10" s="155"/>
      <c r="E10" s="59">
        <v>120352734</v>
      </c>
      <c r="F10" s="60">
        <v>120352734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96230668</v>
      </c>
      <c r="Y10" s="60">
        <v>-96230668</v>
      </c>
      <c r="Z10" s="140">
        <v>-100</v>
      </c>
      <c r="AA10" s="62">
        <v>120352734</v>
      </c>
    </row>
    <row r="11" spans="1:27" ht="12.75">
      <c r="A11" s="249" t="s">
        <v>181</v>
      </c>
      <c r="B11" s="182"/>
      <c r="C11" s="155"/>
      <c r="D11" s="155"/>
      <c r="E11" s="59">
        <v>14210000</v>
      </c>
      <c r="F11" s="60">
        <v>14210000</v>
      </c>
      <c r="G11" s="60">
        <v>507814</v>
      </c>
      <c r="H11" s="60">
        <v>1200610</v>
      </c>
      <c r="I11" s="60">
        <v>948526</v>
      </c>
      <c r="J11" s="60">
        <v>2656950</v>
      </c>
      <c r="K11" s="60">
        <v>2522340</v>
      </c>
      <c r="L11" s="60">
        <v>2742337</v>
      </c>
      <c r="M11" s="60">
        <v>1709043</v>
      </c>
      <c r="N11" s="60">
        <v>6973720</v>
      </c>
      <c r="O11" s="60"/>
      <c r="P11" s="60"/>
      <c r="Q11" s="60"/>
      <c r="R11" s="60"/>
      <c r="S11" s="60"/>
      <c r="T11" s="60"/>
      <c r="U11" s="60"/>
      <c r="V11" s="60"/>
      <c r="W11" s="60">
        <v>9630670</v>
      </c>
      <c r="X11" s="60">
        <v>6420000</v>
      </c>
      <c r="Y11" s="60">
        <v>3210670</v>
      </c>
      <c r="Z11" s="140">
        <v>50.01</v>
      </c>
      <c r="AA11" s="62">
        <v>14210000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-627169628</v>
      </c>
      <c r="F14" s="60">
        <v>-627169628</v>
      </c>
      <c r="G14" s="60">
        <v>-49473112</v>
      </c>
      <c r="H14" s="60">
        <v>-52187359</v>
      </c>
      <c r="I14" s="60">
        <v>-40158995</v>
      </c>
      <c r="J14" s="60">
        <v>-141819466</v>
      </c>
      <c r="K14" s="60">
        <v>-33003738</v>
      </c>
      <c r="L14" s="60">
        <v>-48642575</v>
      </c>
      <c r="M14" s="60">
        <v>-33053605</v>
      </c>
      <c r="N14" s="60">
        <v>-114699918</v>
      </c>
      <c r="O14" s="60"/>
      <c r="P14" s="60"/>
      <c r="Q14" s="60"/>
      <c r="R14" s="60"/>
      <c r="S14" s="60"/>
      <c r="T14" s="60"/>
      <c r="U14" s="60"/>
      <c r="V14" s="60"/>
      <c r="W14" s="60">
        <v>-256519384</v>
      </c>
      <c r="X14" s="60">
        <v>-300935071</v>
      </c>
      <c r="Y14" s="60">
        <v>44415687</v>
      </c>
      <c r="Z14" s="140">
        <v>-14.76</v>
      </c>
      <c r="AA14" s="62">
        <v>-627169628</v>
      </c>
    </row>
    <row r="15" spans="1:27" ht="12.75">
      <c r="A15" s="249" t="s">
        <v>40</v>
      </c>
      <c r="B15" s="182"/>
      <c r="C15" s="155"/>
      <c r="D15" s="155"/>
      <c r="E15" s="59">
        <v>-591574</v>
      </c>
      <c r="F15" s="60">
        <v>-591574</v>
      </c>
      <c r="G15" s="60">
        <v>-34293</v>
      </c>
      <c r="H15" s="60">
        <v>-34113</v>
      </c>
      <c r="I15" s="60">
        <v>-91298</v>
      </c>
      <c r="J15" s="60">
        <v>-159704</v>
      </c>
      <c r="K15" s="60">
        <v>-33739</v>
      </c>
      <c r="L15" s="60">
        <v>-32472</v>
      </c>
      <c r="M15" s="60">
        <v>-33359</v>
      </c>
      <c r="N15" s="60">
        <v>-99570</v>
      </c>
      <c r="O15" s="60"/>
      <c r="P15" s="60"/>
      <c r="Q15" s="60"/>
      <c r="R15" s="60"/>
      <c r="S15" s="60"/>
      <c r="T15" s="60"/>
      <c r="U15" s="60"/>
      <c r="V15" s="60"/>
      <c r="W15" s="60">
        <v>-259274</v>
      </c>
      <c r="X15" s="60">
        <v>-302812</v>
      </c>
      <c r="Y15" s="60">
        <v>43538</v>
      </c>
      <c r="Z15" s="140">
        <v>-14.38</v>
      </c>
      <c r="AA15" s="62">
        <v>-591574</v>
      </c>
    </row>
    <row r="16" spans="1:27" ht="12.75">
      <c r="A16" s="249" t="s">
        <v>42</v>
      </c>
      <c r="B16" s="182"/>
      <c r="C16" s="155"/>
      <c r="D16" s="155"/>
      <c r="E16" s="59">
        <v>-1308996</v>
      </c>
      <c r="F16" s="60">
        <v>-1308996</v>
      </c>
      <c r="G16" s="60"/>
      <c r="H16" s="60">
        <v>-101150</v>
      </c>
      <c r="I16" s="60"/>
      <c r="J16" s="60">
        <v>-101150</v>
      </c>
      <c r="K16" s="60">
        <v>-202300</v>
      </c>
      <c r="L16" s="60">
        <v>-101150</v>
      </c>
      <c r="M16" s="60">
        <v>-15293</v>
      </c>
      <c r="N16" s="60">
        <v>-318743</v>
      </c>
      <c r="O16" s="60"/>
      <c r="P16" s="60"/>
      <c r="Q16" s="60"/>
      <c r="R16" s="60"/>
      <c r="S16" s="60"/>
      <c r="T16" s="60"/>
      <c r="U16" s="60"/>
      <c r="V16" s="60"/>
      <c r="W16" s="60">
        <v>-419893</v>
      </c>
      <c r="X16" s="60">
        <v>-654498</v>
      </c>
      <c r="Y16" s="60">
        <v>234605</v>
      </c>
      <c r="Z16" s="140">
        <v>-35.85</v>
      </c>
      <c r="AA16" s="62">
        <v>-1308996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181042464</v>
      </c>
      <c r="F17" s="73">
        <f t="shared" si="0"/>
        <v>181042464</v>
      </c>
      <c r="G17" s="73">
        <f t="shared" si="0"/>
        <v>46838508</v>
      </c>
      <c r="H17" s="73">
        <f t="shared" si="0"/>
        <v>46896951</v>
      </c>
      <c r="I17" s="73">
        <f t="shared" si="0"/>
        <v>7931747</v>
      </c>
      <c r="J17" s="73">
        <f t="shared" si="0"/>
        <v>101667206</v>
      </c>
      <c r="K17" s="73">
        <f t="shared" si="0"/>
        <v>6252549</v>
      </c>
      <c r="L17" s="73">
        <f t="shared" si="0"/>
        <v>-11246844</v>
      </c>
      <c r="M17" s="73">
        <f t="shared" si="0"/>
        <v>64913966</v>
      </c>
      <c r="N17" s="73">
        <f t="shared" si="0"/>
        <v>59919671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161586877</v>
      </c>
      <c r="X17" s="73">
        <f t="shared" si="0"/>
        <v>135193671</v>
      </c>
      <c r="Y17" s="73">
        <f t="shared" si="0"/>
        <v>26393206</v>
      </c>
      <c r="Z17" s="170">
        <f>+IF(X17&lt;&gt;0,+(Y17/X17)*100,0)</f>
        <v>19.5225159615645</v>
      </c>
      <c r="AA17" s="74">
        <f>SUM(AA6:AA16)</f>
        <v>181042464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-210898394</v>
      </c>
      <c r="F26" s="60">
        <v>-210898394</v>
      </c>
      <c r="G26" s="60"/>
      <c r="H26" s="60">
        <v>-3890929</v>
      </c>
      <c r="I26" s="60">
        <v>-1437174</v>
      </c>
      <c r="J26" s="60">
        <v>-5328103</v>
      </c>
      <c r="K26" s="60">
        <v>-8177922</v>
      </c>
      <c r="L26" s="60">
        <v>-6996830</v>
      </c>
      <c r="M26" s="60">
        <v>-15048808</v>
      </c>
      <c r="N26" s="60">
        <v>-30223560</v>
      </c>
      <c r="O26" s="60"/>
      <c r="P26" s="60"/>
      <c r="Q26" s="60"/>
      <c r="R26" s="60"/>
      <c r="S26" s="60"/>
      <c r="T26" s="60"/>
      <c r="U26" s="60"/>
      <c r="V26" s="60"/>
      <c r="W26" s="60">
        <v>-35551663</v>
      </c>
      <c r="X26" s="60">
        <v>-127767562</v>
      </c>
      <c r="Y26" s="60">
        <v>92215899</v>
      </c>
      <c r="Z26" s="140">
        <v>-72.17</v>
      </c>
      <c r="AA26" s="62">
        <v>-210898394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-210898394</v>
      </c>
      <c r="F27" s="73">
        <f t="shared" si="1"/>
        <v>-210898394</v>
      </c>
      <c r="G27" s="73">
        <f t="shared" si="1"/>
        <v>0</v>
      </c>
      <c r="H27" s="73">
        <f t="shared" si="1"/>
        <v>-3890929</v>
      </c>
      <c r="I27" s="73">
        <f t="shared" si="1"/>
        <v>-1437174</v>
      </c>
      <c r="J27" s="73">
        <f t="shared" si="1"/>
        <v>-5328103</v>
      </c>
      <c r="K27" s="73">
        <f t="shared" si="1"/>
        <v>-8177922</v>
      </c>
      <c r="L27" s="73">
        <f t="shared" si="1"/>
        <v>-6996830</v>
      </c>
      <c r="M27" s="73">
        <f t="shared" si="1"/>
        <v>-15048808</v>
      </c>
      <c r="N27" s="73">
        <f t="shared" si="1"/>
        <v>-30223560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-35551663</v>
      </c>
      <c r="X27" s="73">
        <f t="shared" si="1"/>
        <v>-127767562</v>
      </c>
      <c r="Y27" s="73">
        <f t="shared" si="1"/>
        <v>92215899</v>
      </c>
      <c r="Z27" s="170">
        <f>+IF(X27&lt;&gt;0,+(Y27/X27)*100,0)</f>
        <v>-72.17473477344743</v>
      </c>
      <c r="AA27" s="74">
        <f>SUM(AA21:AA26)</f>
        <v>-210898394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>
        <v>5465</v>
      </c>
      <c r="H32" s="60"/>
      <c r="I32" s="60"/>
      <c r="J32" s="60">
        <v>5465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5465</v>
      </c>
      <c r="X32" s="60"/>
      <c r="Y32" s="60">
        <v>5465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12629019</v>
      </c>
      <c r="H33" s="159">
        <v>-15628</v>
      </c>
      <c r="I33" s="159">
        <v>19852</v>
      </c>
      <c r="J33" s="159">
        <v>12633243</v>
      </c>
      <c r="K33" s="60">
        <v>420603</v>
      </c>
      <c r="L33" s="60">
        <v>42511</v>
      </c>
      <c r="M33" s="60">
        <v>53815</v>
      </c>
      <c r="N33" s="60">
        <v>516929</v>
      </c>
      <c r="O33" s="159"/>
      <c r="P33" s="159"/>
      <c r="Q33" s="159"/>
      <c r="R33" s="60"/>
      <c r="S33" s="60"/>
      <c r="T33" s="60"/>
      <c r="U33" s="60"/>
      <c r="V33" s="159"/>
      <c r="W33" s="159">
        <v>13150172</v>
      </c>
      <c r="X33" s="159">
        <v>1164992</v>
      </c>
      <c r="Y33" s="60">
        <v>11985180</v>
      </c>
      <c r="Z33" s="140">
        <v>1028.78</v>
      </c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-490423</v>
      </c>
      <c r="F35" s="60">
        <v>-490423</v>
      </c>
      <c r="G35" s="60">
        <v>-23373</v>
      </c>
      <c r="H35" s="60">
        <v>-23554</v>
      </c>
      <c r="I35" s="60">
        <v>-145679</v>
      </c>
      <c r="J35" s="60">
        <v>-192606</v>
      </c>
      <c r="K35" s="60">
        <v>-23928</v>
      </c>
      <c r="L35" s="60">
        <v>-25195</v>
      </c>
      <c r="M35" s="60">
        <v>-24307</v>
      </c>
      <c r="N35" s="60">
        <v>-73430</v>
      </c>
      <c r="O35" s="60"/>
      <c r="P35" s="60"/>
      <c r="Q35" s="60"/>
      <c r="R35" s="60"/>
      <c r="S35" s="60"/>
      <c r="T35" s="60"/>
      <c r="U35" s="60"/>
      <c r="V35" s="60"/>
      <c r="W35" s="60">
        <v>-266036</v>
      </c>
      <c r="X35" s="60">
        <v>-240187</v>
      </c>
      <c r="Y35" s="60">
        <v>-25849</v>
      </c>
      <c r="Z35" s="140">
        <v>10.76</v>
      </c>
      <c r="AA35" s="62">
        <v>-490423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-490423</v>
      </c>
      <c r="F36" s="73">
        <f t="shared" si="2"/>
        <v>-490423</v>
      </c>
      <c r="G36" s="73">
        <f t="shared" si="2"/>
        <v>12611111</v>
      </c>
      <c r="H36" s="73">
        <f t="shared" si="2"/>
        <v>-39182</v>
      </c>
      <c r="I36" s="73">
        <f t="shared" si="2"/>
        <v>-125827</v>
      </c>
      <c r="J36" s="73">
        <f t="shared" si="2"/>
        <v>12446102</v>
      </c>
      <c r="K36" s="73">
        <f t="shared" si="2"/>
        <v>396675</v>
      </c>
      <c r="L36" s="73">
        <f t="shared" si="2"/>
        <v>17316</v>
      </c>
      <c r="M36" s="73">
        <f t="shared" si="2"/>
        <v>29508</v>
      </c>
      <c r="N36" s="73">
        <f t="shared" si="2"/>
        <v>443499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12889601</v>
      </c>
      <c r="X36" s="73">
        <f t="shared" si="2"/>
        <v>924805</v>
      </c>
      <c r="Y36" s="73">
        <f t="shared" si="2"/>
        <v>11964796</v>
      </c>
      <c r="Z36" s="170">
        <f>+IF(X36&lt;&gt;0,+(Y36/X36)*100,0)</f>
        <v>1293.7641989392357</v>
      </c>
      <c r="AA36" s="74">
        <f>SUM(AA31:AA35)</f>
        <v>-490423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-30346353</v>
      </c>
      <c r="F38" s="100">
        <f t="shared" si="3"/>
        <v>-30346353</v>
      </c>
      <c r="G38" s="100">
        <f t="shared" si="3"/>
        <v>59449619</v>
      </c>
      <c r="H38" s="100">
        <f t="shared" si="3"/>
        <v>42966840</v>
      </c>
      <c r="I38" s="100">
        <f t="shared" si="3"/>
        <v>6368746</v>
      </c>
      <c r="J38" s="100">
        <f t="shared" si="3"/>
        <v>108785205</v>
      </c>
      <c r="K38" s="100">
        <f t="shared" si="3"/>
        <v>-1528698</v>
      </c>
      <c r="L38" s="100">
        <f t="shared" si="3"/>
        <v>-18226358</v>
      </c>
      <c r="M38" s="100">
        <f t="shared" si="3"/>
        <v>49894666</v>
      </c>
      <c r="N38" s="100">
        <f t="shared" si="3"/>
        <v>30139610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138924815</v>
      </c>
      <c r="X38" s="100">
        <f t="shared" si="3"/>
        <v>8350914</v>
      </c>
      <c r="Y38" s="100">
        <f t="shared" si="3"/>
        <v>130573901</v>
      </c>
      <c r="Z38" s="137">
        <f>+IF(X38&lt;&gt;0,+(Y38/X38)*100,0)</f>
        <v>1563.5881413699146</v>
      </c>
      <c r="AA38" s="102">
        <f>+AA17+AA27+AA36</f>
        <v>-30346353</v>
      </c>
    </row>
    <row r="39" spans="1:27" ht="12.75">
      <c r="A39" s="249" t="s">
        <v>200</v>
      </c>
      <c r="B39" s="182"/>
      <c r="C39" s="153"/>
      <c r="D39" s="153"/>
      <c r="E39" s="99">
        <v>210364621</v>
      </c>
      <c r="F39" s="100">
        <v>210364621</v>
      </c>
      <c r="G39" s="100">
        <v>241081294</v>
      </c>
      <c r="H39" s="100">
        <v>300530913</v>
      </c>
      <c r="I39" s="100">
        <v>343497753</v>
      </c>
      <c r="J39" s="100">
        <v>241081294</v>
      </c>
      <c r="K39" s="100">
        <v>349866499</v>
      </c>
      <c r="L39" s="100">
        <v>348337801</v>
      </c>
      <c r="M39" s="100">
        <v>330111443</v>
      </c>
      <c r="N39" s="100">
        <v>349866499</v>
      </c>
      <c r="O39" s="100"/>
      <c r="P39" s="100"/>
      <c r="Q39" s="100"/>
      <c r="R39" s="100"/>
      <c r="S39" s="100"/>
      <c r="T39" s="100"/>
      <c r="U39" s="100"/>
      <c r="V39" s="100"/>
      <c r="W39" s="100">
        <v>241081294</v>
      </c>
      <c r="X39" s="100">
        <v>210364621</v>
      </c>
      <c r="Y39" s="100">
        <v>30716673</v>
      </c>
      <c r="Z39" s="137">
        <v>14.6</v>
      </c>
      <c r="AA39" s="102">
        <v>210364621</v>
      </c>
    </row>
    <row r="40" spans="1:27" ht="12.75">
      <c r="A40" s="269" t="s">
        <v>201</v>
      </c>
      <c r="B40" s="256"/>
      <c r="C40" s="257"/>
      <c r="D40" s="257"/>
      <c r="E40" s="258">
        <v>180018268</v>
      </c>
      <c r="F40" s="259">
        <v>180018268</v>
      </c>
      <c r="G40" s="259">
        <v>300530913</v>
      </c>
      <c r="H40" s="259">
        <v>343497753</v>
      </c>
      <c r="I40" s="259">
        <v>349866499</v>
      </c>
      <c r="J40" s="259">
        <v>349866499</v>
      </c>
      <c r="K40" s="259">
        <v>348337801</v>
      </c>
      <c r="L40" s="259">
        <v>330111443</v>
      </c>
      <c r="M40" s="259">
        <v>380006109</v>
      </c>
      <c r="N40" s="259">
        <v>380006109</v>
      </c>
      <c r="O40" s="259"/>
      <c r="P40" s="259"/>
      <c r="Q40" s="259"/>
      <c r="R40" s="259"/>
      <c r="S40" s="259"/>
      <c r="T40" s="259"/>
      <c r="U40" s="259"/>
      <c r="V40" s="259"/>
      <c r="W40" s="259">
        <v>380006109</v>
      </c>
      <c r="X40" s="259">
        <v>218715535</v>
      </c>
      <c r="Y40" s="259">
        <v>161290574</v>
      </c>
      <c r="Z40" s="260">
        <v>73.74</v>
      </c>
      <c r="AA40" s="261">
        <v>180018268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150248000</v>
      </c>
      <c r="F5" s="106">
        <f t="shared" si="0"/>
        <v>150248000</v>
      </c>
      <c r="G5" s="106">
        <f t="shared" si="0"/>
        <v>0</v>
      </c>
      <c r="H5" s="106">
        <f t="shared" si="0"/>
        <v>0</v>
      </c>
      <c r="I5" s="106">
        <f t="shared" si="0"/>
        <v>1277400</v>
      </c>
      <c r="J5" s="106">
        <f t="shared" si="0"/>
        <v>1277400</v>
      </c>
      <c r="K5" s="106">
        <f t="shared" si="0"/>
        <v>6866162</v>
      </c>
      <c r="L5" s="106">
        <f t="shared" si="0"/>
        <v>3818072</v>
      </c>
      <c r="M5" s="106">
        <f t="shared" si="0"/>
        <v>6211126</v>
      </c>
      <c r="N5" s="106">
        <f t="shared" si="0"/>
        <v>16895360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18172760</v>
      </c>
      <c r="X5" s="106">
        <f t="shared" si="0"/>
        <v>75124000</v>
      </c>
      <c r="Y5" s="106">
        <f t="shared" si="0"/>
        <v>-56951240</v>
      </c>
      <c r="Z5" s="201">
        <f>+IF(X5&lt;&gt;0,+(Y5/X5)*100,0)</f>
        <v>-75.80964804855972</v>
      </c>
      <c r="AA5" s="199">
        <f>SUM(AA11:AA18)</f>
        <v>150248000</v>
      </c>
    </row>
    <row r="6" spans="1:27" ht="12.75">
      <c r="A6" s="291" t="s">
        <v>205</v>
      </c>
      <c r="B6" s="142"/>
      <c r="C6" s="62"/>
      <c r="D6" s="156"/>
      <c r="E6" s="60">
        <v>95115614</v>
      </c>
      <c r="F6" s="60">
        <v>95115614</v>
      </c>
      <c r="G6" s="60"/>
      <c r="H6" s="60"/>
      <c r="I6" s="60">
        <v>287400</v>
      </c>
      <c r="J6" s="60">
        <v>287400</v>
      </c>
      <c r="K6" s="60">
        <v>2781364</v>
      </c>
      <c r="L6" s="60">
        <v>3420987</v>
      </c>
      <c r="M6" s="60">
        <v>5396779</v>
      </c>
      <c r="N6" s="60">
        <v>11599130</v>
      </c>
      <c r="O6" s="60"/>
      <c r="P6" s="60"/>
      <c r="Q6" s="60"/>
      <c r="R6" s="60"/>
      <c r="S6" s="60"/>
      <c r="T6" s="60"/>
      <c r="U6" s="60"/>
      <c r="V6" s="60"/>
      <c r="W6" s="60">
        <v>11886530</v>
      </c>
      <c r="X6" s="60">
        <v>47557807</v>
      </c>
      <c r="Y6" s="60">
        <v>-35671277</v>
      </c>
      <c r="Z6" s="140">
        <v>-75.01</v>
      </c>
      <c r="AA6" s="155">
        <v>95115614</v>
      </c>
    </row>
    <row r="7" spans="1:27" ht="12.75">
      <c r="A7" s="291" t="s">
        <v>206</v>
      </c>
      <c r="B7" s="142"/>
      <c r="C7" s="62"/>
      <c r="D7" s="156"/>
      <c r="E7" s="60">
        <v>24884386</v>
      </c>
      <c r="F7" s="60">
        <v>24884386</v>
      </c>
      <c r="G7" s="60"/>
      <c r="H7" s="60"/>
      <c r="I7" s="60"/>
      <c r="J7" s="60"/>
      <c r="K7" s="60">
        <v>321683</v>
      </c>
      <c r="L7" s="60">
        <v>40203</v>
      </c>
      <c r="M7" s="60"/>
      <c r="N7" s="60">
        <v>361886</v>
      </c>
      <c r="O7" s="60"/>
      <c r="P7" s="60"/>
      <c r="Q7" s="60"/>
      <c r="R7" s="60"/>
      <c r="S7" s="60"/>
      <c r="T7" s="60"/>
      <c r="U7" s="60"/>
      <c r="V7" s="60"/>
      <c r="W7" s="60">
        <v>361886</v>
      </c>
      <c r="X7" s="60">
        <v>12442193</v>
      </c>
      <c r="Y7" s="60">
        <v>-12080307</v>
      </c>
      <c r="Z7" s="140">
        <v>-97.09</v>
      </c>
      <c r="AA7" s="155">
        <v>24884386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120000000</v>
      </c>
      <c r="F11" s="295">
        <f t="shared" si="1"/>
        <v>120000000</v>
      </c>
      <c r="G11" s="295">
        <f t="shared" si="1"/>
        <v>0</v>
      </c>
      <c r="H11" s="295">
        <f t="shared" si="1"/>
        <v>0</v>
      </c>
      <c r="I11" s="295">
        <f t="shared" si="1"/>
        <v>287400</v>
      </c>
      <c r="J11" s="295">
        <f t="shared" si="1"/>
        <v>287400</v>
      </c>
      <c r="K11" s="295">
        <f t="shared" si="1"/>
        <v>3103047</v>
      </c>
      <c r="L11" s="295">
        <f t="shared" si="1"/>
        <v>3461190</v>
      </c>
      <c r="M11" s="295">
        <f t="shared" si="1"/>
        <v>5396779</v>
      </c>
      <c r="N11" s="295">
        <f t="shared" si="1"/>
        <v>11961016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12248416</v>
      </c>
      <c r="X11" s="295">
        <f t="shared" si="1"/>
        <v>60000000</v>
      </c>
      <c r="Y11" s="295">
        <f t="shared" si="1"/>
        <v>-47751584</v>
      </c>
      <c r="Z11" s="296">
        <f>+IF(X11&lt;&gt;0,+(Y11/X11)*100,0)</f>
        <v>-79.58597333333334</v>
      </c>
      <c r="AA11" s="297">
        <f>SUM(AA6:AA10)</f>
        <v>120000000</v>
      </c>
    </row>
    <row r="12" spans="1:27" ht="12.75">
      <c r="A12" s="298" t="s">
        <v>211</v>
      </c>
      <c r="B12" s="136"/>
      <c r="C12" s="62"/>
      <c r="D12" s="156"/>
      <c r="E12" s="60">
        <v>25248000</v>
      </c>
      <c r="F12" s="60">
        <v>25248000</v>
      </c>
      <c r="G12" s="60"/>
      <c r="H12" s="60"/>
      <c r="I12" s="60">
        <v>990000</v>
      </c>
      <c r="J12" s="60">
        <v>990000</v>
      </c>
      <c r="K12" s="60">
        <v>3763115</v>
      </c>
      <c r="L12" s="60">
        <v>356882</v>
      </c>
      <c r="M12" s="60">
        <v>814347</v>
      </c>
      <c r="N12" s="60">
        <v>4934344</v>
      </c>
      <c r="O12" s="60"/>
      <c r="P12" s="60"/>
      <c r="Q12" s="60"/>
      <c r="R12" s="60"/>
      <c r="S12" s="60"/>
      <c r="T12" s="60"/>
      <c r="U12" s="60"/>
      <c r="V12" s="60"/>
      <c r="W12" s="60">
        <v>5924344</v>
      </c>
      <c r="X12" s="60">
        <v>12624000</v>
      </c>
      <c r="Y12" s="60">
        <v>-6699656</v>
      </c>
      <c r="Z12" s="140">
        <v>-53.07</v>
      </c>
      <c r="AA12" s="155">
        <v>25248000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5000000</v>
      </c>
      <c r="F15" s="60">
        <v>5000000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2500000</v>
      </c>
      <c r="Y15" s="60">
        <v>-2500000</v>
      </c>
      <c r="Z15" s="140">
        <v>-100</v>
      </c>
      <c r="AA15" s="155">
        <v>5000000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60000000</v>
      </c>
      <c r="F20" s="100">
        <f t="shared" si="2"/>
        <v>60000000</v>
      </c>
      <c r="G20" s="100">
        <f t="shared" si="2"/>
        <v>0</v>
      </c>
      <c r="H20" s="100">
        <f t="shared" si="2"/>
        <v>0</v>
      </c>
      <c r="I20" s="100">
        <f t="shared" si="2"/>
        <v>421078</v>
      </c>
      <c r="J20" s="100">
        <f t="shared" si="2"/>
        <v>421078</v>
      </c>
      <c r="K20" s="100">
        <f t="shared" si="2"/>
        <v>1311760</v>
      </c>
      <c r="L20" s="100">
        <f t="shared" si="2"/>
        <v>3178757</v>
      </c>
      <c r="M20" s="100">
        <f t="shared" si="2"/>
        <v>8861103</v>
      </c>
      <c r="N20" s="100">
        <f t="shared" si="2"/>
        <v>13351620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13772698</v>
      </c>
      <c r="X20" s="100">
        <f t="shared" si="2"/>
        <v>30000000</v>
      </c>
      <c r="Y20" s="100">
        <f t="shared" si="2"/>
        <v>-16227302</v>
      </c>
      <c r="Z20" s="137">
        <f>+IF(X20&lt;&gt;0,+(Y20/X20)*100,0)</f>
        <v>-54.091006666666665</v>
      </c>
      <c r="AA20" s="153">
        <f>SUM(AA26:AA33)</f>
        <v>60000000</v>
      </c>
    </row>
    <row r="21" spans="1:27" ht="12.75">
      <c r="A21" s="291" t="s">
        <v>205</v>
      </c>
      <c r="B21" s="142"/>
      <c r="C21" s="62"/>
      <c r="D21" s="156"/>
      <c r="E21" s="60">
        <v>58000000</v>
      </c>
      <c r="F21" s="60">
        <v>58000000</v>
      </c>
      <c r="G21" s="60"/>
      <c r="H21" s="60"/>
      <c r="I21" s="60">
        <v>421078</v>
      </c>
      <c r="J21" s="60">
        <v>421078</v>
      </c>
      <c r="K21" s="60">
        <v>1311760</v>
      </c>
      <c r="L21" s="60">
        <v>3178757</v>
      </c>
      <c r="M21" s="60">
        <v>8861103</v>
      </c>
      <c r="N21" s="60">
        <v>13351620</v>
      </c>
      <c r="O21" s="60"/>
      <c r="P21" s="60"/>
      <c r="Q21" s="60"/>
      <c r="R21" s="60"/>
      <c r="S21" s="60"/>
      <c r="T21" s="60"/>
      <c r="U21" s="60"/>
      <c r="V21" s="60"/>
      <c r="W21" s="60">
        <v>13772698</v>
      </c>
      <c r="X21" s="60">
        <v>29000000</v>
      </c>
      <c r="Y21" s="60">
        <v>-15227302</v>
      </c>
      <c r="Z21" s="140">
        <v>-52.51</v>
      </c>
      <c r="AA21" s="155">
        <v>58000000</v>
      </c>
    </row>
    <row r="22" spans="1:27" ht="12.75">
      <c r="A22" s="291" t="s">
        <v>206</v>
      </c>
      <c r="B22" s="142"/>
      <c r="C22" s="62"/>
      <c r="D22" s="156"/>
      <c r="E22" s="60">
        <v>2000000</v>
      </c>
      <c r="F22" s="60">
        <v>2000000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1000000</v>
      </c>
      <c r="Y22" s="60">
        <v>-1000000</v>
      </c>
      <c r="Z22" s="140">
        <v>-100</v>
      </c>
      <c r="AA22" s="155">
        <v>2000000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60000000</v>
      </c>
      <c r="F26" s="295">
        <f t="shared" si="3"/>
        <v>60000000</v>
      </c>
      <c r="G26" s="295">
        <f t="shared" si="3"/>
        <v>0</v>
      </c>
      <c r="H26" s="295">
        <f t="shared" si="3"/>
        <v>0</v>
      </c>
      <c r="I26" s="295">
        <f t="shared" si="3"/>
        <v>421078</v>
      </c>
      <c r="J26" s="295">
        <f t="shared" si="3"/>
        <v>421078</v>
      </c>
      <c r="K26" s="295">
        <f t="shared" si="3"/>
        <v>1311760</v>
      </c>
      <c r="L26" s="295">
        <f t="shared" si="3"/>
        <v>3178757</v>
      </c>
      <c r="M26" s="295">
        <f t="shared" si="3"/>
        <v>8861103</v>
      </c>
      <c r="N26" s="295">
        <f t="shared" si="3"/>
        <v>13351620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13772698</v>
      </c>
      <c r="X26" s="295">
        <f t="shared" si="3"/>
        <v>30000000</v>
      </c>
      <c r="Y26" s="295">
        <f t="shared" si="3"/>
        <v>-16227302</v>
      </c>
      <c r="Z26" s="296">
        <f>+IF(X26&lt;&gt;0,+(Y26/X26)*100,0)</f>
        <v>-54.091006666666665</v>
      </c>
      <c r="AA26" s="297">
        <f>SUM(AA21:AA25)</f>
        <v>60000000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153115614</v>
      </c>
      <c r="F36" s="60">
        <f t="shared" si="4"/>
        <v>153115614</v>
      </c>
      <c r="G36" s="60">
        <f t="shared" si="4"/>
        <v>0</v>
      </c>
      <c r="H36" s="60">
        <f t="shared" si="4"/>
        <v>0</v>
      </c>
      <c r="I36" s="60">
        <f t="shared" si="4"/>
        <v>708478</v>
      </c>
      <c r="J36" s="60">
        <f t="shared" si="4"/>
        <v>708478</v>
      </c>
      <c r="K36" s="60">
        <f t="shared" si="4"/>
        <v>4093124</v>
      </c>
      <c r="L36" s="60">
        <f t="shared" si="4"/>
        <v>6599744</v>
      </c>
      <c r="M36" s="60">
        <f t="shared" si="4"/>
        <v>14257882</v>
      </c>
      <c r="N36" s="60">
        <f t="shared" si="4"/>
        <v>24950750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25659228</v>
      </c>
      <c r="X36" s="60">
        <f t="shared" si="4"/>
        <v>76557807</v>
      </c>
      <c r="Y36" s="60">
        <f t="shared" si="4"/>
        <v>-50898579</v>
      </c>
      <c r="Z36" s="140">
        <f aca="true" t="shared" si="5" ref="Z36:Z49">+IF(X36&lt;&gt;0,+(Y36/X36)*100,0)</f>
        <v>-66.4838518689544</v>
      </c>
      <c r="AA36" s="155">
        <f>AA6+AA21</f>
        <v>153115614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26884386</v>
      </c>
      <c r="F37" s="60">
        <f t="shared" si="4"/>
        <v>26884386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321683</v>
      </c>
      <c r="L37" s="60">
        <f t="shared" si="4"/>
        <v>40203</v>
      </c>
      <c r="M37" s="60">
        <f t="shared" si="4"/>
        <v>0</v>
      </c>
      <c r="N37" s="60">
        <f t="shared" si="4"/>
        <v>361886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361886</v>
      </c>
      <c r="X37" s="60">
        <f t="shared" si="4"/>
        <v>13442193</v>
      </c>
      <c r="Y37" s="60">
        <f t="shared" si="4"/>
        <v>-13080307</v>
      </c>
      <c r="Z37" s="140">
        <f t="shared" si="5"/>
        <v>-97.30783511291648</v>
      </c>
      <c r="AA37" s="155">
        <f>AA7+AA22</f>
        <v>26884386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180000000</v>
      </c>
      <c r="F41" s="295">
        <f t="shared" si="6"/>
        <v>180000000</v>
      </c>
      <c r="G41" s="295">
        <f t="shared" si="6"/>
        <v>0</v>
      </c>
      <c r="H41" s="295">
        <f t="shared" si="6"/>
        <v>0</v>
      </c>
      <c r="I41" s="295">
        <f t="shared" si="6"/>
        <v>708478</v>
      </c>
      <c r="J41" s="295">
        <f t="shared" si="6"/>
        <v>708478</v>
      </c>
      <c r="K41" s="295">
        <f t="shared" si="6"/>
        <v>4414807</v>
      </c>
      <c r="L41" s="295">
        <f t="shared" si="6"/>
        <v>6639947</v>
      </c>
      <c r="M41" s="295">
        <f t="shared" si="6"/>
        <v>14257882</v>
      </c>
      <c r="N41" s="295">
        <f t="shared" si="6"/>
        <v>25312636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26021114</v>
      </c>
      <c r="X41" s="295">
        <f t="shared" si="6"/>
        <v>90000000</v>
      </c>
      <c r="Y41" s="295">
        <f t="shared" si="6"/>
        <v>-63978886</v>
      </c>
      <c r="Z41" s="296">
        <f t="shared" si="5"/>
        <v>-71.08765111111111</v>
      </c>
      <c r="AA41" s="297">
        <f>SUM(AA36:AA40)</f>
        <v>180000000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25248000</v>
      </c>
      <c r="F42" s="54">
        <f t="shared" si="7"/>
        <v>25248000</v>
      </c>
      <c r="G42" s="54">
        <f t="shared" si="7"/>
        <v>0</v>
      </c>
      <c r="H42" s="54">
        <f t="shared" si="7"/>
        <v>0</v>
      </c>
      <c r="I42" s="54">
        <f t="shared" si="7"/>
        <v>990000</v>
      </c>
      <c r="J42" s="54">
        <f t="shared" si="7"/>
        <v>990000</v>
      </c>
      <c r="K42" s="54">
        <f t="shared" si="7"/>
        <v>3763115</v>
      </c>
      <c r="L42" s="54">
        <f t="shared" si="7"/>
        <v>356882</v>
      </c>
      <c r="M42" s="54">
        <f t="shared" si="7"/>
        <v>814347</v>
      </c>
      <c r="N42" s="54">
        <f t="shared" si="7"/>
        <v>4934344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5924344</v>
      </c>
      <c r="X42" s="54">
        <f t="shared" si="7"/>
        <v>12624000</v>
      </c>
      <c r="Y42" s="54">
        <f t="shared" si="7"/>
        <v>-6699656</v>
      </c>
      <c r="Z42" s="184">
        <f t="shared" si="5"/>
        <v>-53.070785804816225</v>
      </c>
      <c r="AA42" s="130">
        <f aca="true" t="shared" si="8" ref="AA42:AA48">AA12+AA27</f>
        <v>25248000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5000000</v>
      </c>
      <c r="F45" s="54">
        <f t="shared" si="7"/>
        <v>5000000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2500000</v>
      </c>
      <c r="Y45" s="54">
        <f t="shared" si="7"/>
        <v>-2500000</v>
      </c>
      <c r="Z45" s="184">
        <f t="shared" si="5"/>
        <v>-100</v>
      </c>
      <c r="AA45" s="130">
        <f t="shared" si="8"/>
        <v>5000000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210248000</v>
      </c>
      <c r="F49" s="220">
        <f t="shared" si="9"/>
        <v>210248000</v>
      </c>
      <c r="G49" s="220">
        <f t="shared" si="9"/>
        <v>0</v>
      </c>
      <c r="H49" s="220">
        <f t="shared" si="9"/>
        <v>0</v>
      </c>
      <c r="I49" s="220">
        <f t="shared" si="9"/>
        <v>1698478</v>
      </c>
      <c r="J49" s="220">
        <f t="shared" si="9"/>
        <v>1698478</v>
      </c>
      <c r="K49" s="220">
        <f t="shared" si="9"/>
        <v>8177922</v>
      </c>
      <c r="L49" s="220">
        <f t="shared" si="9"/>
        <v>6996829</v>
      </c>
      <c r="M49" s="220">
        <f t="shared" si="9"/>
        <v>15072229</v>
      </c>
      <c r="N49" s="220">
        <f t="shared" si="9"/>
        <v>30246980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31945458</v>
      </c>
      <c r="X49" s="220">
        <f t="shared" si="9"/>
        <v>105124000</v>
      </c>
      <c r="Y49" s="220">
        <f t="shared" si="9"/>
        <v>-73178542</v>
      </c>
      <c r="Z49" s="221">
        <f t="shared" si="5"/>
        <v>-69.61164149004985</v>
      </c>
      <c r="AA49" s="222">
        <f>SUM(AA41:AA48)</f>
        <v>210248000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70996167</v>
      </c>
      <c r="F51" s="54">
        <f t="shared" si="10"/>
        <v>70996167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7487314</v>
      </c>
      <c r="M51" s="54">
        <f t="shared" si="10"/>
        <v>0</v>
      </c>
      <c r="N51" s="54">
        <f t="shared" si="10"/>
        <v>7487314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7487314</v>
      </c>
      <c r="X51" s="54">
        <f t="shared" si="10"/>
        <v>35498085</v>
      </c>
      <c r="Y51" s="54">
        <f t="shared" si="10"/>
        <v>-28010771</v>
      </c>
      <c r="Z51" s="184">
        <f>+IF(X51&lt;&gt;0,+(Y51/X51)*100,0)</f>
        <v>-78.9078368593686</v>
      </c>
      <c r="AA51" s="130">
        <f>SUM(AA57:AA61)</f>
        <v>70996167</v>
      </c>
    </row>
    <row r="52" spans="1:27" ht="12.75">
      <c r="A52" s="310" t="s">
        <v>205</v>
      </c>
      <c r="B52" s="142"/>
      <c r="C52" s="62"/>
      <c r="D52" s="156"/>
      <c r="E52" s="60">
        <v>52754800</v>
      </c>
      <c r="F52" s="60">
        <v>52754800</v>
      </c>
      <c r="G52" s="60"/>
      <c r="H52" s="60"/>
      <c r="I52" s="60"/>
      <c r="J52" s="60"/>
      <c r="K52" s="60"/>
      <c r="L52" s="60">
        <v>2601597</v>
      </c>
      <c r="M52" s="60"/>
      <c r="N52" s="60">
        <v>2601597</v>
      </c>
      <c r="O52" s="60"/>
      <c r="P52" s="60"/>
      <c r="Q52" s="60"/>
      <c r="R52" s="60"/>
      <c r="S52" s="60"/>
      <c r="T52" s="60"/>
      <c r="U52" s="60"/>
      <c r="V52" s="60"/>
      <c r="W52" s="60">
        <v>2601597</v>
      </c>
      <c r="X52" s="60">
        <v>26377400</v>
      </c>
      <c r="Y52" s="60">
        <v>-23775803</v>
      </c>
      <c r="Z52" s="140">
        <v>-90.14</v>
      </c>
      <c r="AA52" s="155">
        <v>52754800</v>
      </c>
    </row>
    <row r="53" spans="1:27" ht="12.75">
      <c r="A53" s="310" t="s">
        <v>206</v>
      </c>
      <c r="B53" s="142"/>
      <c r="C53" s="62"/>
      <c r="D53" s="156"/>
      <c r="E53" s="60">
        <v>5009330</v>
      </c>
      <c r="F53" s="60">
        <v>5009330</v>
      </c>
      <c r="G53" s="60"/>
      <c r="H53" s="60"/>
      <c r="I53" s="60"/>
      <c r="J53" s="60"/>
      <c r="K53" s="60"/>
      <c r="L53" s="60">
        <v>539449</v>
      </c>
      <c r="M53" s="60"/>
      <c r="N53" s="60">
        <v>539449</v>
      </c>
      <c r="O53" s="60"/>
      <c r="P53" s="60"/>
      <c r="Q53" s="60"/>
      <c r="R53" s="60"/>
      <c r="S53" s="60"/>
      <c r="T53" s="60"/>
      <c r="U53" s="60"/>
      <c r="V53" s="60"/>
      <c r="W53" s="60">
        <v>539449</v>
      </c>
      <c r="X53" s="60">
        <v>2504665</v>
      </c>
      <c r="Y53" s="60">
        <v>-1965216</v>
      </c>
      <c r="Z53" s="140">
        <v>-78.46</v>
      </c>
      <c r="AA53" s="155">
        <v>5009330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4644081</v>
      </c>
      <c r="F56" s="60">
        <v>4644081</v>
      </c>
      <c r="G56" s="60"/>
      <c r="H56" s="60"/>
      <c r="I56" s="60"/>
      <c r="J56" s="60"/>
      <c r="K56" s="60"/>
      <c r="L56" s="60">
        <v>1248</v>
      </c>
      <c r="M56" s="60"/>
      <c r="N56" s="60">
        <v>1248</v>
      </c>
      <c r="O56" s="60"/>
      <c r="P56" s="60"/>
      <c r="Q56" s="60"/>
      <c r="R56" s="60"/>
      <c r="S56" s="60"/>
      <c r="T56" s="60"/>
      <c r="U56" s="60"/>
      <c r="V56" s="60"/>
      <c r="W56" s="60">
        <v>1248</v>
      </c>
      <c r="X56" s="60">
        <v>2322041</v>
      </c>
      <c r="Y56" s="60">
        <v>-2320793</v>
      </c>
      <c r="Z56" s="140">
        <v>-99.95</v>
      </c>
      <c r="AA56" s="155">
        <v>4644081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62408211</v>
      </c>
      <c r="F57" s="295">
        <f t="shared" si="11"/>
        <v>62408211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3142294</v>
      </c>
      <c r="M57" s="295">
        <f t="shared" si="11"/>
        <v>0</v>
      </c>
      <c r="N57" s="295">
        <f t="shared" si="11"/>
        <v>3142294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3142294</v>
      </c>
      <c r="X57" s="295">
        <f t="shared" si="11"/>
        <v>31204106</v>
      </c>
      <c r="Y57" s="295">
        <f t="shared" si="11"/>
        <v>-28061812</v>
      </c>
      <c r="Z57" s="296">
        <f>+IF(X57&lt;&gt;0,+(Y57/X57)*100,0)</f>
        <v>-89.92987012670704</v>
      </c>
      <c r="AA57" s="297">
        <f>SUM(AA52:AA56)</f>
        <v>62408211</v>
      </c>
    </row>
    <row r="58" spans="1:27" ht="12.75">
      <c r="A58" s="311" t="s">
        <v>211</v>
      </c>
      <c r="B58" s="136"/>
      <c r="C58" s="62"/>
      <c r="D58" s="156"/>
      <c r="E58" s="60">
        <v>6512801</v>
      </c>
      <c r="F58" s="60">
        <v>6512801</v>
      </c>
      <c r="G58" s="60"/>
      <c r="H58" s="60"/>
      <c r="I58" s="60"/>
      <c r="J58" s="60"/>
      <c r="K58" s="60"/>
      <c r="L58" s="60">
        <v>2277012</v>
      </c>
      <c r="M58" s="60"/>
      <c r="N58" s="60">
        <v>2277012</v>
      </c>
      <c r="O58" s="60"/>
      <c r="P58" s="60"/>
      <c r="Q58" s="60"/>
      <c r="R58" s="60"/>
      <c r="S58" s="60"/>
      <c r="T58" s="60"/>
      <c r="U58" s="60"/>
      <c r="V58" s="60"/>
      <c r="W58" s="60">
        <v>2277012</v>
      </c>
      <c r="X58" s="60">
        <v>3256401</v>
      </c>
      <c r="Y58" s="60">
        <v>-979389</v>
      </c>
      <c r="Z58" s="140">
        <v>-30.08</v>
      </c>
      <c r="AA58" s="155">
        <v>6512801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2075155</v>
      </c>
      <c r="F61" s="60">
        <v>2075155</v>
      </c>
      <c r="G61" s="60"/>
      <c r="H61" s="60"/>
      <c r="I61" s="60"/>
      <c r="J61" s="60"/>
      <c r="K61" s="60"/>
      <c r="L61" s="60">
        <v>2068008</v>
      </c>
      <c r="M61" s="60"/>
      <c r="N61" s="60">
        <v>2068008</v>
      </c>
      <c r="O61" s="60"/>
      <c r="P61" s="60"/>
      <c r="Q61" s="60"/>
      <c r="R61" s="60"/>
      <c r="S61" s="60"/>
      <c r="T61" s="60"/>
      <c r="U61" s="60"/>
      <c r="V61" s="60"/>
      <c r="W61" s="60">
        <v>2068008</v>
      </c>
      <c r="X61" s="60">
        <v>1037578</v>
      </c>
      <c r="Y61" s="60">
        <v>1030430</v>
      </c>
      <c r="Z61" s="140">
        <v>99.31</v>
      </c>
      <c r="AA61" s="155">
        <v>2075155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11604000</v>
      </c>
      <c r="F65" s="60"/>
      <c r="G65" s="60">
        <v>18593601</v>
      </c>
      <c r="H65" s="60">
        <v>17972463</v>
      </c>
      <c r="I65" s="60">
        <v>17972463</v>
      </c>
      <c r="J65" s="60">
        <v>54538527</v>
      </c>
      <c r="K65" s="60">
        <v>20253227</v>
      </c>
      <c r="L65" s="60">
        <v>19436855</v>
      </c>
      <c r="M65" s="60">
        <v>19068200</v>
      </c>
      <c r="N65" s="60">
        <v>58758282</v>
      </c>
      <c r="O65" s="60"/>
      <c r="P65" s="60"/>
      <c r="Q65" s="60"/>
      <c r="R65" s="60"/>
      <c r="S65" s="60"/>
      <c r="T65" s="60"/>
      <c r="U65" s="60"/>
      <c r="V65" s="60"/>
      <c r="W65" s="60">
        <v>113296809</v>
      </c>
      <c r="X65" s="60"/>
      <c r="Y65" s="60">
        <v>113296809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19000000</v>
      </c>
      <c r="F67" s="60"/>
      <c r="G67" s="60"/>
      <c r="H67" s="60"/>
      <c r="I67" s="60"/>
      <c r="J67" s="60"/>
      <c r="K67" s="60">
        <v>1118737</v>
      </c>
      <c r="L67" s="60"/>
      <c r="M67" s="60">
        <v>699999</v>
      </c>
      <c r="N67" s="60">
        <v>1818736</v>
      </c>
      <c r="O67" s="60"/>
      <c r="P67" s="60"/>
      <c r="Q67" s="60"/>
      <c r="R67" s="60"/>
      <c r="S67" s="60"/>
      <c r="T67" s="60"/>
      <c r="U67" s="60"/>
      <c r="V67" s="60"/>
      <c r="W67" s="60">
        <v>1818736</v>
      </c>
      <c r="X67" s="60"/>
      <c r="Y67" s="60">
        <v>1818736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40392167</v>
      </c>
      <c r="F68" s="60"/>
      <c r="G68" s="60">
        <v>31001601</v>
      </c>
      <c r="H68" s="60">
        <v>31001601</v>
      </c>
      <c r="I68" s="60">
        <v>31001601</v>
      </c>
      <c r="J68" s="60">
        <v>93004803</v>
      </c>
      <c r="K68" s="60">
        <v>26495517</v>
      </c>
      <c r="L68" s="60">
        <v>32720300</v>
      </c>
      <c r="M68" s="60">
        <v>18721484</v>
      </c>
      <c r="N68" s="60">
        <v>77937301</v>
      </c>
      <c r="O68" s="60"/>
      <c r="P68" s="60"/>
      <c r="Q68" s="60"/>
      <c r="R68" s="60"/>
      <c r="S68" s="60"/>
      <c r="T68" s="60"/>
      <c r="U68" s="60"/>
      <c r="V68" s="60"/>
      <c r="W68" s="60">
        <v>170942104</v>
      </c>
      <c r="X68" s="60"/>
      <c r="Y68" s="60">
        <v>170942104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70996167</v>
      </c>
      <c r="F69" s="220">
        <f t="shared" si="12"/>
        <v>0</v>
      </c>
      <c r="G69" s="220">
        <f t="shared" si="12"/>
        <v>49595202</v>
      </c>
      <c r="H69" s="220">
        <f t="shared" si="12"/>
        <v>48974064</v>
      </c>
      <c r="I69" s="220">
        <f t="shared" si="12"/>
        <v>48974064</v>
      </c>
      <c r="J69" s="220">
        <f t="shared" si="12"/>
        <v>147543330</v>
      </c>
      <c r="K69" s="220">
        <f t="shared" si="12"/>
        <v>47867481</v>
      </c>
      <c r="L69" s="220">
        <f t="shared" si="12"/>
        <v>52157155</v>
      </c>
      <c r="M69" s="220">
        <f t="shared" si="12"/>
        <v>38489683</v>
      </c>
      <c r="N69" s="220">
        <f t="shared" si="12"/>
        <v>138514319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286057649</v>
      </c>
      <c r="X69" s="220">
        <f t="shared" si="12"/>
        <v>0</v>
      </c>
      <c r="Y69" s="220">
        <f t="shared" si="12"/>
        <v>286057649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120000000</v>
      </c>
      <c r="F5" s="358">
        <f t="shared" si="0"/>
        <v>120000000</v>
      </c>
      <c r="G5" s="358">
        <f t="shared" si="0"/>
        <v>0</v>
      </c>
      <c r="H5" s="356">
        <f t="shared" si="0"/>
        <v>0</v>
      </c>
      <c r="I5" s="356">
        <f t="shared" si="0"/>
        <v>287400</v>
      </c>
      <c r="J5" s="358">
        <f t="shared" si="0"/>
        <v>287400</v>
      </c>
      <c r="K5" s="358">
        <f t="shared" si="0"/>
        <v>3103047</v>
      </c>
      <c r="L5" s="356">
        <f t="shared" si="0"/>
        <v>3461190</v>
      </c>
      <c r="M5" s="356">
        <f t="shared" si="0"/>
        <v>5396779</v>
      </c>
      <c r="N5" s="358">
        <f t="shared" si="0"/>
        <v>11961016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12248416</v>
      </c>
      <c r="X5" s="356">
        <f t="shared" si="0"/>
        <v>60000000</v>
      </c>
      <c r="Y5" s="358">
        <f t="shared" si="0"/>
        <v>-47751584</v>
      </c>
      <c r="Z5" s="359">
        <f>+IF(X5&lt;&gt;0,+(Y5/X5)*100,0)</f>
        <v>-79.58597333333334</v>
      </c>
      <c r="AA5" s="360">
        <f>+AA6+AA8+AA11+AA13+AA15</f>
        <v>120000000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95115614</v>
      </c>
      <c r="F6" s="59">
        <f t="shared" si="1"/>
        <v>95115614</v>
      </c>
      <c r="G6" s="59">
        <f t="shared" si="1"/>
        <v>0</v>
      </c>
      <c r="H6" s="60">
        <f t="shared" si="1"/>
        <v>0</v>
      </c>
      <c r="I6" s="60">
        <f t="shared" si="1"/>
        <v>287400</v>
      </c>
      <c r="J6" s="59">
        <f t="shared" si="1"/>
        <v>287400</v>
      </c>
      <c r="K6" s="59">
        <f t="shared" si="1"/>
        <v>2781364</v>
      </c>
      <c r="L6" s="60">
        <f t="shared" si="1"/>
        <v>3420987</v>
      </c>
      <c r="M6" s="60">
        <f t="shared" si="1"/>
        <v>5396779</v>
      </c>
      <c r="N6" s="59">
        <f t="shared" si="1"/>
        <v>11599130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11886530</v>
      </c>
      <c r="X6" s="60">
        <f t="shared" si="1"/>
        <v>47557807</v>
      </c>
      <c r="Y6" s="59">
        <f t="shared" si="1"/>
        <v>-35671277</v>
      </c>
      <c r="Z6" s="61">
        <f>+IF(X6&lt;&gt;0,+(Y6/X6)*100,0)</f>
        <v>-75.0061435759643</v>
      </c>
      <c r="AA6" s="62">
        <f t="shared" si="1"/>
        <v>95115614</v>
      </c>
    </row>
    <row r="7" spans="1:27" ht="12.75">
      <c r="A7" s="291" t="s">
        <v>229</v>
      </c>
      <c r="B7" s="142"/>
      <c r="C7" s="60"/>
      <c r="D7" s="340"/>
      <c r="E7" s="60">
        <v>95115614</v>
      </c>
      <c r="F7" s="59">
        <v>95115614</v>
      </c>
      <c r="G7" s="59"/>
      <c r="H7" s="60"/>
      <c r="I7" s="60">
        <v>287400</v>
      </c>
      <c r="J7" s="59">
        <v>287400</v>
      </c>
      <c r="K7" s="59">
        <v>2781364</v>
      </c>
      <c r="L7" s="60">
        <v>3420987</v>
      </c>
      <c r="M7" s="60">
        <v>5396779</v>
      </c>
      <c r="N7" s="59">
        <v>11599130</v>
      </c>
      <c r="O7" s="59"/>
      <c r="P7" s="60"/>
      <c r="Q7" s="60"/>
      <c r="R7" s="59"/>
      <c r="S7" s="59"/>
      <c r="T7" s="60"/>
      <c r="U7" s="60"/>
      <c r="V7" s="59"/>
      <c r="W7" s="59">
        <v>11886530</v>
      </c>
      <c r="X7" s="60">
        <v>47557807</v>
      </c>
      <c r="Y7" s="59">
        <v>-35671277</v>
      </c>
      <c r="Z7" s="61">
        <v>-75.01</v>
      </c>
      <c r="AA7" s="62">
        <v>95115614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24884386</v>
      </c>
      <c r="F8" s="59">
        <f t="shared" si="2"/>
        <v>24884386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321683</v>
      </c>
      <c r="L8" s="60">
        <f t="shared" si="2"/>
        <v>40203</v>
      </c>
      <c r="M8" s="60">
        <f t="shared" si="2"/>
        <v>0</v>
      </c>
      <c r="N8" s="59">
        <f t="shared" si="2"/>
        <v>361886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361886</v>
      </c>
      <c r="X8" s="60">
        <f t="shared" si="2"/>
        <v>12442193</v>
      </c>
      <c r="Y8" s="59">
        <f t="shared" si="2"/>
        <v>-12080307</v>
      </c>
      <c r="Z8" s="61">
        <f>+IF(X8&lt;&gt;0,+(Y8/X8)*100,0)</f>
        <v>-97.09146128821503</v>
      </c>
      <c r="AA8" s="62">
        <f>SUM(AA9:AA10)</f>
        <v>24884386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5000000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2500000</v>
      </c>
      <c r="Y9" s="59">
        <v>-2500000</v>
      </c>
      <c r="Z9" s="61">
        <v>-100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>
        <v>19884386</v>
      </c>
      <c r="F10" s="59">
        <v>19884386</v>
      </c>
      <c r="G10" s="59"/>
      <c r="H10" s="60"/>
      <c r="I10" s="60"/>
      <c r="J10" s="59"/>
      <c r="K10" s="59">
        <v>321683</v>
      </c>
      <c r="L10" s="60">
        <v>40203</v>
      </c>
      <c r="M10" s="60"/>
      <c r="N10" s="59">
        <v>361886</v>
      </c>
      <c r="O10" s="59"/>
      <c r="P10" s="60"/>
      <c r="Q10" s="60"/>
      <c r="R10" s="59"/>
      <c r="S10" s="59"/>
      <c r="T10" s="60"/>
      <c r="U10" s="60"/>
      <c r="V10" s="59"/>
      <c r="W10" s="59">
        <v>361886</v>
      </c>
      <c r="X10" s="60">
        <v>9942193</v>
      </c>
      <c r="Y10" s="59">
        <v>-9580307</v>
      </c>
      <c r="Z10" s="61">
        <v>-96.36</v>
      </c>
      <c r="AA10" s="62">
        <v>19884386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25248000</v>
      </c>
      <c r="F22" s="345">
        <f t="shared" si="6"/>
        <v>25248000</v>
      </c>
      <c r="G22" s="345">
        <f t="shared" si="6"/>
        <v>0</v>
      </c>
      <c r="H22" s="343">
        <f t="shared" si="6"/>
        <v>0</v>
      </c>
      <c r="I22" s="343">
        <f t="shared" si="6"/>
        <v>990000</v>
      </c>
      <c r="J22" s="345">
        <f t="shared" si="6"/>
        <v>990000</v>
      </c>
      <c r="K22" s="345">
        <f t="shared" si="6"/>
        <v>3763115</v>
      </c>
      <c r="L22" s="343">
        <f t="shared" si="6"/>
        <v>356882</v>
      </c>
      <c r="M22" s="343">
        <f t="shared" si="6"/>
        <v>814347</v>
      </c>
      <c r="N22" s="345">
        <f t="shared" si="6"/>
        <v>4934344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5924344</v>
      </c>
      <c r="X22" s="343">
        <f t="shared" si="6"/>
        <v>12624000</v>
      </c>
      <c r="Y22" s="345">
        <f t="shared" si="6"/>
        <v>-6699656</v>
      </c>
      <c r="Z22" s="336">
        <f>+IF(X22&lt;&gt;0,+(Y22/X22)*100,0)</f>
        <v>-53.070785804816225</v>
      </c>
      <c r="AA22" s="350">
        <f>SUM(AA23:AA32)</f>
        <v>25248000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3000000</v>
      </c>
      <c r="F24" s="59">
        <v>3000000</v>
      </c>
      <c r="G24" s="59"/>
      <c r="H24" s="60"/>
      <c r="I24" s="60">
        <v>990000</v>
      </c>
      <c r="J24" s="59">
        <v>990000</v>
      </c>
      <c r="K24" s="59">
        <v>1129953</v>
      </c>
      <c r="L24" s="60">
        <v>16880</v>
      </c>
      <c r="M24" s="60">
        <v>77236</v>
      </c>
      <c r="N24" s="59">
        <v>1224069</v>
      </c>
      <c r="O24" s="59"/>
      <c r="P24" s="60"/>
      <c r="Q24" s="60"/>
      <c r="R24" s="59"/>
      <c r="S24" s="59"/>
      <c r="T24" s="60"/>
      <c r="U24" s="60"/>
      <c r="V24" s="59"/>
      <c r="W24" s="59">
        <v>2214069</v>
      </c>
      <c r="X24" s="60">
        <v>1500000</v>
      </c>
      <c r="Y24" s="59">
        <v>714069</v>
      </c>
      <c r="Z24" s="61">
        <v>47.6</v>
      </c>
      <c r="AA24" s="62">
        <v>3000000</v>
      </c>
    </row>
    <row r="25" spans="1:27" ht="12.75">
      <c r="A25" s="361" t="s">
        <v>239</v>
      </c>
      <c r="B25" s="142"/>
      <c r="C25" s="60"/>
      <c r="D25" s="340"/>
      <c r="E25" s="60">
        <v>10248000</v>
      </c>
      <c r="F25" s="59">
        <v>10248000</v>
      </c>
      <c r="G25" s="59"/>
      <c r="H25" s="60"/>
      <c r="I25" s="60"/>
      <c r="J25" s="59"/>
      <c r="K25" s="59">
        <v>200155</v>
      </c>
      <c r="L25" s="60">
        <v>251525</v>
      </c>
      <c r="M25" s="60">
        <v>737111</v>
      </c>
      <c r="N25" s="59">
        <v>1188791</v>
      </c>
      <c r="O25" s="59"/>
      <c r="P25" s="60"/>
      <c r="Q25" s="60"/>
      <c r="R25" s="59"/>
      <c r="S25" s="59"/>
      <c r="T25" s="60"/>
      <c r="U25" s="60"/>
      <c r="V25" s="59"/>
      <c r="W25" s="59">
        <v>1188791</v>
      </c>
      <c r="X25" s="60">
        <v>5124000</v>
      </c>
      <c r="Y25" s="59">
        <v>-3935209</v>
      </c>
      <c r="Z25" s="61">
        <v>-76.8</v>
      </c>
      <c r="AA25" s="62">
        <v>10248000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8000000</v>
      </c>
      <c r="F27" s="59">
        <v>8000000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4000000</v>
      </c>
      <c r="Y27" s="59">
        <v>-4000000</v>
      </c>
      <c r="Z27" s="61">
        <v>-100</v>
      </c>
      <c r="AA27" s="62">
        <v>8000000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4000000</v>
      </c>
      <c r="F32" s="59">
        <v>4000000</v>
      </c>
      <c r="G32" s="59"/>
      <c r="H32" s="60"/>
      <c r="I32" s="60"/>
      <c r="J32" s="59"/>
      <c r="K32" s="59">
        <v>2433007</v>
      </c>
      <c r="L32" s="60">
        <v>88477</v>
      </c>
      <c r="M32" s="60"/>
      <c r="N32" s="59">
        <v>2521484</v>
      </c>
      <c r="O32" s="59"/>
      <c r="P32" s="60"/>
      <c r="Q32" s="60"/>
      <c r="R32" s="59"/>
      <c r="S32" s="59"/>
      <c r="T32" s="60"/>
      <c r="U32" s="60"/>
      <c r="V32" s="59"/>
      <c r="W32" s="59">
        <v>2521484</v>
      </c>
      <c r="X32" s="60">
        <v>2000000</v>
      </c>
      <c r="Y32" s="59">
        <v>521484</v>
      </c>
      <c r="Z32" s="61">
        <v>26.07</v>
      </c>
      <c r="AA32" s="62">
        <v>4000000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5000000</v>
      </c>
      <c r="F40" s="345">
        <f t="shared" si="9"/>
        <v>5000000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2500000</v>
      </c>
      <c r="Y40" s="345">
        <f t="shared" si="9"/>
        <v>-2500000</v>
      </c>
      <c r="Z40" s="336">
        <f>+IF(X40&lt;&gt;0,+(Y40/X40)*100,0)</f>
        <v>-100</v>
      </c>
      <c r="AA40" s="350">
        <f>SUM(AA41:AA49)</f>
        <v>5000000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5000000</v>
      </c>
      <c r="F43" s="370">
        <v>5000000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2500000</v>
      </c>
      <c r="Y43" s="370">
        <v>-2500000</v>
      </c>
      <c r="Z43" s="371">
        <v>-100</v>
      </c>
      <c r="AA43" s="303">
        <v>5000000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150248000</v>
      </c>
      <c r="F60" s="264">
        <f t="shared" si="14"/>
        <v>150248000</v>
      </c>
      <c r="G60" s="264">
        <f t="shared" si="14"/>
        <v>0</v>
      </c>
      <c r="H60" s="219">
        <f t="shared" si="14"/>
        <v>0</v>
      </c>
      <c r="I60" s="219">
        <f t="shared" si="14"/>
        <v>1277400</v>
      </c>
      <c r="J60" s="264">
        <f t="shared" si="14"/>
        <v>1277400</v>
      </c>
      <c r="K60" s="264">
        <f t="shared" si="14"/>
        <v>6866162</v>
      </c>
      <c r="L60" s="219">
        <f t="shared" si="14"/>
        <v>3818072</v>
      </c>
      <c r="M60" s="219">
        <f t="shared" si="14"/>
        <v>6211126</v>
      </c>
      <c r="N60" s="264">
        <f t="shared" si="14"/>
        <v>16895360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18172760</v>
      </c>
      <c r="X60" s="219">
        <f t="shared" si="14"/>
        <v>75124000</v>
      </c>
      <c r="Y60" s="264">
        <f t="shared" si="14"/>
        <v>-56951240</v>
      </c>
      <c r="Z60" s="337">
        <f>+IF(X60&lt;&gt;0,+(Y60/X60)*100,0)</f>
        <v>-75.80964804855972</v>
      </c>
      <c r="AA60" s="232">
        <f>+AA57+AA54+AA51+AA40+AA37+AA34+AA22+AA5</f>
        <v>150248000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60000000</v>
      </c>
      <c r="F5" s="358">
        <f t="shared" si="0"/>
        <v>60000000</v>
      </c>
      <c r="G5" s="358">
        <f t="shared" si="0"/>
        <v>0</v>
      </c>
      <c r="H5" s="356">
        <f t="shared" si="0"/>
        <v>0</v>
      </c>
      <c r="I5" s="356">
        <f t="shared" si="0"/>
        <v>421078</v>
      </c>
      <c r="J5" s="358">
        <f t="shared" si="0"/>
        <v>421078</v>
      </c>
      <c r="K5" s="358">
        <f t="shared" si="0"/>
        <v>1311760</v>
      </c>
      <c r="L5" s="356">
        <f t="shared" si="0"/>
        <v>3178757</v>
      </c>
      <c r="M5" s="356">
        <f t="shared" si="0"/>
        <v>8861103</v>
      </c>
      <c r="N5" s="358">
        <f t="shared" si="0"/>
        <v>13351620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13772698</v>
      </c>
      <c r="X5" s="356">
        <f t="shared" si="0"/>
        <v>30000000</v>
      </c>
      <c r="Y5" s="358">
        <f t="shared" si="0"/>
        <v>-16227302</v>
      </c>
      <c r="Z5" s="359">
        <f>+IF(X5&lt;&gt;0,+(Y5/X5)*100,0)</f>
        <v>-54.091006666666665</v>
      </c>
      <c r="AA5" s="360">
        <f>+AA6+AA8+AA11+AA13+AA15</f>
        <v>60000000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58000000</v>
      </c>
      <c r="F6" s="59">
        <f t="shared" si="1"/>
        <v>58000000</v>
      </c>
      <c r="G6" s="59">
        <f t="shared" si="1"/>
        <v>0</v>
      </c>
      <c r="H6" s="60">
        <f t="shared" si="1"/>
        <v>0</v>
      </c>
      <c r="I6" s="60">
        <f t="shared" si="1"/>
        <v>421078</v>
      </c>
      <c r="J6" s="59">
        <f t="shared" si="1"/>
        <v>421078</v>
      </c>
      <c r="K6" s="59">
        <f t="shared" si="1"/>
        <v>1311760</v>
      </c>
      <c r="L6" s="60">
        <f t="shared" si="1"/>
        <v>3178757</v>
      </c>
      <c r="M6" s="60">
        <f t="shared" si="1"/>
        <v>8861103</v>
      </c>
      <c r="N6" s="59">
        <f t="shared" si="1"/>
        <v>13351620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13772698</v>
      </c>
      <c r="X6" s="60">
        <f t="shared" si="1"/>
        <v>29000000</v>
      </c>
      <c r="Y6" s="59">
        <f t="shared" si="1"/>
        <v>-15227302</v>
      </c>
      <c r="Z6" s="61">
        <f>+IF(X6&lt;&gt;0,+(Y6/X6)*100,0)</f>
        <v>-52.50793793103449</v>
      </c>
      <c r="AA6" s="62">
        <f t="shared" si="1"/>
        <v>58000000</v>
      </c>
    </row>
    <row r="7" spans="1:27" ht="12.75">
      <c r="A7" s="291" t="s">
        <v>229</v>
      </c>
      <c r="B7" s="142"/>
      <c r="C7" s="60"/>
      <c r="D7" s="340"/>
      <c r="E7" s="60">
        <v>58000000</v>
      </c>
      <c r="F7" s="59">
        <v>58000000</v>
      </c>
      <c r="G7" s="59"/>
      <c r="H7" s="60"/>
      <c r="I7" s="60">
        <v>421078</v>
      </c>
      <c r="J7" s="59">
        <v>421078</v>
      </c>
      <c r="K7" s="59">
        <v>1311760</v>
      </c>
      <c r="L7" s="60">
        <v>3178757</v>
      </c>
      <c r="M7" s="60">
        <v>8861103</v>
      </c>
      <c r="N7" s="59">
        <v>13351620</v>
      </c>
      <c r="O7" s="59"/>
      <c r="P7" s="60"/>
      <c r="Q7" s="60"/>
      <c r="R7" s="59"/>
      <c r="S7" s="59"/>
      <c r="T7" s="60"/>
      <c r="U7" s="60"/>
      <c r="V7" s="59"/>
      <c r="W7" s="59">
        <v>13772698</v>
      </c>
      <c r="X7" s="60">
        <v>29000000</v>
      </c>
      <c r="Y7" s="59">
        <v>-15227302</v>
      </c>
      <c r="Z7" s="61">
        <v>-52.51</v>
      </c>
      <c r="AA7" s="62">
        <v>58000000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1000000</v>
      </c>
      <c r="Y8" s="59">
        <f t="shared" si="2"/>
        <v>-1000000</v>
      </c>
      <c r="Z8" s="61">
        <f>+IF(X8&lt;&gt;0,+(Y8/X8)*100,0)</f>
        <v>-100</v>
      </c>
      <c r="AA8" s="62">
        <f>SUM(AA9:AA10)</f>
        <v>2000000</v>
      </c>
    </row>
    <row r="9" spans="1:27" ht="12.75">
      <c r="A9" s="291" t="s">
        <v>230</v>
      </c>
      <c r="B9" s="142"/>
      <c r="C9" s="60"/>
      <c r="D9" s="340"/>
      <c r="E9" s="60">
        <v>2000000</v>
      </c>
      <c r="F9" s="59">
        <v>2000000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1000000</v>
      </c>
      <c r="Y9" s="59">
        <v>-1000000</v>
      </c>
      <c r="Z9" s="61">
        <v>-100</v>
      </c>
      <c r="AA9" s="62">
        <v>2000000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60000000</v>
      </c>
      <c r="F60" s="264">
        <f t="shared" si="14"/>
        <v>60000000</v>
      </c>
      <c r="G60" s="264">
        <f t="shared" si="14"/>
        <v>0</v>
      </c>
      <c r="H60" s="219">
        <f t="shared" si="14"/>
        <v>0</v>
      </c>
      <c r="I60" s="219">
        <f t="shared" si="14"/>
        <v>421078</v>
      </c>
      <c r="J60" s="264">
        <f t="shared" si="14"/>
        <v>421078</v>
      </c>
      <c r="K60" s="264">
        <f t="shared" si="14"/>
        <v>1311760</v>
      </c>
      <c r="L60" s="219">
        <f t="shared" si="14"/>
        <v>3178757</v>
      </c>
      <c r="M60" s="219">
        <f t="shared" si="14"/>
        <v>8861103</v>
      </c>
      <c r="N60" s="264">
        <f t="shared" si="14"/>
        <v>13351620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13772698</v>
      </c>
      <c r="X60" s="219">
        <f t="shared" si="14"/>
        <v>30000000</v>
      </c>
      <c r="Y60" s="264">
        <f t="shared" si="14"/>
        <v>-16227302</v>
      </c>
      <c r="Z60" s="337">
        <f>+IF(X60&lt;&gt;0,+(Y60/X60)*100,0)</f>
        <v>-54.091006666666665</v>
      </c>
      <c r="AA60" s="232">
        <f>+AA57+AA54+AA51+AA40+AA37+AA34+AA22+AA5</f>
        <v>60000000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2017-02-21T10:40:01Z</dcterms:created>
  <dcterms:modified xsi:type="dcterms:W3CDTF">2017-02-21T10:40:05Z</dcterms:modified>
  <cp:category/>
  <cp:version/>
  <cp:contentType/>
  <cp:contentStatus/>
</cp:coreProperties>
</file>