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<sst xmlns="http://schemas.openxmlformats.org/spreadsheetml/2006/main" count="857" uniqueCount="303">
  <si>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The New Big 5 False Bay(KZN276)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</si>
  <si>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</si>
  <si>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</si>
  <si>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</si>
  <si>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</si>
  <si>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</si>
  <si>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</si>
  <si>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</si>
  <si>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</si>
  <si>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</si>
  <si>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</si>
  <si>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</si>
  <si>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</si>
  <si>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</si>
  <si>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</si>
  <si>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</si>
  <si>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</si>
  <si>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</si>
  <si>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</si>
  <si>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</si>
  <si>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</si>
  <si>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</si>
  <si>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</si>
  <si>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</si>
  <si>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</si>
  <si>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</si>
  <si>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</si>
  <si>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</si>
  <si>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</si>
  <si>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</si>
  <si>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</si>
  <si>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</si>
  <si>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</si>
  <si>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</si>
  <si>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</si>
  <si>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</si>
  <si>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</si>
  <si>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</si>
  <si>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</si>
  <si>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</si>
  <si>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</si>
  <si>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</si>
  <si>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</si>
  <si>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</si>
  <si>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</si>
  <si>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</si>
  <si>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</si>
  <si>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</si>
  <si>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</si>
  <si>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</si>
  <si>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</si>
  <si>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</si>
  <si>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</si>
  <si>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</si>
  <si>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</si>
  <si>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</si>
  <si>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</si>
  <si>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</si>
  <si>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</si>
  <si>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</si>
  <si>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</si>
  <si>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</si>
  <si>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</si>
  <si>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</si>
  <si>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</si>
  <si>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</si>
  <si>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</si>
  <si>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</si>
  <si>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</si>
  <si>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</si>
  <si>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The New Big 5 False Bay(KZN276)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</si>
  <si>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</si>
  <si>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</si>
  <si>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</si>
  <si>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</si>
  <si>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</si>
  <si>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</si>
  <si>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</si>
  <si>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</si>
  <si>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</si>
  <si>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</si>
  <si>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</si>
  <si>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</si>
  <si>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</si>
  <si>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</si>
  <si>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</si>
  <si>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</si>
  <si>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</si>
  <si>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</si>
  <si>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</si>
  <si>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</si>
  <si>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</si>
  <si>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</si>
  <si>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</si>
  <si>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</si>
  <si>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</si>
  <si>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</si>
  <si>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</si>
  <si>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</si>
  <si>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</si>
  <si>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The New Big 5 False Bay(KZN276)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</si>
  <si>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</si>
  <si>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</si>
  <si>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</si>
  <si>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</si>
  <si>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</si>
  <si>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</si>
  <si>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</si>
  <si>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</si>
  <si>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</si>
  <si>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</si>
  <si>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</si>
  <si>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</si>
  <si>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</si>
  <si>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</si>
  <si>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</si>
  <si>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</si>
  <si>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</si>
  <si>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</si>
  <si>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</si>
  <si>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</si>
  <si>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</si>
  <si>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</si>
  <si>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</si>
  <si>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</si>
  <si>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</si>
  <si>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</si>
  <si>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</si>
  <si>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</si>
  <si>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The New Big 5 False Bay(KZN276)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</si>
  <si>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</si>
  <si>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</si>
  <si>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</si>
  <si>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</si>
  <si>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</si>
  <si>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</si>
  <si>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</si>
  <si>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</si>
  <si>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</si>
  <si>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</si>
  <si>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The New Big 5 False Bay(KZN276)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</si>
  <si>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</si>
  <si>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</si>
  <si>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</si>
  <si>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</si>
  <si>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</si>
  <si>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</si>
  <si>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</si>
  <si>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</si>
  <si>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</si>
  <si>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</si>
  <si>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</si>
  <si>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</si>
  <si>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</si>
  <si>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</si>
  <si>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</si>
  <si>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</si>
  <si>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</si>
  <si>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</si>
  <si>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</si>
  <si>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</si>
  <si>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</si>
  <si>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</si>
  <si>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</si>
  <si>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</si>
  <si>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</si>
  <si>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</si>
  <si>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</si>
  <si>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</si>
  <si>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</si>
  <si>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</si>
  <si>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</si>
  <si>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</si>
  <si>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</si>
  <si>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The New Big 5 False Bay(KZN276)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</si>
  <si>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</si>
  <si>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</si>
  <si>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</si>
  <si>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</si>
  <si>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</si>
  <si>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</si>
  <si>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</si>
  <si>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</si>
  <si>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</si>
  <si>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</si>
  <si>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</si>
  <si>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</si>
  <si>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</si>
  <si>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</si>
  <si>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</si>
  <si>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</si>
  <si>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</si>
  <si>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</si>
  <si>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</si>
  <si>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</si>
  <si>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</si>
  <si>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</si>
  <si>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</si>
  <si>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</si>
  <si>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</si>
  <si>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</si>
  <si>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</si>
  <si>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The New Big 5 False Bay(KZN276)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</si>
  <si>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</si>
  <si>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</si>
  <si>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</si>
  <si>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</si>
  <si>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</si>
  <si>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</si>
  <si>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</si>
  <si>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</si>
  <si>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</si>
  <si>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</si>
  <si>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</si>
  <si>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</si>
  <si>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</si>
  <si>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</si>
  <si>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</si>
  <si>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</si>
  <si>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</si>
  <si>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</si>
  <si>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</si>
  <si>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</si>
  <si>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</si>
  <si>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</si>
  <si>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</si>
  <si>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</si>
  <si>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The New Big 5 False Bay(KZN276)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</si>
  <si>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</si>
  <si>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</si>
  <si>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</si>
  <si>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</si>
  <si>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</si>
  <si>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</si>
  <si>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</si>
  <si>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</si>
  <si>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</si>
  <si>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</si>
  <si>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</si>
  <si>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</si>
  <si>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</si>
  <si>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</si>
  <si>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</si>
  <si>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</si>
  <si>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</si>
  <si>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</si>
  <si>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</si>
  <si>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</si>
  <si>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</si>
  <si>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</si>
  <si>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</si>
  <si>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</si>
  <si>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</si>
  <si>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</si>
  <si>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</si>
  <si>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</si>
  <si>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</si>
  <si>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</si>
  <si>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</si>
  <si>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</si>
  <si>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</si>
  <si>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</si>
  <si>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</si>
  <si>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The New Big 5 False Bay(KZN276)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</si>
  <si>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</si>
  <si>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</si>
  <si>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The New Big 5 False Bay(KZN276)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</si>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</sst>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13959780</v>
      </c>
      <c r="E5" s="60">
        <v>13959780</v>
      </c>
      <c r="F5" s="60">
        <v>0</v>
      </c>
      <c r="G5" s="60">
        <v>729382</v>
      </c>
      <c r="H5" s="60">
        <v>729382</v>
      </c>
      <c r="I5" s="60">
        <v>1458764</v>
      </c>
      <c r="J5" s="60">
        <v>729382</v>
      </c>
      <c r="K5" s="60">
        <v>811945</v>
      </c>
      <c r="L5" s="60">
        <v>811350</v>
      </c>
      <c r="M5" s="60">
        <v>2352677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3811441</v>
      </c>
      <c r="W5" s="60">
        <v>6979998</v>
      </c>
      <c r="X5" s="60">
        <v>-3168557</v>
      </c>
      <c r="Y5" s="61">
        <v>-45.39</v>
      </c>
      <c r="Z5" s="62">
        <v>13959780</v>
      </c>
    </row>
    <row r="6" spans="1:26" ht="12.75">
      <c r="A6" s="58" t="s">
        <v>32</v>
      </c>
      <c r="B6" s="19">
        <v>0</v>
      </c>
      <c r="C6" s="19">
        <v>0</v>
      </c>
      <c r="D6" s="59">
        <v>1849238</v>
      </c>
      <c r="E6" s="60">
        <v>1849238</v>
      </c>
      <c r="F6" s="60">
        <v>0</v>
      </c>
      <c r="G6" s="60">
        <v>155248</v>
      </c>
      <c r="H6" s="60">
        <v>155248</v>
      </c>
      <c r="I6" s="60">
        <v>310496</v>
      </c>
      <c r="J6" s="60">
        <v>155248</v>
      </c>
      <c r="K6" s="60">
        <v>135656</v>
      </c>
      <c r="L6" s="60">
        <v>0</v>
      </c>
      <c r="M6" s="60">
        <v>290904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601400</v>
      </c>
      <c r="W6" s="60">
        <v>924498</v>
      </c>
      <c r="X6" s="60">
        <v>-323098</v>
      </c>
      <c r="Y6" s="61">
        <v>-34.95</v>
      </c>
      <c r="Z6" s="62">
        <v>1849238</v>
      </c>
    </row>
    <row r="7" spans="1:26" ht="12.75">
      <c r="A7" s="58" t="s">
        <v>33</v>
      </c>
      <c r="B7" s="19">
        <v>0</v>
      </c>
      <c r="C7" s="19">
        <v>0</v>
      </c>
      <c r="D7" s="59">
        <v>1037000</v>
      </c>
      <c r="E7" s="60">
        <v>1037000</v>
      </c>
      <c r="F7" s="60">
        <v>0</v>
      </c>
      <c r="G7" s="60">
        <v>4017</v>
      </c>
      <c r="H7" s="60">
        <v>55654</v>
      </c>
      <c r="I7" s="60">
        <v>59671</v>
      </c>
      <c r="J7" s="60">
        <v>93976</v>
      </c>
      <c r="K7" s="60">
        <v>23950</v>
      </c>
      <c r="L7" s="60">
        <v>0</v>
      </c>
      <c r="M7" s="60">
        <v>117926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177597</v>
      </c>
      <c r="W7" s="60">
        <v>518502</v>
      </c>
      <c r="X7" s="60">
        <v>-340905</v>
      </c>
      <c r="Y7" s="61">
        <v>-65.75</v>
      </c>
      <c r="Z7" s="62">
        <v>1037000</v>
      </c>
    </row>
    <row r="8" spans="1:26" ht="12.75">
      <c r="A8" s="58" t="s">
        <v>34</v>
      </c>
      <c r="B8" s="19">
        <v>0</v>
      </c>
      <c r="C8" s="19">
        <v>0</v>
      </c>
      <c r="D8" s="59">
        <v>121168320</v>
      </c>
      <c r="E8" s="60">
        <v>121168320</v>
      </c>
      <c r="F8" s="60">
        <v>0</v>
      </c>
      <c r="G8" s="60">
        <v>473750</v>
      </c>
      <c r="H8" s="60">
        <v>22162618</v>
      </c>
      <c r="I8" s="60">
        <v>22636368</v>
      </c>
      <c r="J8" s="60">
        <v>4331967</v>
      </c>
      <c r="K8" s="60">
        <v>4432823</v>
      </c>
      <c r="L8" s="60">
        <v>1006004</v>
      </c>
      <c r="M8" s="60">
        <v>9770794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32407162</v>
      </c>
      <c r="W8" s="60">
        <v>80718666</v>
      </c>
      <c r="X8" s="60">
        <v>-48311504</v>
      </c>
      <c r="Y8" s="61">
        <v>-59.85</v>
      </c>
      <c r="Z8" s="62">
        <v>121168320</v>
      </c>
    </row>
    <row r="9" spans="1:26" ht="12.75">
      <c r="A9" s="58" t="s">
        <v>35</v>
      </c>
      <c r="B9" s="19">
        <v>0</v>
      </c>
      <c r="C9" s="19">
        <v>0</v>
      </c>
      <c r="D9" s="59">
        <v>6968000</v>
      </c>
      <c r="E9" s="60">
        <v>6968000</v>
      </c>
      <c r="F9" s="60">
        <v>0</v>
      </c>
      <c r="G9" s="60">
        <v>10259</v>
      </c>
      <c r="H9" s="60">
        <v>31583</v>
      </c>
      <c r="I9" s="60">
        <v>41842</v>
      </c>
      <c r="J9" s="60">
        <v>8529</v>
      </c>
      <c r="K9" s="60">
        <v>229179</v>
      </c>
      <c r="L9" s="60">
        <v>280204</v>
      </c>
      <c r="M9" s="60">
        <v>517912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559754</v>
      </c>
      <c r="W9" s="60">
        <v>3449994</v>
      </c>
      <c r="X9" s="60">
        <v>-2890240</v>
      </c>
      <c r="Y9" s="61">
        <v>-83.78</v>
      </c>
      <c r="Z9" s="62">
        <v>6968000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144982338</v>
      </c>
      <c r="E10" s="66">
        <f t="shared" si="0"/>
        <v>144982338</v>
      </c>
      <c r="F10" s="66">
        <f t="shared" si="0"/>
        <v>0</v>
      </c>
      <c r="G10" s="66">
        <f t="shared" si="0"/>
        <v>1372656</v>
      </c>
      <c r="H10" s="66">
        <f t="shared" si="0"/>
        <v>23134485</v>
      </c>
      <c r="I10" s="66">
        <f t="shared" si="0"/>
        <v>24507141</v>
      </c>
      <c r="J10" s="66">
        <f t="shared" si="0"/>
        <v>5319102</v>
      </c>
      <c r="K10" s="66">
        <f t="shared" si="0"/>
        <v>5633553</v>
      </c>
      <c r="L10" s="66">
        <f t="shared" si="0"/>
        <v>2097558</v>
      </c>
      <c r="M10" s="66">
        <f t="shared" si="0"/>
        <v>13050213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37557354</v>
      </c>
      <c r="W10" s="66">
        <f t="shared" si="0"/>
        <v>92591658</v>
      </c>
      <c r="X10" s="66">
        <f t="shared" si="0"/>
        <v>-55034304</v>
      </c>
      <c r="Y10" s="67">
        <f>+IF(W10&lt;&gt;0,(X10/W10)*100,0)</f>
        <v>-59.437648259846476</v>
      </c>
      <c r="Z10" s="68">
        <f t="shared" si="0"/>
        <v>144982338</v>
      </c>
    </row>
    <row r="11" spans="1:26" ht="12.75">
      <c r="A11" s="58" t="s">
        <v>37</v>
      </c>
      <c r="B11" s="19">
        <v>0</v>
      </c>
      <c r="C11" s="19">
        <v>0</v>
      </c>
      <c r="D11" s="59">
        <v>45728992</v>
      </c>
      <c r="E11" s="60">
        <v>45728992</v>
      </c>
      <c r="F11" s="60">
        <v>0</v>
      </c>
      <c r="G11" s="60">
        <v>4092597</v>
      </c>
      <c r="H11" s="60">
        <v>4033891</v>
      </c>
      <c r="I11" s="60">
        <v>8126488</v>
      </c>
      <c r="J11" s="60">
        <v>5144652</v>
      </c>
      <c r="K11" s="60">
        <v>3613207</v>
      </c>
      <c r="L11" s="60">
        <v>8409959</v>
      </c>
      <c r="M11" s="60">
        <v>17167818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25294306</v>
      </c>
      <c r="W11" s="60">
        <v>22864500</v>
      </c>
      <c r="X11" s="60">
        <v>2429806</v>
      </c>
      <c r="Y11" s="61">
        <v>10.63</v>
      </c>
      <c r="Z11" s="62">
        <v>45728992</v>
      </c>
    </row>
    <row r="12" spans="1:26" ht="12.75">
      <c r="A12" s="58" t="s">
        <v>38</v>
      </c>
      <c r="B12" s="19">
        <v>0</v>
      </c>
      <c r="C12" s="19">
        <v>0</v>
      </c>
      <c r="D12" s="59">
        <v>6775763</v>
      </c>
      <c r="E12" s="60">
        <v>6775763</v>
      </c>
      <c r="F12" s="60">
        <v>0</v>
      </c>
      <c r="G12" s="60">
        <v>743880</v>
      </c>
      <c r="H12" s="60">
        <v>0</v>
      </c>
      <c r="I12" s="60">
        <v>743880</v>
      </c>
      <c r="J12" s="60">
        <v>606540</v>
      </c>
      <c r="K12" s="60">
        <v>584090</v>
      </c>
      <c r="L12" s="60">
        <v>582200</v>
      </c>
      <c r="M12" s="60">
        <v>1772830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2516710</v>
      </c>
      <c r="W12" s="60">
        <v>3388002</v>
      </c>
      <c r="X12" s="60">
        <v>-871292</v>
      </c>
      <c r="Y12" s="61">
        <v>-25.72</v>
      </c>
      <c r="Z12" s="62">
        <v>6775763</v>
      </c>
    </row>
    <row r="13" spans="1:26" ht="12.75">
      <c r="A13" s="58" t="s">
        <v>279</v>
      </c>
      <c r="B13" s="19">
        <v>0</v>
      </c>
      <c r="C13" s="19">
        <v>0</v>
      </c>
      <c r="D13" s="59">
        <v>12125476</v>
      </c>
      <c r="E13" s="60">
        <v>12125476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6062502</v>
      </c>
      <c r="X13" s="60">
        <v>-6062502</v>
      </c>
      <c r="Y13" s="61">
        <v>-100</v>
      </c>
      <c r="Z13" s="62">
        <v>12125476</v>
      </c>
    </row>
    <row r="14" spans="1:26" ht="12.75">
      <c r="A14" s="58" t="s">
        <v>40</v>
      </c>
      <c r="B14" s="19">
        <v>0</v>
      </c>
      <c r="C14" s="19">
        <v>0</v>
      </c>
      <c r="D14" s="59">
        <v>350001</v>
      </c>
      <c r="E14" s="60">
        <v>350001</v>
      </c>
      <c r="F14" s="60">
        <v>0</v>
      </c>
      <c r="G14" s="60">
        <v>94966</v>
      </c>
      <c r="H14" s="60">
        <v>599</v>
      </c>
      <c r="I14" s="60">
        <v>95565</v>
      </c>
      <c r="J14" s="60">
        <v>0</v>
      </c>
      <c r="K14" s="60">
        <v>5576</v>
      </c>
      <c r="L14" s="60">
        <v>5651</v>
      </c>
      <c r="M14" s="60">
        <v>11227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106792</v>
      </c>
      <c r="W14" s="60">
        <v>175002</v>
      </c>
      <c r="X14" s="60">
        <v>-68210</v>
      </c>
      <c r="Y14" s="61">
        <v>-38.98</v>
      </c>
      <c r="Z14" s="62">
        <v>350001</v>
      </c>
    </row>
    <row r="15" spans="1:26" ht="12.75">
      <c r="A15" s="58" t="s">
        <v>41</v>
      </c>
      <c r="B15" s="19">
        <v>0</v>
      </c>
      <c r="C15" s="19">
        <v>0</v>
      </c>
      <c r="D15" s="59">
        <v>5500000</v>
      </c>
      <c r="E15" s="60">
        <v>5500000</v>
      </c>
      <c r="F15" s="60">
        <v>0</v>
      </c>
      <c r="G15" s="60">
        <v>801</v>
      </c>
      <c r="H15" s="60">
        <v>968748</v>
      </c>
      <c r="I15" s="60">
        <v>969549</v>
      </c>
      <c r="J15" s="60">
        <v>61979</v>
      </c>
      <c r="K15" s="60">
        <v>150430</v>
      </c>
      <c r="L15" s="60">
        <v>643066</v>
      </c>
      <c r="M15" s="60">
        <v>855475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1825024</v>
      </c>
      <c r="W15" s="60">
        <v>2749998</v>
      </c>
      <c r="X15" s="60">
        <v>-924974</v>
      </c>
      <c r="Y15" s="61">
        <v>-33.64</v>
      </c>
      <c r="Z15" s="62">
        <v>5500000</v>
      </c>
    </row>
    <row r="16" spans="1:26" ht="12.75">
      <c r="A16" s="69" t="s">
        <v>42</v>
      </c>
      <c r="B16" s="19">
        <v>0</v>
      </c>
      <c r="C16" s="19">
        <v>0</v>
      </c>
      <c r="D16" s="59">
        <v>20810000</v>
      </c>
      <c r="E16" s="60">
        <v>20810000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16658</v>
      </c>
      <c r="L16" s="60">
        <v>0</v>
      </c>
      <c r="M16" s="60">
        <v>16658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16658</v>
      </c>
      <c r="W16" s="60">
        <v>10405002</v>
      </c>
      <c r="X16" s="60">
        <v>-10388344</v>
      </c>
      <c r="Y16" s="61">
        <v>-99.84</v>
      </c>
      <c r="Z16" s="62">
        <v>20810000</v>
      </c>
    </row>
    <row r="17" spans="1:26" ht="12.75">
      <c r="A17" s="58" t="s">
        <v>43</v>
      </c>
      <c r="B17" s="19">
        <v>0</v>
      </c>
      <c r="C17" s="19">
        <v>0</v>
      </c>
      <c r="D17" s="59">
        <v>51062668</v>
      </c>
      <c r="E17" s="60">
        <v>51062668</v>
      </c>
      <c r="F17" s="60">
        <v>0</v>
      </c>
      <c r="G17" s="60">
        <v>2349228</v>
      </c>
      <c r="H17" s="60">
        <v>4470453</v>
      </c>
      <c r="I17" s="60">
        <v>6819681</v>
      </c>
      <c r="J17" s="60">
        <v>5082475</v>
      </c>
      <c r="K17" s="60">
        <v>5138138</v>
      </c>
      <c r="L17" s="60">
        <v>3629211</v>
      </c>
      <c r="M17" s="60">
        <v>13849824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20669505</v>
      </c>
      <c r="W17" s="60">
        <v>25531002</v>
      </c>
      <c r="X17" s="60">
        <v>-4861497</v>
      </c>
      <c r="Y17" s="61">
        <v>-19.04</v>
      </c>
      <c r="Z17" s="62">
        <v>51062668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142352900</v>
      </c>
      <c r="E18" s="73">
        <f t="shared" si="1"/>
        <v>142352900</v>
      </c>
      <c r="F18" s="73">
        <f t="shared" si="1"/>
        <v>0</v>
      </c>
      <c r="G18" s="73">
        <f t="shared" si="1"/>
        <v>7281472</v>
      </c>
      <c r="H18" s="73">
        <f t="shared" si="1"/>
        <v>9473691</v>
      </c>
      <c r="I18" s="73">
        <f t="shared" si="1"/>
        <v>16755163</v>
      </c>
      <c r="J18" s="73">
        <f t="shared" si="1"/>
        <v>10895646</v>
      </c>
      <c r="K18" s="73">
        <f t="shared" si="1"/>
        <v>9508099</v>
      </c>
      <c r="L18" s="73">
        <f t="shared" si="1"/>
        <v>13270087</v>
      </c>
      <c r="M18" s="73">
        <f t="shared" si="1"/>
        <v>33673832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50428995</v>
      </c>
      <c r="W18" s="73">
        <f t="shared" si="1"/>
        <v>71176008</v>
      </c>
      <c r="X18" s="73">
        <f t="shared" si="1"/>
        <v>-20747013</v>
      </c>
      <c r="Y18" s="67">
        <f>+IF(W18&lt;&gt;0,(X18/W18)*100,0)</f>
        <v>-29.148885394078295</v>
      </c>
      <c r="Z18" s="74">
        <f t="shared" si="1"/>
        <v>142352900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2629438</v>
      </c>
      <c r="E19" s="77">
        <f t="shared" si="2"/>
        <v>2629438</v>
      </c>
      <c r="F19" s="77">
        <f t="shared" si="2"/>
        <v>0</v>
      </c>
      <c r="G19" s="77">
        <f t="shared" si="2"/>
        <v>-5908816</v>
      </c>
      <c r="H19" s="77">
        <f t="shared" si="2"/>
        <v>13660794</v>
      </c>
      <c r="I19" s="77">
        <f t="shared" si="2"/>
        <v>7751978</v>
      </c>
      <c r="J19" s="77">
        <f t="shared" si="2"/>
        <v>-5576544</v>
      </c>
      <c r="K19" s="77">
        <f t="shared" si="2"/>
        <v>-3874546</v>
      </c>
      <c r="L19" s="77">
        <f t="shared" si="2"/>
        <v>-11172529</v>
      </c>
      <c r="M19" s="77">
        <f t="shared" si="2"/>
        <v>-20623619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-12871641</v>
      </c>
      <c r="W19" s="77">
        <f>IF(E10=E18,0,W10-W18)</f>
        <v>21415650</v>
      </c>
      <c r="X19" s="77">
        <f t="shared" si="2"/>
        <v>-34287291</v>
      </c>
      <c r="Y19" s="78">
        <f>+IF(W19&lt;&gt;0,(X19/W19)*100,0)</f>
        <v>-160.10390065209322</v>
      </c>
      <c r="Z19" s="79">
        <f t="shared" si="2"/>
        <v>2629438</v>
      </c>
    </row>
    <row r="20" spans="1:26" ht="12.75">
      <c r="A20" s="58" t="s">
        <v>46</v>
      </c>
      <c r="B20" s="19">
        <v>0</v>
      </c>
      <c r="C20" s="19">
        <v>0</v>
      </c>
      <c r="D20" s="59">
        <v>23800000</v>
      </c>
      <c r="E20" s="60">
        <v>23800000</v>
      </c>
      <c r="F20" s="60">
        <v>0</v>
      </c>
      <c r="G20" s="60">
        <v>0</v>
      </c>
      <c r="H20" s="60">
        <v>3999350</v>
      </c>
      <c r="I20" s="60">
        <v>3999350</v>
      </c>
      <c r="J20" s="60">
        <v>526490</v>
      </c>
      <c r="K20" s="60">
        <v>0</v>
      </c>
      <c r="L20" s="60">
        <v>5161453</v>
      </c>
      <c r="M20" s="60">
        <v>5687943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9687293</v>
      </c>
      <c r="W20" s="60">
        <v>11899998</v>
      </c>
      <c r="X20" s="60">
        <v>-2212705</v>
      </c>
      <c r="Y20" s="61">
        <v>-18.59</v>
      </c>
      <c r="Z20" s="62">
        <v>23800000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26429438</v>
      </c>
      <c r="E22" s="88">
        <f t="shared" si="3"/>
        <v>26429438</v>
      </c>
      <c r="F22" s="88">
        <f t="shared" si="3"/>
        <v>0</v>
      </c>
      <c r="G22" s="88">
        <f t="shared" si="3"/>
        <v>-5908816</v>
      </c>
      <c r="H22" s="88">
        <f t="shared" si="3"/>
        <v>17660144</v>
      </c>
      <c r="I22" s="88">
        <f t="shared" si="3"/>
        <v>11751328</v>
      </c>
      <c r="J22" s="88">
        <f t="shared" si="3"/>
        <v>-5050054</v>
      </c>
      <c r="K22" s="88">
        <f t="shared" si="3"/>
        <v>-3874546</v>
      </c>
      <c r="L22" s="88">
        <f t="shared" si="3"/>
        <v>-6011076</v>
      </c>
      <c r="M22" s="88">
        <f t="shared" si="3"/>
        <v>-14935676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-3184348</v>
      </c>
      <c r="W22" s="88">
        <f t="shared" si="3"/>
        <v>33315648</v>
      </c>
      <c r="X22" s="88">
        <f t="shared" si="3"/>
        <v>-36499996</v>
      </c>
      <c r="Y22" s="89">
        <f>+IF(W22&lt;&gt;0,(X22/W22)*100,0)</f>
        <v>-109.55811515357587</v>
      </c>
      <c r="Z22" s="90">
        <f t="shared" si="3"/>
        <v>26429438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26429438</v>
      </c>
      <c r="E24" s="77">
        <f t="shared" si="4"/>
        <v>26429438</v>
      </c>
      <c r="F24" s="77">
        <f t="shared" si="4"/>
        <v>0</v>
      </c>
      <c r="G24" s="77">
        <f t="shared" si="4"/>
        <v>-5908816</v>
      </c>
      <c r="H24" s="77">
        <f t="shared" si="4"/>
        <v>17660144</v>
      </c>
      <c r="I24" s="77">
        <f t="shared" si="4"/>
        <v>11751328</v>
      </c>
      <c r="J24" s="77">
        <f t="shared" si="4"/>
        <v>-5050054</v>
      </c>
      <c r="K24" s="77">
        <f t="shared" si="4"/>
        <v>-3874546</v>
      </c>
      <c r="L24" s="77">
        <f t="shared" si="4"/>
        <v>-6011076</v>
      </c>
      <c r="M24" s="77">
        <f t="shared" si="4"/>
        <v>-14935676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-3184348</v>
      </c>
      <c r="W24" s="77">
        <f t="shared" si="4"/>
        <v>33315648</v>
      </c>
      <c r="X24" s="77">
        <f t="shared" si="4"/>
        <v>-36499996</v>
      </c>
      <c r="Y24" s="78">
        <f>+IF(W24&lt;&gt;0,(X24/W24)*100,0)</f>
        <v>-109.55811515357587</v>
      </c>
      <c r="Z24" s="79">
        <f t="shared" si="4"/>
        <v>26429438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27050000</v>
      </c>
      <c r="E27" s="100">
        <v>27050000</v>
      </c>
      <c r="F27" s="100">
        <v>0</v>
      </c>
      <c r="G27" s="100">
        <v>0</v>
      </c>
      <c r="H27" s="100">
        <v>3999350</v>
      </c>
      <c r="I27" s="100">
        <v>3999350</v>
      </c>
      <c r="J27" s="100">
        <v>526490</v>
      </c>
      <c r="K27" s="100">
        <v>230280</v>
      </c>
      <c r="L27" s="100">
        <v>4705995</v>
      </c>
      <c r="M27" s="100">
        <v>5462765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9462115</v>
      </c>
      <c r="W27" s="100">
        <v>13525000</v>
      </c>
      <c r="X27" s="100">
        <v>-4062885</v>
      </c>
      <c r="Y27" s="101">
        <v>-30.04</v>
      </c>
      <c r="Z27" s="102">
        <v>27050000</v>
      </c>
    </row>
    <row r="28" spans="1:26" ht="12.75">
      <c r="A28" s="103" t="s">
        <v>46</v>
      </c>
      <c r="B28" s="19">
        <v>0</v>
      </c>
      <c r="C28" s="19">
        <v>0</v>
      </c>
      <c r="D28" s="59">
        <v>23801000</v>
      </c>
      <c r="E28" s="60">
        <v>23801000</v>
      </c>
      <c r="F28" s="60">
        <v>0</v>
      </c>
      <c r="G28" s="60">
        <v>0</v>
      </c>
      <c r="H28" s="60">
        <v>3999350</v>
      </c>
      <c r="I28" s="60">
        <v>3999350</v>
      </c>
      <c r="J28" s="60">
        <v>526490</v>
      </c>
      <c r="K28" s="60">
        <v>230280</v>
      </c>
      <c r="L28" s="60">
        <v>4705995</v>
      </c>
      <c r="M28" s="60">
        <v>5462765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9462115</v>
      </c>
      <c r="W28" s="60">
        <v>11900500</v>
      </c>
      <c r="X28" s="60">
        <v>-2438385</v>
      </c>
      <c r="Y28" s="61">
        <v>-20.49</v>
      </c>
      <c r="Z28" s="62">
        <v>23801000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3249000</v>
      </c>
      <c r="E31" s="60">
        <v>3249000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1624500</v>
      </c>
      <c r="X31" s="60">
        <v>-1624500</v>
      </c>
      <c r="Y31" s="61">
        <v>-100</v>
      </c>
      <c r="Z31" s="62">
        <v>3249000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27050000</v>
      </c>
      <c r="E32" s="100">
        <f t="shared" si="5"/>
        <v>27050000</v>
      </c>
      <c r="F32" s="100">
        <f t="shared" si="5"/>
        <v>0</v>
      </c>
      <c r="G32" s="100">
        <f t="shared" si="5"/>
        <v>0</v>
      </c>
      <c r="H32" s="100">
        <f t="shared" si="5"/>
        <v>3999350</v>
      </c>
      <c r="I32" s="100">
        <f t="shared" si="5"/>
        <v>3999350</v>
      </c>
      <c r="J32" s="100">
        <f t="shared" si="5"/>
        <v>526490</v>
      </c>
      <c r="K32" s="100">
        <f t="shared" si="5"/>
        <v>230280</v>
      </c>
      <c r="L32" s="100">
        <f t="shared" si="5"/>
        <v>4705995</v>
      </c>
      <c r="M32" s="100">
        <f t="shared" si="5"/>
        <v>5462765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9462115</v>
      </c>
      <c r="W32" s="100">
        <f t="shared" si="5"/>
        <v>13525000</v>
      </c>
      <c r="X32" s="100">
        <f t="shared" si="5"/>
        <v>-4062885</v>
      </c>
      <c r="Y32" s="101">
        <f>+IF(W32&lt;&gt;0,(X32/W32)*100,0)</f>
        <v>-30.03981515711645</v>
      </c>
      <c r="Z32" s="102">
        <f t="shared" si="5"/>
        <v>27050000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36046487</v>
      </c>
      <c r="E35" s="60">
        <v>36046487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71565151</v>
      </c>
      <c r="M35" s="60">
        <v>71565151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71565151</v>
      </c>
      <c r="W35" s="60">
        <v>18023244</v>
      </c>
      <c r="X35" s="60">
        <v>53541907</v>
      </c>
      <c r="Y35" s="61">
        <v>297.07</v>
      </c>
      <c r="Z35" s="62">
        <v>36046487</v>
      </c>
    </row>
    <row r="36" spans="1:26" ht="12.75">
      <c r="A36" s="58" t="s">
        <v>57</v>
      </c>
      <c r="B36" s="19">
        <v>0</v>
      </c>
      <c r="C36" s="19">
        <v>0</v>
      </c>
      <c r="D36" s="59">
        <v>319535580</v>
      </c>
      <c r="E36" s="60">
        <v>319535580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205954584</v>
      </c>
      <c r="M36" s="60">
        <v>205954584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205954584</v>
      </c>
      <c r="W36" s="60">
        <v>159767790</v>
      </c>
      <c r="X36" s="60">
        <v>46186794</v>
      </c>
      <c r="Y36" s="61">
        <v>28.91</v>
      </c>
      <c r="Z36" s="62">
        <v>319535580</v>
      </c>
    </row>
    <row r="37" spans="1:26" ht="12.75">
      <c r="A37" s="58" t="s">
        <v>58</v>
      </c>
      <c r="B37" s="19">
        <v>0</v>
      </c>
      <c r="C37" s="19">
        <v>0</v>
      </c>
      <c r="D37" s="59">
        <v>11860000</v>
      </c>
      <c r="E37" s="60">
        <v>11860000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31626862</v>
      </c>
      <c r="M37" s="60">
        <v>31626862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31626862</v>
      </c>
      <c r="W37" s="60">
        <v>5930000</v>
      </c>
      <c r="X37" s="60">
        <v>25696862</v>
      </c>
      <c r="Y37" s="61">
        <v>433.34</v>
      </c>
      <c r="Z37" s="62">
        <v>11860000</v>
      </c>
    </row>
    <row r="38" spans="1:26" ht="12.75">
      <c r="A38" s="58" t="s">
        <v>59</v>
      </c>
      <c r="B38" s="19">
        <v>0</v>
      </c>
      <c r="C38" s="19">
        <v>0</v>
      </c>
      <c r="D38" s="59">
        <v>5500000</v>
      </c>
      <c r="E38" s="60">
        <v>5500000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17006</v>
      </c>
      <c r="M38" s="60">
        <v>17006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17006</v>
      </c>
      <c r="W38" s="60">
        <v>2750000</v>
      </c>
      <c r="X38" s="60">
        <v>-2732994</v>
      </c>
      <c r="Y38" s="61">
        <v>-99.38</v>
      </c>
      <c r="Z38" s="62">
        <v>5500000</v>
      </c>
    </row>
    <row r="39" spans="1:26" ht="12.75">
      <c r="A39" s="58" t="s">
        <v>60</v>
      </c>
      <c r="B39" s="19">
        <v>0</v>
      </c>
      <c r="C39" s="19">
        <v>0</v>
      </c>
      <c r="D39" s="59">
        <v>338222067</v>
      </c>
      <c r="E39" s="60">
        <v>338222067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245875867</v>
      </c>
      <c r="M39" s="60">
        <v>245875867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245875867</v>
      </c>
      <c r="W39" s="60">
        <v>169111034</v>
      </c>
      <c r="X39" s="60">
        <v>76764833</v>
      </c>
      <c r="Y39" s="61">
        <v>45.39</v>
      </c>
      <c r="Z39" s="62">
        <v>338222067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34673889</v>
      </c>
      <c r="E42" s="60">
        <v>34673889</v>
      </c>
      <c r="F42" s="60">
        <v>0</v>
      </c>
      <c r="G42" s="60">
        <v>-5410628</v>
      </c>
      <c r="H42" s="60">
        <v>25319874</v>
      </c>
      <c r="I42" s="60">
        <v>19909246</v>
      </c>
      <c r="J42" s="60">
        <v>-8243659</v>
      </c>
      <c r="K42" s="60">
        <v>-7126393</v>
      </c>
      <c r="L42" s="60">
        <v>12026084</v>
      </c>
      <c r="M42" s="60">
        <v>-3343968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16565278</v>
      </c>
      <c r="W42" s="60">
        <v>39263226</v>
      </c>
      <c r="X42" s="60">
        <v>-22697948</v>
      </c>
      <c r="Y42" s="61">
        <v>-57.81</v>
      </c>
      <c r="Z42" s="62">
        <v>34673889</v>
      </c>
    </row>
    <row r="43" spans="1:26" ht="12.75">
      <c r="A43" s="58" t="s">
        <v>63</v>
      </c>
      <c r="B43" s="19">
        <v>0</v>
      </c>
      <c r="C43" s="19">
        <v>0</v>
      </c>
      <c r="D43" s="59">
        <v>-23800000</v>
      </c>
      <c r="E43" s="60">
        <v>-23800000</v>
      </c>
      <c r="F43" s="60">
        <v>0</v>
      </c>
      <c r="G43" s="60">
        <v>0</v>
      </c>
      <c r="H43" s="60">
        <v>-6892000</v>
      </c>
      <c r="I43" s="60">
        <v>-6892000</v>
      </c>
      <c r="J43" s="60">
        <v>0</v>
      </c>
      <c r="K43" s="60">
        <v>-230280</v>
      </c>
      <c r="L43" s="60">
        <v>-4931173</v>
      </c>
      <c r="M43" s="60">
        <v>-5161453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-12053453</v>
      </c>
      <c r="W43" s="60">
        <v>-11899998</v>
      </c>
      <c r="X43" s="60">
        <v>-153455</v>
      </c>
      <c r="Y43" s="61">
        <v>1.29</v>
      </c>
      <c r="Z43" s="62">
        <v>-23800000</v>
      </c>
    </row>
    <row r="44" spans="1:26" ht="12.75">
      <c r="A44" s="58" t="s">
        <v>64</v>
      </c>
      <c r="B44" s="19">
        <v>0</v>
      </c>
      <c r="C44" s="19">
        <v>0</v>
      </c>
      <c r="D44" s="59">
        <v>-783476</v>
      </c>
      <c r="E44" s="60">
        <v>-783476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-391500</v>
      </c>
      <c r="X44" s="60">
        <v>391500</v>
      </c>
      <c r="Y44" s="61">
        <v>-100</v>
      </c>
      <c r="Z44" s="62">
        <v>-783476</v>
      </c>
    </row>
    <row r="45" spans="1:26" ht="12.75">
      <c r="A45" s="70" t="s">
        <v>65</v>
      </c>
      <c r="B45" s="22">
        <v>0</v>
      </c>
      <c r="C45" s="22">
        <v>0</v>
      </c>
      <c r="D45" s="99">
        <v>10090413</v>
      </c>
      <c r="E45" s="100">
        <v>10090413</v>
      </c>
      <c r="F45" s="100">
        <v>0</v>
      </c>
      <c r="G45" s="100">
        <v>-5410628</v>
      </c>
      <c r="H45" s="100">
        <v>13017246</v>
      </c>
      <c r="I45" s="100">
        <v>13017246</v>
      </c>
      <c r="J45" s="100">
        <v>4773587</v>
      </c>
      <c r="K45" s="100">
        <v>-2583086</v>
      </c>
      <c r="L45" s="100">
        <v>4511825</v>
      </c>
      <c r="M45" s="100">
        <v>4511825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4511825</v>
      </c>
      <c r="W45" s="100">
        <v>26971728</v>
      </c>
      <c r="X45" s="100">
        <v>-22459903</v>
      </c>
      <c r="Y45" s="101">
        <v>-83.27</v>
      </c>
      <c r="Z45" s="102">
        <v>10090413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424581</v>
      </c>
      <c r="C49" s="52">
        <v>0</v>
      </c>
      <c r="D49" s="129">
        <v>-409358</v>
      </c>
      <c r="E49" s="54">
        <v>607267</v>
      </c>
      <c r="F49" s="54">
        <v>0</v>
      </c>
      <c r="G49" s="54">
        <v>0</v>
      </c>
      <c r="H49" s="54">
        <v>0</v>
      </c>
      <c r="I49" s="54">
        <v>523457</v>
      </c>
      <c r="J49" s="54">
        <v>0</v>
      </c>
      <c r="K49" s="54">
        <v>0</v>
      </c>
      <c r="L49" s="54">
        <v>0</v>
      </c>
      <c r="M49" s="54">
        <v>26199694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27345641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63.54118702784065</v>
      </c>
      <c r="E58" s="7">
        <f t="shared" si="6"/>
        <v>63.54118702784065</v>
      </c>
      <c r="F58" s="7">
        <f t="shared" si="6"/>
        <v>0</v>
      </c>
      <c r="G58" s="7">
        <f t="shared" si="6"/>
        <v>36.76110042608261</v>
      </c>
      <c r="H58" s="7">
        <f t="shared" si="6"/>
        <v>37.63883586320691</v>
      </c>
      <c r="I58" s="7">
        <f t="shared" si="6"/>
        <v>37.20440700768301</v>
      </c>
      <c r="J58" s="7">
        <f t="shared" si="6"/>
        <v>31.051211184443716</v>
      </c>
      <c r="K58" s="7">
        <f t="shared" si="6"/>
        <v>149.15665002707956</v>
      </c>
      <c r="L58" s="7">
        <f t="shared" si="6"/>
        <v>29.183459665988785</v>
      </c>
      <c r="M58" s="7">
        <f t="shared" si="6"/>
        <v>72.85283824279209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58.42875860015639</v>
      </c>
      <c r="W58" s="7">
        <f t="shared" si="6"/>
        <v>63.54126651305316</v>
      </c>
      <c r="X58" s="7">
        <f t="shared" si="6"/>
        <v>0</v>
      </c>
      <c r="Y58" s="7">
        <f t="shared" si="6"/>
        <v>0</v>
      </c>
      <c r="Z58" s="8">
        <f t="shared" si="6"/>
        <v>63.54118702784065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70.31629438286276</v>
      </c>
      <c r="E59" s="10">
        <f t="shared" si="7"/>
        <v>70.31629438286276</v>
      </c>
      <c r="F59" s="10">
        <f t="shared" si="7"/>
        <v>0</v>
      </c>
      <c r="G59" s="10">
        <f t="shared" si="7"/>
        <v>44.85537071109514</v>
      </c>
      <c r="H59" s="10">
        <f t="shared" si="7"/>
        <v>46.93329421345742</v>
      </c>
      <c r="I59" s="10">
        <f t="shared" si="7"/>
        <v>45.89433246227628</v>
      </c>
      <c r="J59" s="10">
        <f t="shared" si="7"/>
        <v>37.953911667685794</v>
      </c>
      <c r="K59" s="10">
        <f t="shared" si="7"/>
        <v>171.61494928843703</v>
      </c>
      <c r="L59" s="10">
        <f t="shared" si="7"/>
        <v>23.04135083502804</v>
      </c>
      <c r="M59" s="10">
        <f t="shared" si="7"/>
        <v>78.93960794448198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66.2920926757098</v>
      </c>
      <c r="W59" s="10">
        <f t="shared" si="7"/>
        <v>70.31520639404195</v>
      </c>
      <c r="X59" s="10">
        <f t="shared" si="7"/>
        <v>0</v>
      </c>
      <c r="Y59" s="10">
        <f t="shared" si="7"/>
        <v>0</v>
      </c>
      <c r="Z59" s="11">
        <f t="shared" si="7"/>
        <v>70.31629438286276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73.4897292830885</v>
      </c>
      <c r="E60" s="13">
        <f t="shared" si="7"/>
        <v>73.4897292830885</v>
      </c>
      <c r="F60" s="13">
        <f t="shared" si="7"/>
        <v>0</v>
      </c>
      <c r="G60" s="13">
        <f t="shared" si="7"/>
        <v>0.7748892095228279</v>
      </c>
      <c r="H60" s="13">
        <f t="shared" si="7"/>
        <v>0.48825105637431726</v>
      </c>
      <c r="I60" s="13">
        <f t="shared" si="7"/>
        <v>0.6315701329485726</v>
      </c>
      <c r="J60" s="13">
        <f t="shared" si="7"/>
        <v>0</v>
      </c>
      <c r="K60" s="13">
        <f t="shared" si="7"/>
        <v>16.601550981895382</v>
      </c>
      <c r="L60" s="13">
        <f t="shared" si="7"/>
        <v>0</v>
      </c>
      <c r="M60" s="13">
        <f t="shared" si="7"/>
        <v>14.275156065231142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7.231127369471234</v>
      </c>
      <c r="W60" s="13">
        <f t="shared" si="7"/>
        <v>73.49934775413251</v>
      </c>
      <c r="X60" s="13">
        <f t="shared" si="7"/>
        <v>0</v>
      </c>
      <c r="Y60" s="13">
        <f t="shared" si="7"/>
        <v>0</v>
      </c>
      <c r="Z60" s="14">
        <f t="shared" si="7"/>
        <v>73.4897292830885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73.4897292830885</v>
      </c>
      <c r="E64" s="13">
        <f t="shared" si="7"/>
        <v>73.4897292830885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16.601550981895382</v>
      </c>
      <c r="L64" s="13">
        <f t="shared" si="7"/>
        <v>0</v>
      </c>
      <c r="M64" s="13">
        <f t="shared" si="7"/>
        <v>30.611989149023998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32.05755735094652</v>
      </c>
      <c r="W64" s="13">
        <f t="shared" si="7"/>
        <v>73.49934775413251</v>
      </c>
      <c r="X64" s="13">
        <f t="shared" si="7"/>
        <v>0</v>
      </c>
      <c r="Y64" s="13">
        <f t="shared" si="7"/>
        <v>0</v>
      </c>
      <c r="Z64" s="14">
        <f t="shared" si="7"/>
        <v>73.4897292830885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298.77086620712566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75.66834234272133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17587018</v>
      </c>
      <c r="E67" s="26">
        <v>17587018</v>
      </c>
      <c r="F67" s="26"/>
      <c r="G67" s="26">
        <v>893254</v>
      </c>
      <c r="H67" s="26">
        <v>911508</v>
      </c>
      <c r="I67" s="26">
        <v>1804762</v>
      </c>
      <c r="J67" s="26">
        <v>891524</v>
      </c>
      <c r="K67" s="26">
        <v>952748</v>
      </c>
      <c r="L67" s="26">
        <v>811350</v>
      </c>
      <c r="M67" s="26">
        <v>2655622</v>
      </c>
      <c r="N67" s="26"/>
      <c r="O67" s="26"/>
      <c r="P67" s="26"/>
      <c r="Q67" s="26"/>
      <c r="R67" s="26"/>
      <c r="S67" s="26"/>
      <c r="T67" s="26"/>
      <c r="U67" s="26"/>
      <c r="V67" s="26">
        <v>4460384</v>
      </c>
      <c r="W67" s="26">
        <v>8793498</v>
      </c>
      <c r="X67" s="26"/>
      <c r="Y67" s="25"/>
      <c r="Z67" s="27">
        <v>17587018</v>
      </c>
    </row>
    <row r="68" spans="1:26" ht="12.75" hidden="1">
      <c r="A68" s="37" t="s">
        <v>31</v>
      </c>
      <c r="B68" s="19"/>
      <c r="C68" s="19"/>
      <c r="D68" s="20">
        <v>13959780</v>
      </c>
      <c r="E68" s="21">
        <v>13959780</v>
      </c>
      <c r="F68" s="21"/>
      <c r="G68" s="21">
        <v>729382</v>
      </c>
      <c r="H68" s="21">
        <v>729382</v>
      </c>
      <c r="I68" s="21">
        <v>1458764</v>
      </c>
      <c r="J68" s="21">
        <v>729382</v>
      </c>
      <c r="K68" s="21">
        <v>811945</v>
      </c>
      <c r="L68" s="21">
        <v>811350</v>
      </c>
      <c r="M68" s="21">
        <v>2352677</v>
      </c>
      <c r="N68" s="21"/>
      <c r="O68" s="21"/>
      <c r="P68" s="21"/>
      <c r="Q68" s="21"/>
      <c r="R68" s="21"/>
      <c r="S68" s="21"/>
      <c r="T68" s="21"/>
      <c r="U68" s="21"/>
      <c r="V68" s="21">
        <v>3811441</v>
      </c>
      <c r="W68" s="21">
        <v>6979998</v>
      </c>
      <c r="X68" s="21"/>
      <c r="Y68" s="20"/>
      <c r="Z68" s="23">
        <v>13959780</v>
      </c>
    </row>
    <row r="69" spans="1:26" ht="12.75" hidden="1">
      <c r="A69" s="38" t="s">
        <v>32</v>
      </c>
      <c r="B69" s="19"/>
      <c r="C69" s="19"/>
      <c r="D69" s="20">
        <v>1849238</v>
      </c>
      <c r="E69" s="21">
        <v>1849238</v>
      </c>
      <c r="F69" s="21"/>
      <c r="G69" s="21">
        <v>155248</v>
      </c>
      <c r="H69" s="21">
        <v>155248</v>
      </c>
      <c r="I69" s="21">
        <v>310496</v>
      </c>
      <c r="J69" s="21">
        <v>155248</v>
      </c>
      <c r="K69" s="21">
        <v>135656</v>
      </c>
      <c r="L69" s="21"/>
      <c r="M69" s="21">
        <v>290904</v>
      </c>
      <c r="N69" s="21"/>
      <c r="O69" s="21"/>
      <c r="P69" s="21"/>
      <c r="Q69" s="21"/>
      <c r="R69" s="21"/>
      <c r="S69" s="21"/>
      <c r="T69" s="21"/>
      <c r="U69" s="21"/>
      <c r="V69" s="21">
        <v>601400</v>
      </c>
      <c r="W69" s="21">
        <v>924498</v>
      </c>
      <c r="X69" s="21"/>
      <c r="Y69" s="20"/>
      <c r="Z69" s="23">
        <v>1849238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1849238</v>
      </c>
      <c r="E73" s="21">
        <v>1849238</v>
      </c>
      <c r="F73" s="21"/>
      <c r="G73" s="21"/>
      <c r="H73" s="21"/>
      <c r="I73" s="21"/>
      <c r="J73" s="21"/>
      <c r="K73" s="21">
        <v>135656</v>
      </c>
      <c r="L73" s="21"/>
      <c r="M73" s="21">
        <v>135656</v>
      </c>
      <c r="N73" s="21"/>
      <c r="O73" s="21"/>
      <c r="P73" s="21"/>
      <c r="Q73" s="21"/>
      <c r="R73" s="21"/>
      <c r="S73" s="21"/>
      <c r="T73" s="21"/>
      <c r="U73" s="21"/>
      <c r="V73" s="21">
        <v>135656</v>
      </c>
      <c r="W73" s="21">
        <v>924498</v>
      </c>
      <c r="X73" s="21"/>
      <c r="Y73" s="20"/>
      <c r="Z73" s="23">
        <v>1849238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155248</v>
      </c>
      <c r="H74" s="21">
        <v>155248</v>
      </c>
      <c r="I74" s="21">
        <v>310496</v>
      </c>
      <c r="J74" s="21">
        <v>155248</v>
      </c>
      <c r="K74" s="21"/>
      <c r="L74" s="21"/>
      <c r="M74" s="21">
        <v>155248</v>
      </c>
      <c r="N74" s="21"/>
      <c r="O74" s="21"/>
      <c r="P74" s="21"/>
      <c r="Q74" s="21"/>
      <c r="R74" s="21"/>
      <c r="S74" s="21"/>
      <c r="T74" s="21"/>
      <c r="U74" s="21"/>
      <c r="V74" s="21">
        <v>465744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1778000</v>
      </c>
      <c r="E75" s="30">
        <v>1778000</v>
      </c>
      <c r="F75" s="30"/>
      <c r="G75" s="30">
        <v>8624</v>
      </c>
      <c r="H75" s="30">
        <v>26878</v>
      </c>
      <c r="I75" s="30">
        <v>35502</v>
      </c>
      <c r="J75" s="30">
        <v>6894</v>
      </c>
      <c r="K75" s="30">
        <v>5147</v>
      </c>
      <c r="L75" s="30"/>
      <c r="M75" s="30">
        <v>12041</v>
      </c>
      <c r="N75" s="30"/>
      <c r="O75" s="30"/>
      <c r="P75" s="30"/>
      <c r="Q75" s="30"/>
      <c r="R75" s="30"/>
      <c r="S75" s="30"/>
      <c r="T75" s="30"/>
      <c r="U75" s="30"/>
      <c r="V75" s="30">
        <v>47543</v>
      </c>
      <c r="W75" s="30">
        <v>889002</v>
      </c>
      <c r="X75" s="30"/>
      <c r="Y75" s="29"/>
      <c r="Z75" s="31">
        <v>1778000</v>
      </c>
    </row>
    <row r="76" spans="1:26" ht="12.75" hidden="1">
      <c r="A76" s="42" t="s">
        <v>287</v>
      </c>
      <c r="B76" s="32"/>
      <c r="C76" s="32"/>
      <c r="D76" s="33">
        <v>11175000</v>
      </c>
      <c r="E76" s="34">
        <v>11175000</v>
      </c>
      <c r="F76" s="34"/>
      <c r="G76" s="34">
        <v>328370</v>
      </c>
      <c r="H76" s="34">
        <v>343081</v>
      </c>
      <c r="I76" s="34">
        <v>671451</v>
      </c>
      <c r="J76" s="34">
        <v>276829</v>
      </c>
      <c r="K76" s="34">
        <v>1421087</v>
      </c>
      <c r="L76" s="34">
        <v>236780</v>
      </c>
      <c r="M76" s="34">
        <v>1934696</v>
      </c>
      <c r="N76" s="34"/>
      <c r="O76" s="34"/>
      <c r="P76" s="34"/>
      <c r="Q76" s="34"/>
      <c r="R76" s="34"/>
      <c r="S76" s="34"/>
      <c r="T76" s="34"/>
      <c r="U76" s="34"/>
      <c r="V76" s="34">
        <v>2606147</v>
      </c>
      <c r="W76" s="34">
        <v>5587500</v>
      </c>
      <c r="X76" s="34"/>
      <c r="Y76" s="33"/>
      <c r="Z76" s="35">
        <v>11175000</v>
      </c>
    </row>
    <row r="77" spans="1:26" ht="12.75" hidden="1">
      <c r="A77" s="37" t="s">
        <v>31</v>
      </c>
      <c r="B77" s="19"/>
      <c r="C77" s="19"/>
      <c r="D77" s="20">
        <v>9816000</v>
      </c>
      <c r="E77" s="21">
        <v>9816000</v>
      </c>
      <c r="F77" s="21"/>
      <c r="G77" s="21">
        <v>327167</v>
      </c>
      <c r="H77" s="21">
        <v>342323</v>
      </c>
      <c r="I77" s="21">
        <v>669490</v>
      </c>
      <c r="J77" s="21">
        <v>276829</v>
      </c>
      <c r="K77" s="21">
        <v>1393419</v>
      </c>
      <c r="L77" s="21">
        <v>186946</v>
      </c>
      <c r="M77" s="21">
        <v>1857194</v>
      </c>
      <c r="N77" s="21"/>
      <c r="O77" s="21"/>
      <c r="P77" s="21"/>
      <c r="Q77" s="21"/>
      <c r="R77" s="21"/>
      <c r="S77" s="21"/>
      <c r="T77" s="21"/>
      <c r="U77" s="21"/>
      <c r="V77" s="21">
        <v>2526684</v>
      </c>
      <c r="W77" s="21">
        <v>4908000</v>
      </c>
      <c r="X77" s="21"/>
      <c r="Y77" s="20"/>
      <c r="Z77" s="23">
        <v>9816000</v>
      </c>
    </row>
    <row r="78" spans="1:26" ht="12.75" hidden="1">
      <c r="A78" s="38" t="s">
        <v>32</v>
      </c>
      <c r="B78" s="19"/>
      <c r="C78" s="19"/>
      <c r="D78" s="20">
        <v>1359000</v>
      </c>
      <c r="E78" s="21">
        <v>1359000</v>
      </c>
      <c r="F78" s="21"/>
      <c r="G78" s="21">
        <v>1203</v>
      </c>
      <c r="H78" s="21">
        <v>758</v>
      </c>
      <c r="I78" s="21">
        <v>1961</v>
      </c>
      <c r="J78" s="21"/>
      <c r="K78" s="21">
        <v>22521</v>
      </c>
      <c r="L78" s="21">
        <v>19006</v>
      </c>
      <c r="M78" s="21">
        <v>41527</v>
      </c>
      <c r="N78" s="21"/>
      <c r="O78" s="21"/>
      <c r="P78" s="21"/>
      <c r="Q78" s="21"/>
      <c r="R78" s="21"/>
      <c r="S78" s="21"/>
      <c r="T78" s="21"/>
      <c r="U78" s="21"/>
      <c r="V78" s="21">
        <v>43488</v>
      </c>
      <c r="W78" s="21">
        <v>679500</v>
      </c>
      <c r="X78" s="21"/>
      <c r="Y78" s="20"/>
      <c r="Z78" s="23">
        <v>1359000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1359000</v>
      </c>
      <c r="E82" s="21">
        <v>1359000</v>
      </c>
      <c r="F82" s="21"/>
      <c r="G82" s="21">
        <v>1203</v>
      </c>
      <c r="H82" s="21">
        <v>758</v>
      </c>
      <c r="I82" s="21">
        <v>1961</v>
      </c>
      <c r="J82" s="21"/>
      <c r="K82" s="21">
        <v>22521</v>
      </c>
      <c r="L82" s="21">
        <v>19006</v>
      </c>
      <c r="M82" s="21">
        <v>41527</v>
      </c>
      <c r="N82" s="21"/>
      <c r="O82" s="21"/>
      <c r="P82" s="21"/>
      <c r="Q82" s="21"/>
      <c r="R82" s="21"/>
      <c r="S82" s="21"/>
      <c r="T82" s="21"/>
      <c r="U82" s="21"/>
      <c r="V82" s="21">
        <v>43488</v>
      </c>
      <c r="W82" s="21">
        <v>679500</v>
      </c>
      <c r="X82" s="21"/>
      <c r="Y82" s="20"/>
      <c r="Z82" s="23">
        <v>1359000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>
        <v>5147</v>
      </c>
      <c r="L84" s="30">
        <v>30828</v>
      </c>
      <c r="M84" s="30">
        <v>35975</v>
      </c>
      <c r="N84" s="30"/>
      <c r="O84" s="30"/>
      <c r="P84" s="30"/>
      <c r="Q84" s="30"/>
      <c r="R84" s="30"/>
      <c r="S84" s="30"/>
      <c r="T84" s="30"/>
      <c r="U84" s="30"/>
      <c r="V84" s="30">
        <v>35975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2613000</v>
      </c>
      <c r="F5" s="358">
        <f t="shared" si="0"/>
        <v>2613000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1306500</v>
      </c>
      <c r="Y5" s="358">
        <f t="shared" si="0"/>
        <v>-1306500</v>
      </c>
      <c r="Z5" s="359">
        <f>+IF(X5&lt;&gt;0,+(Y5/X5)*100,0)</f>
        <v>-100</v>
      </c>
      <c r="AA5" s="360">
        <f>+AA6+AA8+AA11+AA13+AA15</f>
        <v>2613000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1800000</v>
      </c>
      <c r="F6" s="59">
        <f t="shared" si="1"/>
        <v>1800000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900000</v>
      </c>
      <c r="Y6" s="59">
        <f t="shared" si="1"/>
        <v>-900000</v>
      </c>
      <c r="Z6" s="61">
        <f>+IF(X6&lt;&gt;0,+(Y6/X6)*100,0)</f>
        <v>-100</v>
      </c>
      <c r="AA6" s="62">
        <f t="shared" si="1"/>
        <v>1800000</v>
      </c>
    </row>
    <row r="7" spans="1:27" ht="12.75">
      <c r="A7" s="291" t="s">
        <v>229</v>
      </c>
      <c r="B7" s="142"/>
      <c r="C7" s="60"/>
      <c r="D7" s="340"/>
      <c r="E7" s="60">
        <v>1800000</v>
      </c>
      <c r="F7" s="59">
        <v>1800000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900000</v>
      </c>
      <c r="Y7" s="59">
        <v>-900000</v>
      </c>
      <c r="Z7" s="61">
        <v>-100</v>
      </c>
      <c r="AA7" s="62">
        <v>1800000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</v>
      </c>
      <c r="Y8" s="59">
        <f t="shared" si="2"/>
        <v>-150000</v>
      </c>
      <c r="Z8" s="61">
        <f>+IF(X8&lt;&gt;0,+(Y8/X8)*100,0)</f>
        <v>-100</v>
      </c>
      <c r="AA8" s="62">
        <f>SUM(AA9:AA10)</f>
        <v>300000</v>
      </c>
    </row>
    <row r="9" spans="1:27" ht="12.75">
      <c r="A9" s="291" t="s">
        <v>230</v>
      </c>
      <c r="B9" s="142"/>
      <c r="C9" s="60"/>
      <c r="D9" s="340"/>
      <c r="E9" s="60">
        <v>300000</v>
      </c>
      <c r="F9" s="59">
        <v>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</v>
      </c>
      <c r="Y9" s="59">
        <v>-150000</v>
      </c>
      <c r="Z9" s="61">
        <v>-100</v>
      </c>
      <c r="AA9" s="62">
        <v>300000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513000</v>
      </c>
      <c r="F15" s="59">
        <f t="shared" si="5"/>
        <v>513000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256500</v>
      </c>
      <c r="Y15" s="59">
        <f t="shared" si="5"/>
        <v>-256500</v>
      </c>
      <c r="Z15" s="61">
        <f>+IF(X15&lt;&gt;0,+(Y15/X15)*100,0)</f>
        <v>-100</v>
      </c>
      <c r="AA15" s="62">
        <f>SUM(AA16:AA20)</f>
        <v>513000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513000</v>
      </c>
      <c r="F20" s="59">
        <v>513000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256500</v>
      </c>
      <c r="Y20" s="59">
        <v>-256500</v>
      </c>
      <c r="Z20" s="61">
        <v>-100</v>
      </c>
      <c r="AA20" s="62">
        <v>513000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1051000</v>
      </c>
      <c r="F22" s="345">
        <f t="shared" si="6"/>
        <v>1051000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525500</v>
      </c>
      <c r="Y22" s="345">
        <f t="shared" si="6"/>
        <v>-525500</v>
      </c>
      <c r="Z22" s="336">
        <f>+IF(X22&lt;&gt;0,+(Y22/X22)*100,0)</f>
        <v>-100</v>
      </c>
      <c r="AA22" s="350">
        <f>SUM(AA23:AA32)</f>
        <v>1051000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358000</v>
      </c>
      <c r="F25" s="59">
        <v>358000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179000</v>
      </c>
      <c r="Y25" s="59">
        <v>-179000</v>
      </c>
      <c r="Z25" s="61">
        <v>-100</v>
      </c>
      <c r="AA25" s="62">
        <v>358000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693000</v>
      </c>
      <c r="F32" s="59">
        <v>693000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346500</v>
      </c>
      <c r="Y32" s="59">
        <v>-346500</v>
      </c>
      <c r="Z32" s="61">
        <v>-100</v>
      </c>
      <c r="AA32" s="62">
        <v>693000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2025400</v>
      </c>
      <c r="F40" s="345">
        <f t="shared" si="9"/>
        <v>2025400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1012700</v>
      </c>
      <c r="Y40" s="345">
        <f t="shared" si="9"/>
        <v>-1012700</v>
      </c>
      <c r="Z40" s="336">
        <f>+IF(X40&lt;&gt;0,+(Y40/X40)*100,0)</f>
        <v>-100</v>
      </c>
      <c r="AA40" s="350">
        <f>SUM(AA41:AA49)</f>
        <v>2025400</v>
      </c>
    </row>
    <row r="41" spans="1:27" ht="12.75">
      <c r="A41" s="361" t="s">
        <v>248</v>
      </c>
      <c r="B41" s="142"/>
      <c r="C41" s="362"/>
      <c r="D41" s="363"/>
      <c r="E41" s="362">
        <v>324000</v>
      </c>
      <c r="F41" s="364">
        <v>324000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162000</v>
      </c>
      <c r="Y41" s="364">
        <v>-162000</v>
      </c>
      <c r="Z41" s="365">
        <v>-100</v>
      </c>
      <c r="AA41" s="366">
        <v>324000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540000</v>
      </c>
      <c r="F43" s="370">
        <v>540000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270000</v>
      </c>
      <c r="Y43" s="370">
        <v>-270000</v>
      </c>
      <c r="Z43" s="371">
        <v>-100</v>
      </c>
      <c r="AA43" s="303">
        <v>540000</v>
      </c>
    </row>
    <row r="44" spans="1:27" ht="12.75">
      <c r="A44" s="361" t="s">
        <v>251</v>
      </c>
      <c r="B44" s="136"/>
      <c r="C44" s="60"/>
      <c r="D44" s="368"/>
      <c r="E44" s="54">
        <v>140400</v>
      </c>
      <c r="F44" s="53">
        <v>140400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70200</v>
      </c>
      <c r="Y44" s="53">
        <v>-70200</v>
      </c>
      <c r="Z44" s="94">
        <v>-100</v>
      </c>
      <c r="AA44" s="95">
        <v>140400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</v>
      </c>
      <c r="F47" s="53">
        <v>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200000</v>
      </c>
      <c r="Y47" s="53">
        <v>-200000</v>
      </c>
      <c r="Z47" s="94">
        <v>-100</v>
      </c>
      <c r="AA47" s="95">
        <v>400000</v>
      </c>
    </row>
    <row r="48" spans="1:27" ht="12.75">
      <c r="A48" s="361" t="s">
        <v>255</v>
      </c>
      <c r="B48" s="136"/>
      <c r="C48" s="60"/>
      <c r="D48" s="368"/>
      <c r="E48" s="54">
        <v>216000</v>
      </c>
      <c r="F48" s="53">
        <v>216000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108000</v>
      </c>
      <c r="Y48" s="53">
        <v>-108000</v>
      </c>
      <c r="Z48" s="94">
        <v>-100</v>
      </c>
      <c r="AA48" s="95">
        <v>216000</v>
      </c>
    </row>
    <row r="49" spans="1:27" ht="12.75">
      <c r="A49" s="361" t="s">
        <v>93</v>
      </c>
      <c r="B49" s="136"/>
      <c r="C49" s="54"/>
      <c r="D49" s="368"/>
      <c r="E49" s="54">
        <v>405000</v>
      </c>
      <c r="F49" s="53">
        <v>405000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202500</v>
      </c>
      <c r="Y49" s="53">
        <v>-202500</v>
      </c>
      <c r="Z49" s="94">
        <v>-100</v>
      </c>
      <c r="AA49" s="95">
        <v>405000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5689400</v>
      </c>
      <c r="F60" s="264">
        <f t="shared" si="14"/>
        <v>5689400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2844700</v>
      </c>
      <c r="Y60" s="264">
        <f t="shared" si="14"/>
        <v>-2844700</v>
      </c>
      <c r="Z60" s="337">
        <f>+IF(X60&lt;&gt;0,+(Y60/X60)*100,0)</f>
        <v>-100</v>
      </c>
      <c r="AA60" s="232">
        <f>+AA57+AA54+AA51+AA40+AA37+AA34+AA22+AA5</f>
        <v>5689400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109836218</v>
      </c>
      <c r="F5" s="100">
        <f t="shared" si="0"/>
        <v>109836218</v>
      </c>
      <c r="G5" s="100">
        <f t="shared" si="0"/>
        <v>0</v>
      </c>
      <c r="H5" s="100">
        <f t="shared" si="0"/>
        <v>1244440</v>
      </c>
      <c r="I5" s="100">
        <f t="shared" si="0"/>
        <v>25146922</v>
      </c>
      <c r="J5" s="100">
        <f t="shared" si="0"/>
        <v>26391362</v>
      </c>
      <c r="K5" s="100">
        <f t="shared" si="0"/>
        <v>1852223</v>
      </c>
      <c r="L5" s="100">
        <f t="shared" si="0"/>
        <v>1244971</v>
      </c>
      <c r="M5" s="100">
        <f t="shared" si="0"/>
        <v>6860001</v>
      </c>
      <c r="N5" s="100">
        <f t="shared" si="0"/>
        <v>9957195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36348557</v>
      </c>
      <c r="X5" s="100">
        <f t="shared" si="0"/>
        <v>54063996</v>
      </c>
      <c r="Y5" s="100">
        <f t="shared" si="0"/>
        <v>-17715439</v>
      </c>
      <c r="Z5" s="137">
        <f>+IF(X5&lt;&gt;0,+(Y5/X5)*100,0)</f>
        <v>-32.76753534829353</v>
      </c>
      <c r="AA5" s="153">
        <f>SUM(AA6:AA8)</f>
        <v>109836218</v>
      </c>
    </row>
    <row r="6" spans="1:27" ht="12.75">
      <c r="A6" s="138" t="s">
        <v>75</v>
      </c>
      <c r="B6" s="136"/>
      <c r="C6" s="155"/>
      <c r="D6" s="155"/>
      <c r="E6" s="156">
        <v>82453209</v>
      </c>
      <c r="F6" s="60">
        <v>82453209</v>
      </c>
      <c r="G6" s="60"/>
      <c r="H6" s="60">
        <v>250250</v>
      </c>
      <c r="I6" s="60">
        <v>24091850</v>
      </c>
      <c r="J6" s="60">
        <v>24342100</v>
      </c>
      <c r="K6" s="60">
        <v>778813</v>
      </c>
      <c r="L6" s="60">
        <v>292579</v>
      </c>
      <c r="M6" s="60">
        <v>5545293</v>
      </c>
      <c r="N6" s="60">
        <v>6616685</v>
      </c>
      <c r="O6" s="60"/>
      <c r="P6" s="60"/>
      <c r="Q6" s="60"/>
      <c r="R6" s="60"/>
      <c r="S6" s="60"/>
      <c r="T6" s="60"/>
      <c r="U6" s="60"/>
      <c r="V6" s="60"/>
      <c r="W6" s="60">
        <v>30958785</v>
      </c>
      <c r="X6" s="60">
        <v>41226498</v>
      </c>
      <c r="Y6" s="60">
        <v>-10267713</v>
      </c>
      <c r="Z6" s="140">
        <v>-24.91</v>
      </c>
      <c r="AA6" s="155">
        <v>82453209</v>
      </c>
    </row>
    <row r="7" spans="1:27" ht="12.75">
      <c r="A7" s="138" t="s">
        <v>76</v>
      </c>
      <c r="B7" s="136"/>
      <c r="C7" s="157"/>
      <c r="D7" s="157"/>
      <c r="E7" s="158">
        <v>18909780</v>
      </c>
      <c r="F7" s="159">
        <v>18909780</v>
      </c>
      <c r="G7" s="159"/>
      <c r="H7" s="159">
        <v>994190</v>
      </c>
      <c r="I7" s="159">
        <v>1055072</v>
      </c>
      <c r="J7" s="159">
        <v>2049262</v>
      </c>
      <c r="K7" s="159">
        <v>1073410</v>
      </c>
      <c r="L7" s="159">
        <v>952392</v>
      </c>
      <c r="M7" s="159">
        <v>1314708</v>
      </c>
      <c r="N7" s="159">
        <v>3340510</v>
      </c>
      <c r="O7" s="159"/>
      <c r="P7" s="159"/>
      <c r="Q7" s="159"/>
      <c r="R7" s="159"/>
      <c r="S7" s="159"/>
      <c r="T7" s="159"/>
      <c r="U7" s="159"/>
      <c r="V7" s="159"/>
      <c r="W7" s="159">
        <v>5389772</v>
      </c>
      <c r="X7" s="159">
        <v>8601000</v>
      </c>
      <c r="Y7" s="159">
        <v>-3211228</v>
      </c>
      <c r="Z7" s="141">
        <v>-37.34</v>
      </c>
      <c r="AA7" s="157">
        <v>18909780</v>
      </c>
    </row>
    <row r="8" spans="1:27" ht="12.75">
      <c r="A8" s="138" t="s">
        <v>77</v>
      </c>
      <c r="B8" s="136"/>
      <c r="C8" s="155"/>
      <c r="D8" s="155"/>
      <c r="E8" s="156">
        <v>8473229</v>
      </c>
      <c r="F8" s="60">
        <v>8473229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4236498</v>
      </c>
      <c r="Y8" s="60">
        <v>-4236498</v>
      </c>
      <c r="Z8" s="140">
        <v>-100</v>
      </c>
      <c r="AA8" s="155">
        <v>8473229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20174000</v>
      </c>
      <c r="F9" s="100">
        <f t="shared" si="1"/>
        <v>20174000</v>
      </c>
      <c r="G9" s="100">
        <f t="shared" si="1"/>
        <v>0</v>
      </c>
      <c r="H9" s="100">
        <f t="shared" si="1"/>
        <v>128216</v>
      </c>
      <c r="I9" s="100">
        <f t="shared" si="1"/>
        <v>160257</v>
      </c>
      <c r="J9" s="100">
        <f t="shared" si="1"/>
        <v>288473</v>
      </c>
      <c r="K9" s="100">
        <f t="shared" si="1"/>
        <v>158969</v>
      </c>
      <c r="L9" s="100">
        <f t="shared" si="1"/>
        <v>293165</v>
      </c>
      <c r="M9" s="100">
        <f t="shared" si="1"/>
        <v>399010</v>
      </c>
      <c r="N9" s="100">
        <f t="shared" si="1"/>
        <v>851144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1139617</v>
      </c>
      <c r="X9" s="100">
        <f t="shared" si="1"/>
        <v>10201506</v>
      </c>
      <c r="Y9" s="100">
        <f t="shared" si="1"/>
        <v>-9061889</v>
      </c>
      <c r="Z9" s="137">
        <f>+IF(X9&lt;&gt;0,+(Y9/X9)*100,0)</f>
        <v>-88.82893368881027</v>
      </c>
      <c r="AA9" s="153">
        <f>SUM(AA10:AA14)</f>
        <v>20174000</v>
      </c>
    </row>
    <row r="10" spans="1:27" ht="12.75">
      <c r="A10" s="138" t="s">
        <v>79</v>
      </c>
      <c r="B10" s="136"/>
      <c r="C10" s="155"/>
      <c r="D10" s="155"/>
      <c r="E10" s="156">
        <v>11426000</v>
      </c>
      <c r="F10" s="60">
        <v>11426000</v>
      </c>
      <c r="G10" s="60"/>
      <c r="H10" s="60">
        <v>128216</v>
      </c>
      <c r="I10" s="60">
        <v>160257</v>
      </c>
      <c r="J10" s="60">
        <v>288473</v>
      </c>
      <c r="K10" s="60">
        <v>158969</v>
      </c>
      <c r="L10" s="60">
        <v>120775</v>
      </c>
      <c r="M10" s="60">
        <v>263910</v>
      </c>
      <c r="N10" s="60">
        <v>543654</v>
      </c>
      <c r="O10" s="60"/>
      <c r="P10" s="60"/>
      <c r="Q10" s="60"/>
      <c r="R10" s="60"/>
      <c r="S10" s="60"/>
      <c r="T10" s="60"/>
      <c r="U10" s="60"/>
      <c r="V10" s="60"/>
      <c r="W10" s="60">
        <v>832127</v>
      </c>
      <c r="X10" s="60">
        <v>5713002</v>
      </c>
      <c r="Y10" s="60">
        <v>-4880875</v>
      </c>
      <c r="Z10" s="140">
        <v>-85.43</v>
      </c>
      <c r="AA10" s="155">
        <v>11426000</v>
      </c>
    </row>
    <row r="11" spans="1:27" ht="12.75">
      <c r="A11" s="138" t="s">
        <v>80</v>
      </c>
      <c r="B11" s="136"/>
      <c r="C11" s="155"/>
      <c r="D11" s="155"/>
      <c r="E11" s="156">
        <v>2524000</v>
      </c>
      <c r="F11" s="60">
        <v>2524000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1376502</v>
      </c>
      <c r="Y11" s="60">
        <v>-1376502</v>
      </c>
      <c r="Z11" s="140">
        <v>-100</v>
      </c>
      <c r="AA11" s="155">
        <v>2524000</v>
      </c>
    </row>
    <row r="12" spans="1:27" ht="12.75">
      <c r="A12" s="138" t="s">
        <v>81</v>
      </c>
      <c r="B12" s="136"/>
      <c r="C12" s="155"/>
      <c r="D12" s="155"/>
      <c r="E12" s="156">
        <v>6224000</v>
      </c>
      <c r="F12" s="60">
        <v>6224000</v>
      </c>
      <c r="G12" s="60"/>
      <c r="H12" s="60"/>
      <c r="I12" s="60"/>
      <c r="J12" s="60"/>
      <c r="K12" s="60"/>
      <c r="L12" s="60">
        <v>172390</v>
      </c>
      <c r="M12" s="60">
        <v>135100</v>
      </c>
      <c r="N12" s="60">
        <v>307490</v>
      </c>
      <c r="O12" s="60"/>
      <c r="P12" s="60"/>
      <c r="Q12" s="60"/>
      <c r="R12" s="60"/>
      <c r="S12" s="60"/>
      <c r="T12" s="60"/>
      <c r="U12" s="60"/>
      <c r="V12" s="60"/>
      <c r="W12" s="60">
        <v>307490</v>
      </c>
      <c r="X12" s="60">
        <v>3112002</v>
      </c>
      <c r="Y12" s="60">
        <v>-2804512</v>
      </c>
      <c r="Z12" s="140">
        <v>-90.12</v>
      </c>
      <c r="AA12" s="155">
        <v>6224000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36922882</v>
      </c>
      <c r="F15" s="100">
        <f t="shared" si="2"/>
        <v>36922882</v>
      </c>
      <c r="G15" s="100">
        <f t="shared" si="2"/>
        <v>0</v>
      </c>
      <c r="H15" s="100">
        <f t="shared" si="2"/>
        <v>0</v>
      </c>
      <c r="I15" s="100">
        <f t="shared" si="2"/>
        <v>1826656</v>
      </c>
      <c r="J15" s="100">
        <f t="shared" si="2"/>
        <v>1826656</v>
      </c>
      <c r="K15" s="100">
        <f t="shared" si="2"/>
        <v>3834400</v>
      </c>
      <c r="L15" s="100">
        <f t="shared" si="2"/>
        <v>3959761</v>
      </c>
      <c r="M15" s="100">
        <f t="shared" si="2"/>
        <v>0</v>
      </c>
      <c r="N15" s="100">
        <f t="shared" si="2"/>
        <v>7794161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9620817</v>
      </c>
      <c r="X15" s="100">
        <f t="shared" si="2"/>
        <v>18461496</v>
      </c>
      <c r="Y15" s="100">
        <f t="shared" si="2"/>
        <v>-8840679</v>
      </c>
      <c r="Z15" s="137">
        <f>+IF(X15&lt;&gt;0,+(Y15/X15)*100,0)</f>
        <v>-47.8871213903792</v>
      </c>
      <c r="AA15" s="153">
        <f>SUM(AA16:AA18)</f>
        <v>36922882</v>
      </c>
    </row>
    <row r="16" spans="1:27" ht="12.75">
      <c r="A16" s="138" t="s">
        <v>85</v>
      </c>
      <c r="B16" s="136"/>
      <c r="C16" s="155"/>
      <c r="D16" s="155"/>
      <c r="E16" s="156">
        <v>24343000</v>
      </c>
      <c r="F16" s="60">
        <v>24343000</v>
      </c>
      <c r="G16" s="60"/>
      <c r="H16" s="60"/>
      <c r="I16" s="60">
        <v>1826656</v>
      </c>
      <c r="J16" s="60">
        <v>1826656</v>
      </c>
      <c r="K16" s="60">
        <v>3834400</v>
      </c>
      <c r="L16" s="60">
        <v>3959761</v>
      </c>
      <c r="M16" s="60"/>
      <c r="N16" s="60">
        <v>7794161</v>
      </c>
      <c r="O16" s="60"/>
      <c r="P16" s="60"/>
      <c r="Q16" s="60"/>
      <c r="R16" s="60"/>
      <c r="S16" s="60"/>
      <c r="T16" s="60"/>
      <c r="U16" s="60"/>
      <c r="V16" s="60"/>
      <c r="W16" s="60">
        <v>9620817</v>
      </c>
      <c r="X16" s="60">
        <v>12171498</v>
      </c>
      <c r="Y16" s="60">
        <v>-2550681</v>
      </c>
      <c r="Z16" s="140">
        <v>-20.96</v>
      </c>
      <c r="AA16" s="155">
        <v>24343000</v>
      </c>
    </row>
    <row r="17" spans="1:27" ht="12.75">
      <c r="A17" s="138" t="s">
        <v>86</v>
      </c>
      <c r="B17" s="136"/>
      <c r="C17" s="155"/>
      <c r="D17" s="155"/>
      <c r="E17" s="156">
        <v>12579882</v>
      </c>
      <c r="F17" s="60">
        <v>12579882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6289998</v>
      </c>
      <c r="Y17" s="60">
        <v>-6289998</v>
      </c>
      <c r="Z17" s="140">
        <v>-100</v>
      </c>
      <c r="AA17" s="155">
        <v>12579882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1849238</v>
      </c>
      <c r="F19" s="100">
        <f t="shared" si="3"/>
        <v>1849238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135656</v>
      </c>
      <c r="M19" s="100">
        <f t="shared" si="3"/>
        <v>0</v>
      </c>
      <c r="N19" s="100">
        <f t="shared" si="3"/>
        <v>135656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135656</v>
      </c>
      <c r="X19" s="100">
        <f t="shared" si="3"/>
        <v>924498</v>
      </c>
      <c r="Y19" s="100">
        <f t="shared" si="3"/>
        <v>-788842</v>
      </c>
      <c r="Z19" s="137">
        <f>+IF(X19&lt;&gt;0,+(Y19/X19)*100,0)</f>
        <v>-85.32652315094246</v>
      </c>
      <c r="AA19" s="153">
        <f>SUM(AA20:AA23)</f>
        <v>1849238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1849238</v>
      </c>
      <c r="F23" s="60">
        <v>1849238</v>
      </c>
      <c r="G23" s="60"/>
      <c r="H23" s="60"/>
      <c r="I23" s="60"/>
      <c r="J23" s="60"/>
      <c r="K23" s="60"/>
      <c r="L23" s="60">
        <v>135656</v>
      </c>
      <c r="M23" s="60"/>
      <c r="N23" s="60">
        <v>135656</v>
      </c>
      <c r="O23" s="60"/>
      <c r="P23" s="60"/>
      <c r="Q23" s="60"/>
      <c r="R23" s="60"/>
      <c r="S23" s="60"/>
      <c r="T23" s="60"/>
      <c r="U23" s="60"/>
      <c r="V23" s="60"/>
      <c r="W23" s="60">
        <v>135656</v>
      </c>
      <c r="X23" s="60">
        <v>924498</v>
      </c>
      <c r="Y23" s="60">
        <v>-788842</v>
      </c>
      <c r="Z23" s="140">
        <v>-85.33</v>
      </c>
      <c r="AA23" s="155">
        <v>1849238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168782338</v>
      </c>
      <c r="F25" s="73">
        <f t="shared" si="4"/>
        <v>168782338</v>
      </c>
      <c r="G25" s="73">
        <f t="shared" si="4"/>
        <v>0</v>
      </c>
      <c r="H25" s="73">
        <f t="shared" si="4"/>
        <v>1372656</v>
      </c>
      <c r="I25" s="73">
        <f t="shared" si="4"/>
        <v>27133835</v>
      </c>
      <c r="J25" s="73">
        <f t="shared" si="4"/>
        <v>28506491</v>
      </c>
      <c r="K25" s="73">
        <f t="shared" si="4"/>
        <v>5845592</v>
      </c>
      <c r="L25" s="73">
        <f t="shared" si="4"/>
        <v>5633553</v>
      </c>
      <c r="M25" s="73">
        <f t="shared" si="4"/>
        <v>7259011</v>
      </c>
      <c r="N25" s="73">
        <f t="shared" si="4"/>
        <v>18738156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47244647</v>
      </c>
      <c r="X25" s="73">
        <f t="shared" si="4"/>
        <v>83651496</v>
      </c>
      <c r="Y25" s="73">
        <f t="shared" si="4"/>
        <v>-36406849</v>
      </c>
      <c r="Z25" s="170">
        <f>+IF(X25&lt;&gt;0,+(Y25/X25)*100,0)</f>
        <v>-43.52205368807749</v>
      </c>
      <c r="AA25" s="168">
        <f>+AA5+AA9+AA15+AA19+AA24</f>
        <v>168782338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80628559</v>
      </c>
      <c r="F28" s="100">
        <f t="shared" si="5"/>
        <v>80628559</v>
      </c>
      <c r="G28" s="100">
        <f t="shared" si="5"/>
        <v>0</v>
      </c>
      <c r="H28" s="100">
        <f t="shared" si="5"/>
        <v>7269618</v>
      </c>
      <c r="I28" s="100">
        <f t="shared" si="5"/>
        <v>8505402</v>
      </c>
      <c r="J28" s="100">
        <f t="shared" si="5"/>
        <v>15775020</v>
      </c>
      <c r="K28" s="100">
        <f t="shared" si="5"/>
        <v>8079478</v>
      </c>
      <c r="L28" s="100">
        <f t="shared" si="5"/>
        <v>5801312</v>
      </c>
      <c r="M28" s="100">
        <f t="shared" si="5"/>
        <v>13104146</v>
      </c>
      <c r="N28" s="100">
        <f t="shared" si="5"/>
        <v>26984936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42759956</v>
      </c>
      <c r="X28" s="100">
        <f t="shared" si="5"/>
        <v>39949506</v>
      </c>
      <c r="Y28" s="100">
        <f t="shared" si="5"/>
        <v>2810450</v>
      </c>
      <c r="Z28" s="137">
        <f>+IF(X28&lt;&gt;0,+(Y28/X28)*100,0)</f>
        <v>7.035005639368857</v>
      </c>
      <c r="AA28" s="153">
        <f>SUM(AA29:AA31)</f>
        <v>80628559</v>
      </c>
    </row>
    <row r="29" spans="1:27" ht="12.75">
      <c r="A29" s="138" t="s">
        <v>75</v>
      </c>
      <c r="B29" s="136"/>
      <c r="C29" s="155"/>
      <c r="D29" s="155"/>
      <c r="E29" s="156">
        <v>41858559</v>
      </c>
      <c r="F29" s="60">
        <v>41858559</v>
      </c>
      <c r="G29" s="60"/>
      <c r="H29" s="60">
        <v>2139054</v>
      </c>
      <c r="I29" s="60">
        <v>2092656</v>
      </c>
      <c r="J29" s="60">
        <v>4231710</v>
      </c>
      <c r="K29" s="60">
        <v>1625241</v>
      </c>
      <c r="L29" s="60">
        <v>1837392</v>
      </c>
      <c r="M29" s="60">
        <v>2409838</v>
      </c>
      <c r="N29" s="60">
        <v>5872471</v>
      </c>
      <c r="O29" s="60"/>
      <c r="P29" s="60"/>
      <c r="Q29" s="60"/>
      <c r="R29" s="60"/>
      <c r="S29" s="60"/>
      <c r="T29" s="60"/>
      <c r="U29" s="60"/>
      <c r="V29" s="60"/>
      <c r="W29" s="60">
        <v>10104181</v>
      </c>
      <c r="X29" s="60">
        <v>20929002</v>
      </c>
      <c r="Y29" s="60">
        <v>-10824821</v>
      </c>
      <c r="Z29" s="140">
        <v>-51.72</v>
      </c>
      <c r="AA29" s="155">
        <v>41858559</v>
      </c>
    </row>
    <row r="30" spans="1:27" ht="12.75">
      <c r="A30" s="138" t="s">
        <v>76</v>
      </c>
      <c r="B30" s="136"/>
      <c r="C30" s="157"/>
      <c r="D30" s="157"/>
      <c r="E30" s="158">
        <v>29705000</v>
      </c>
      <c r="F30" s="159">
        <v>29705000</v>
      </c>
      <c r="G30" s="159"/>
      <c r="H30" s="159">
        <v>4761587</v>
      </c>
      <c r="I30" s="159">
        <v>4577290</v>
      </c>
      <c r="J30" s="159">
        <v>9338877</v>
      </c>
      <c r="K30" s="159">
        <v>6238596</v>
      </c>
      <c r="L30" s="159">
        <v>3745318</v>
      </c>
      <c r="M30" s="159">
        <v>9870419</v>
      </c>
      <c r="N30" s="159">
        <v>19854333</v>
      </c>
      <c r="O30" s="159"/>
      <c r="P30" s="159"/>
      <c r="Q30" s="159"/>
      <c r="R30" s="159"/>
      <c r="S30" s="159"/>
      <c r="T30" s="159"/>
      <c r="U30" s="159"/>
      <c r="V30" s="159"/>
      <c r="W30" s="159">
        <v>29193210</v>
      </c>
      <c r="X30" s="159">
        <v>14488002</v>
      </c>
      <c r="Y30" s="159">
        <v>14705208</v>
      </c>
      <c r="Z30" s="141">
        <v>101.5</v>
      </c>
      <c r="AA30" s="157">
        <v>29705000</v>
      </c>
    </row>
    <row r="31" spans="1:27" ht="12.75">
      <c r="A31" s="138" t="s">
        <v>77</v>
      </c>
      <c r="B31" s="136"/>
      <c r="C31" s="155"/>
      <c r="D31" s="155"/>
      <c r="E31" s="156">
        <v>9065000</v>
      </c>
      <c r="F31" s="60">
        <v>9065000</v>
      </c>
      <c r="G31" s="60"/>
      <c r="H31" s="60">
        <v>368977</v>
      </c>
      <c r="I31" s="60">
        <v>1835456</v>
      </c>
      <c r="J31" s="60">
        <v>2204433</v>
      </c>
      <c r="K31" s="60">
        <v>215641</v>
      </c>
      <c r="L31" s="60">
        <v>218602</v>
      </c>
      <c r="M31" s="60">
        <v>823889</v>
      </c>
      <c r="N31" s="60">
        <v>1258132</v>
      </c>
      <c r="O31" s="60"/>
      <c r="P31" s="60"/>
      <c r="Q31" s="60"/>
      <c r="R31" s="60"/>
      <c r="S31" s="60"/>
      <c r="T31" s="60"/>
      <c r="U31" s="60"/>
      <c r="V31" s="60"/>
      <c r="W31" s="60">
        <v>3462565</v>
      </c>
      <c r="X31" s="60">
        <v>4532502</v>
      </c>
      <c r="Y31" s="60">
        <v>-1069937</v>
      </c>
      <c r="Z31" s="140">
        <v>-23.61</v>
      </c>
      <c r="AA31" s="155">
        <v>9065000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31632762</v>
      </c>
      <c r="F32" s="100">
        <f t="shared" si="6"/>
        <v>31632762</v>
      </c>
      <c r="G32" s="100">
        <f t="shared" si="6"/>
        <v>0</v>
      </c>
      <c r="H32" s="100">
        <f t="shared" si="6"/>
        <v>0</v>
      </c>
      <c r="I32" s="100">
        <f t="shared" si="6"/>
        <v>47574</v>
      </c>
      <c r="J32" s="100">
        <f t="shared" si="6"/>
        <v>47574</v>
      </c>
      <c r="K32" s="100">
        <f t="shared" si="6"/>
        <v>202341</v>
      </c>
      <c r="L32" s="100">
        <f t="shared" si="6"/>
        <v>226519</v>
      </c>
      <c r="M32" s="100">
        <f t="shared" si="6"/>
        <v>165941</v>
      </c>
      <c r="N32" s="100">
        <f t="shared" si="6"/>
        <v>594801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642375</v>
      </c>
      <c r="X32" s="100">
        <f t="shared" si="6"/>
        <v>15816498</v>
      </c>
      <c r="Y32" s="100">
        <f t="shared" si="6"/>
        <v>-15174123</v>
      </c>
      <c r="Z32" s="137">
        <f>+IF(X32&lt;&gt;0,+(Y32/X32)*100,0)</f>
        <v>-95.93857628913808</v>
      </c>
      <c r="AA32" s="153">
        <f>SUM(AA33:AA37)</f>
        <v>31632762</v>
      </c>
    </row>
    <row r="33" spans="1:27" ht="12.75">
      <c r="A33" s="138" t="s">
        <v>79</v>
      </c>
      <c r="B33" s="136"/>
      <c r="C33" s="155"/>
      <c r="D33" s="155"/>
      <c r="E33" s="156">
        <v>15081762</v>
      </c>
      <c r="F33" s="60">
        <v>15081762</v>
      </c>
      <c r="G33" s="60"/>
      <c r="H33" s="60"/>
      <c r="I33" s="60">
        <v>37074</v>
      </c>
      <c r="J33" s="60">
        <v>37074</v>
      </c>
      <c r="K33" s="60">
        <v>190980</v>
      </c>
      <c r="L33" s="60">
        <v>65420</v>
      </c>
      <c r="M33" s="60">
        <v>99531</v>
      </c>
      <c r="N33" s="60">
        <v>355931</v>
      </c>
      <c r="O33" s="60"/>
      <c r="P33" s="60"/>
      <c r="Q33" s="60"/>
      <c r="R33" s="60"/>
      <c r="S33" s="60"/>
      <c r="T33" s="60"/>
      <c r="U33" s="60"/>
      <c r="V33" s="60"/>
      <c r="W33" s="60">
        <v>393005</v>
      </c>
      <c r="X33" s="60">
        <v>7540998</v>
      </c>
      <c r="Y33" s="60">
        <v>-7147993</v>
      </c>
      <c r="Z33" s="140">
        <v>-94.79</v>
      </c>
      <c r="AA33" s="155">
        <v>15081762</v>
      </c>
    </row>
    <row r="34" spans="1:27" ht="12.75">
      <c r="A34" s="138" t="s">
        <v>80</v>
      </c>
      <c r="B34" s="136"/>
      <c r="C34" s="155"/>
      <c r="D34" s="155"/>
      <c r="E34" s="156">
        <v>3348000</v>
      </c>
      <c r="F34" s="60">
        <v>3348000</v>
      </c>
      <c r="G34" s="60"/>
      <c r="H34" s="60"/>
      <c r="I34" s="60">
        <v>10500</v>
      </c>
      <c r="J34" s="60">
        <v>10500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10500</v>
      </c>
      <c r="X34" s="60">
        <v>1674000</v>
      </c>
      <c r="Y34" s="60">
        <v>-1663500</v>
      </c>
      <c r="Z34" s="140">
        <v>-99.37</v>
      </c>
      <c r="AA34" s="155">
        <v>3348000</v>
      </c>
    </row>
    <row r="35" spans="1:27" ht="12.75">
      <c r="A35" s="138" t="s">
        <v>81</v>
      </c>
      <c r="B35" s="136"/>
      <c r="C35" s="155"/>
      <c r="D35" s="155"/>
      <c r="E35" s="156">
        <v>13203000</v>
      </c>
      <c r="F35" s="60">
        <v>13203000</v>
      </c>
      <c r="G35" s="60"/>
      <c r="H35" s="60"/>
      <c r="I35" s="60"/>
      <c r="J35" s="60"/>
      <c r="K35" s="60">
        <v>11361</v>
      </c>
      <c r="L35" s="60">
        <v>161099</v>
      </c>
      <c r="M35" s="60">
        <v>66410</v>
      </c>
      <c r="N35" s="60">
        <v>238870</v>
      </c>
      <c r="O35" s="60"/>
      <c r="P35" s="60"/>
      <c r="Q35" s="60"/>
      <c r="R35" s="60"/>
      <c r="S35" s="60"/>
      <c r="T35" s="60"/>
      <c r="U35" s="60"/>
      <c r="V35" s="60"/>
      <c r="W35" s="60">
        <v>238870</v>
      </c>
      <c r="X35" s="60">
        <v>6601500</v>
      </c>
      <c r="Y35" s="60">
        <v>-6362630</v>
      </c>
      <c r="Z35" s="140">
        <v>-96.38</v>
      </c>
      <c r="AA35" s="155">
        <v>13203000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22518100</v>
      </c>
      <c r="F38" s="100">
        <f t="shared" si="7"/>
        <v>22518100</v>
      </c>
      <c r="G38" s="100">
        <f t="shared" si="7"/>
        <v>0</v>
      </c>
      <c r="H38" s="100">
        <f t="shared" si="7"/>
        <v>11854</v>
      </c>
      <c r="I38" s="100">
        <f t="shared" si="7"/>
        <v>908265</v>
      </c>
      <c r="J38" s="100">
        <f t="shared" si="7"/>
        <v>920119</v>
      </c>
      <c r="K38" s="100">
        <f t="shared" si="7"/>
        <v>2607033</v>
      </c>
      <c r="L38" s="100">
        <f t="shared" si="7"/>
        <v>3473474</v>
      </c>
      <c r="M38" s="100">
        <f t="shared" si="7"/>
        <v>0</v>
      </c>
      <c r="N38" s="100">
        <f t="shared" si="7"/>
        <v>6080507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7000626</v>
      </c>
      <c r="X38" s="100">
        <f t="shared" si="7"/>
        <v>11259000</v>
      </c>
      <c r="Y38" s="100">
        <f t="shared" si="7"/>
        <v>-4258374</v>
      </c>
      <c r="Z38" s="137">
        <f>+IF(X38&lt;&gt;0,+(Y38/X38)*100,0)</f>
        <v>-37.821955768718354</v>
      </c>
      <c r="AA38" s="153">
        <f>SUM(AA39:AA41)</f>
        <v>22518100</v>
      </c>
    </row>
    <row r="39" spans="1:27" ht="12.75">
      <c r="A39" s="138" t="s">
        <v>85</v>
      </c>
      <c r="B39" s="136"/>
      <c r="C39" s="155"/>
      <c r="D39" s="155"/>
      <c r="E39" s="156">
        <v>12331000</v>
      </c>
      <c r="F39" s="60">
        <v>12331000</v>
      </c>
      <c r="G39" s="60"/>
      <c r="H39" s="60">
        <v>11854</v>
      </c>
      <c r="I39" s="60">
        <v>908265</v>
      </c>
      <c r="J39" s="60">
        <v>920119</v>
      </c>
      <c r="K39" s="60">
        <v>2607033</v>
      </c>
      <c r="L39" s="60">
        <v>3473474</v>
      </c>
      <c r="M39" s="60"/>
      <c r="N39" s="60">
        <v>6080507</v>
      </c>
      <c r="O39" s="60"/>
      <c r="P39" s="60"/>
      <c r="Q39" s="60"/>
      <c r="R39" s="60"/>
      <c r="S39" s="60"/>
      <c r="T39" s="60"/>
      <c r="U39" s="60"/>
      <c r="V39" s="60"/>
      <c r="W39" s="60">
        <v>7000626</v>
      </c>
      <c r="X39" s="60">
        <v>6165498</v>
      </c>
      <c r="Y39" s="60">
        <v>835128</v>
      </c>
      <c r="Z39" s="140">
        <v>13.55</v>
      </c>
      <c r="AA39" s="155">
        <v>12331000</v>
      </c>
    </row>
    <row r="40" spans="1:27" ht="12.75">
      <c r="A40" s="138" t="s">
        <v>86</v>
      </c>
      <c r="B40" s="136"/>
      <c r="C40" s="155"/>
      <c r="D40" s="155"/>
      <c r="E40" s="156">
        <v>10187100</v>
      </c>
      <c r="F40" s="60">
        <v>10187100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5093502</v>
      </c>
      <c r="Y40" s="60">
        <v>-5093502</v>
      </c>
      <c r="Z40" s="140">
        <v>-100</v>
      </c>
      <c r="AA40" s="155">
        <v>10187100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7573479</v>
      </c>
      <c r="F42" s="100">
        <f t="shared" si="8"/>
        <v>7573479</v>
      </c>
      <c r="G42" s="100">
        <f t="shared" si="8"/>
        <v>0</v>
      </c>
      <c r="H42" s="100">
        <f t="shared" si="8"/>
        <v>0</v>
      </c>
      <c r="I42" s="100">
        <f t="shared" si="8"/>
        <v>12450</v>
      </c>
      <c r="J42" s="100">
        <f t="shared" si="8"/>
        <v>12450</v>
      </c>
      <c r="K42" s="100">
        <f t="shared" si="8"/>
        <v>6794</v>
      </c>
      <c r="L42" s="100">
        <f t="shared" si="8"/>
        <v>6794</v>
      </c>
      <c r="M42" s="100">
        <f t="shared" si="8"/>
        <v>0</v>
      </c>
      <c r="N42" s="100">
        <f t="shared" si="8"/>
        <v>13588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26038</v>
      </c>
      <c r="X42" s="100">
        <f t="shared" si="8"/>
        <v>3786498</v>
      </c>
      <c r="Y42" s="100">
        <f t="shared" si="8"/>
        <v>-3760460</v>
      </c>
      <c r="Z42" s="137">
        <f>+IF(X42&lt;&gt;0,+(Y42/X42)*100,0)</f>
        <v>-99.31234613091041</v>
      </c>
      <c r="AA42" s="153">
        <f>SUM(AA43:AA46)</f>
        <v>7573479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7573479</v>
      </c>
      <c r="F46" s="60">
        <v>7573479</v>
      </c>
      <c r="G46" s="60"/>
      <c r="H46" s="60"/>
      <c r="I46" s="60">
        <v>12450</v>
      </c>
      <c r="J46" s="60">
        <v>12450</v>
      </c>
      <c r="K46" s="60">
        <v>6794</v>
      </c>
      <c r="L46" s="60">
        <v>6794</v>
      </c>
      <c r="M46" s="60"/>
      <c r="N46" s="60">
        <v>13588</v>
      </c>
      <c r="O46" s="60"/>
      <c r="P46" s="60"/>
      <c r="Q46" s="60"/>
      <c r="R46" s="60"/>
      <c r="S46" s="60"/>
      <c r="T46" s="60"/>
      <c r="U46" s="60"/>
      <c r="V46" s="60"/>
      <c r="W46" s="60">
        <v>26038</v>
      </c>
      <c r="X46" s="60">
        <v>3786498</v>
      </c>
      <c r="Y46" s="60">
        <v>-3760460</v>
      </c>
      <c r="Z46" s="140">
        <v>-99.31</v>
      </c>
      <c r="AA46" s="155">
        <v>7573479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142352900</v>
      </c>
      <c r="F48" s="73">
        <f t="shared" si="9"/>
        <v>142352900</v>
      </c>
      <c r="G48" s="73">
        <f t="shared" si="9"/>
        <v>0</v>
      </c>
      <c r="H48" s="73">
        <f t="shared" si="9"/>
        <v>7281472</v>
      </c>
      <c r="I48" s="73">
        <f t="shared" si="9"/>
        <v>9473691</v>
      </c>
      <c r="J48" s="73">
        <f t="shared" si="9"/>
        <v>16755163</v>
      </c>
      <c r="K48" s="73">
        <f t="shared" si="9"/>
        <v>10895646</v>
      </c>
      <c r="L48" s="73">
        <f t="shared" si="9"/>
        <v>9508099</v>
      </c>
      <c r="M48" s="73">
        <f t="shared" si="9"/>
        <v>13270087</v>
      </c>
      <c r="N48" s="73">
        <f t="shared" si="9"/>
        <v>33673832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50428995</v>
      </c>
      <c r="X48" s="73">
        <f t="shared" si="9"/>
        <v>70811502</v>
      </c>
      <c r="Y48" s="73">
        <f t="shared" si="9"/>
        <v>-20382507</v>
      </c>
      <c r="Z48" s="170">
        <f>+IF(X48&lt;&gt;0,+(Y48/X48)*100,0)</f>
        <v>-28.78417548606722</v>
      </c>
      <c r="AA48" s="168">
        <f>+AA28+AA32+AA38+AA42+AA47</f>
        <v>142352900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26429438</v>
      </c>
      <c r="F49" s="173">
        <f t="shared" si="10"/>
        <v>26429438</v>
      </c>
      <c r="G49" s="173">
        <f t="shared" si="10"/>
        <v>0</v>
      </c>
      <c r="H49" s="173">
        <f t="shared" si="10"/>
        <v>-5908816</v>
      </c>
      <c r="I49" s="173">
        <f t="shared" si="10"/>
        <v>17660144</v>
      </c>
      <c r="J49" s="173">
        <f t="shared" si="10"/>
        <v>11751328</v>
      </c>
      <c r="K49" s="173">
        <f t="shared" si="10"/>
        <v>-5050054</v>
      </c>
      <c r="L49" s="173">
        <f t="shared" si="10"/>
        <v>-3874546</v>
      </c>
      <c r="M49" s="173">
        <f t="shared" si="10"/>
        <v>-6011076</v>
      </c>
      <c r="N49" s="173">
        <f t="shared" si="10"/>
        <v>-14935676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-3184348</v>
      </c>
      <c r="X49" s="173">
        <f>IF(F25=F48,0,X25-X48)</f>
        <v>12839994</v>
      </c>
      <c r="Y49" s="173">
        <f t="shared" si="10"/>
        <v>-16024342</v>
      </c>
      <c r="Z49" s="174">
        <f>+IF(X49&lt;&gt;0,+(Y49/X49)*100,0)</f>
        <v>-124.80022965742819</v>
      </c>
      <c r="AA49" s="171">
        <f>+AA25-AA48</f>
        <v>26429438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13959780</v>
      </c>
      <c r="F5" s="60">
        <v>13959780</v>
      </c>
      <c r="G5" s="60">
        <v>0</v>
      </c>
      <c r="H5" s="60">
        <v>729382</v>
      </c>
      <c r="I5" s="60">
        <v>729382</v>
      </c>
      <c r="J5" s="60">
        <v>1458764</v>
      </c>
      <c r="K5" s="60">
        <v>729382</v>
      </c>
      <c r="L5" s="60">
        <v>811945</v>
      </c>
      <c r="M5" s="60">
        <v>811350</v>
      </c>
      <c r="N5" s="60">
        <v>2352677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3811441</v>
      </c>
      <c r="X5" s="60">
        <v>6979998</v>
      </c>
      <c r="Y5" s="60">
        <v>-3168557</v>
      </c>
      <c r="Z5" s="140">
        <v>-45.39</v>
      </c>
      <c r="AA5" s="155">
        <v>13959780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1849238</v>
      </c>
      <c r="F10" s="54">
        <v>1849238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135656</v>
      </c>
      <c r="M10" s="54">
        <v>0</v>
      </c>
      <c r="N10" s="54">
        <v>135656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135656</v>
      </c>
      <c r="X10" s="54">
        <v>924498</v>
      </c>
      <c r="Y10" s="54">
        <v>-788842</v>
      </c>
      <c r="Z10" s="184">
        <v>-85.33</v>
      </c>
      <c r="AA10" s="130">
        <v>1849238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155248</v>
      </c>
      <c r="I11" s="60">
        <v>155248</v>
      </c>
      <c r="J11" s="60">
        <v>310496</v>
      </c>
      <c r="K11" s="60">
        <v>155248</v>
      </c>
      <c r="L11" s="60">
        <v>0</v>
      </c>
      <c r="M11" s="60">
        <v>0</v>
      </c>
      <c r="N11" s="60">
        <v>155248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465744</v>
      </c>
      <c r="X11" s="60"/>
      <c r="Y11" s="60">
        <v>465744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358000</v>
      </c>
      <c r="F12" s="60">
        <v>358000</v>
      </c>
      <c r="G12" s="60">
        <v>0</v>
      </c>
      <c r="H12" s="60">
        <v>1635</v>
      </c>
      <c r="I12" s="60">
        <v>4705</v>
      </c>
      <c r="J12" s="60">
        <v>6340</v>
      </c>
      <c r="K12" s="60">
        <v>1635</v>
      </c>
      <c r="L12" s="60">
        <v>6735</v>
      </c>
      <c r="M12" s="60">
        <v>137090</v>
      </c>
      <c r="N12" s="60">
        <v>145460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151800</v>
      </c>
      <c r="X12" s="60">
        <v>178998</v>
      </c>
      <c r="Y12" s="60">
        <v>-27198</v>
      </c>
      <c r="Z12" s="140">
        <v>-15.19</v>
      </c>
      <c r="AA12" s="155">
        <v>358000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1037000</v>
      </c>
      <c r="F13" s="60">
        <v>1037000</v>
      </c>
      <c r="G13" s="60">
        <v>0</v>
      </c>
      <c r="H13" s="60">
        <v>4017</v>
      </c>
      <c r="I13" s="60">
        <v>55654</v>
      </c>
      <c r="J13" s="60">
        <v>59671</v>
      </c>
      <c r="K13" s="60">
        <v>93976</v>
      </c>
      <c r="L13" s="60">
        <v>23950</v>
      </c>
      <c r="M13" s="60">
        <v>0</v>
      </c>
      <c r="N13" s="60">
        <v>117926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177597</v>
      </c>
      <c r="X13" s="60">
        <v>518502</v>
      </c>
      <c r="Y13" s="60">
        <v>-340905</v>
      </c>
      <c r="Z13" s="140">
        <v>-65.75</v>
      </c>
      <c r="AA13" s="155">
        <v>1037000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1778000</v>
      </c>
      <c r="F14" s="60">
        <v>1778000</v>
      </c>
      <c r="G14" s="60">
        <v>0</v>
      </c>
      <c r="H14" s="60">
        <v>8624</v>
      </c>
      <c r="I14" s="60">
        <v>26878</v>
      </c>
      <c r="J14" s="60">
        <v>35502</v>
      </c>
      <c r="K14" s="60">
        <v>6894</v>
      </c>
      <c r="L14" s="60">
        <v>5147</v>
      </c>
      <c r="M14" s="60">
        <v>0</v>
      </c>
      <c r="N14" s="60">
        <v>12041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47543</v>
      </c>
      <c r="X14" s="60">
        <v>889002</v>
      </c>
      <c r="Y14" s="60">
        <v>-841459</v>
      </c>
      <c r="Z14" s="140">
        <v>-94.65</v>
      </c>
      <c r="AA14" s="155">
        <v>1778000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1930000</v>
      </c>
      <c r="F16" s="60">
        <v>1930000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964998</v>
      </c>
      <c r="Y16" s="60">
        <v>-964998</v>
      </c>
      <c r="Z16" s="140">
        <v>-100</v>
      </c>
      <c r="AA16" s="155">
        <v>1930000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2425000</v>
      </c>
      <c r="F17" s="60">
        <v>2425000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172972</v>
      </c>
      <c r="M17" s="60">
        <v>135682</v>
      </c>
      <c r="N17" s="60">
        <v>308654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308654</v>
      </c>
      <c r="X17" s="60">
        <v>1212498</v>
      </c>
      <c r="Y17" s="60">
        <v>-903844</v>
      </c>
      <c r="Z17" s="140">
        <v>-74.54</v>
      </c>
      <c r="AA17" s="155">
        <v>2425000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121168320</v>
      </c>
      <c r="F19" s="60">
        <v>121168320</v>
      </c>
      <c r="G19" s="60">
        <v>0</v>
      </c>
      <c r="H19" s="60">
        <v>473750</v>
      </c>
      <c r="I19" s="60">
        <v>22162618</v>
      </c>
      <c r="J19" s="60">
        <v>22636368</v>
      </c>
      <c r="K19" s="60">
        <v>4331967</v>
      </c>
      <c r="L19" s="60">
        <v>4432823</v>
      </c>
      <c r="M19" s="60">
        <v>1006004</v>
      </c>
      <c r="N19" s="60">
        <v>9770794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32407162</v>
      </c>
      <c r="X19" s="60">
        <v>80718666</v>
      </c>
      <c r="Y19" s="60">
        <v>-48311504</v>
      </c>
      <c r="Z19" s="140">
        <v>-59.85</v>
      </c>
      <c r="AA19" s="155">
        <v>121168320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477000</v>
      </c>
      <c r="F20" s="54">
        <v>477000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44325</v>
      </c>
      <c r="M20" s="54">
        <v>7432</v>
      </c>
      <c r="N20" s="54">
        <v>51757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51757</v>
      </c>
      <c r="X20" s="54">
        <v>204498</v>
      </c>
      <c r="Y20" s="54">
        <v>-152741</v>
      </c>
      <c r="Z20" s="184">
        <v>-74.69</v>
      </c>
      <c r="AA20" s="130">
        <v>477000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144982338</v>
      </c>
      <c r="F22" s="190">
        <f t="shared" si="0"/>
        <v>144982338</v>
      </c>
      <c r="G22" s="190">
        <f t="shared" si="0"/>
        <v>0</v>
      </c>
      <c r="H22" s="190">
        <f t="shared" si="0"/>
        <v>1372656</v>
      </c>
      <c r="I22" s="190">
        <f t="shared" si="0"/>
        <v>23134485</v>
      </c>
      <c r="J22" s="190">
        <f t="shared" si="0"/>
        <v>24507141</v>
      </c>
      <c r="K22" s="190">
        <f t="shared" si="0"/>
        <v>5319102</v>
      </c>
      <c r="L22" s="190">
        <f t="shared" si="0"/>
        <v>5633553</v>
      </c>
      <c r="M22" s="190">
        <f t="shared" si="0"/>
        <v>2097558</v>
      </c>
      <c r="N22" s="190">
        <f t="shared" si="0"/>
        <v>13050213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37557354</v>
      </c>
      <c r="X22" s="190">
        <f t="shared" si="0"/>
        <v>92591658</v>
      </c>
      <c r="Y22" s="190">
        <f t="shared" si="0"/>
        <v>-55034304</v>
      </c>
      <c r="Z22" s="191">
        <f>+IF(X22&lt;&gt;0,+(Y22/X22)*100,0)</f>
        <v>-59.437648259846476</v>
      </c>
      <c r="AA22" s="188">
        <f>SUM(AA5:AA21)</f>
        <v>144982338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45728992</v>
      </c>
      <c r="F25" s="60">
        <v>45728992</v>
      </c>
      <c r="G25" s="60">
        <v>0</v>
      </c>
      <c r="H25" s="60">
        <v>4092597</v>
      </c>
      <c r="I25" s="60">
        <v>4033891</v>
      </c>
      <c r="J25" s="60">
        <v>8126488</v>
      </c>
      <c r="K25" s="60">
        <v>5144652</v>
      </c>
      <c r="L25" s="60">
        <v>3613207</v>
      </c>
      <c r="M25" s="60">
        <v>8409959</v>
      </c>
      <c r="N25" s="60">
        <v>17167818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25294306</v>
      </c>
      <c r="X25" s="60">
        <v>22864500</v>
      </c>
      <c r="Y25" s="60">
        <v>2429806</v>
      </c>
      <c r="Z25" s="140">
        <v>10.63</v>
      </c>
      <c r="AA25" s="155">
        <v>45728992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6775763</v>
      </c>
      <c r="F26" s="60">
        <v>6775763</v>
      </c>
      <c r="G26" s="60">
        <v>0</v>
      </c>
      <c r="H26" s="60">
        <v>743880</v>
      </c>
      <c r="I26" s="60">
        <v>0</v>
      </c>
      <c r="J26" s="60">
        <v>743880</v>
      </c>
      <c r="K26" s="60">
        <v>606540</v>
      </c>
      <c r="L26" s="60">
        <v>584090</v>
      </c>
      <c r="M26" s="60">
        <v>582200</v>
      </c>
      <c r="N26" s="60">
        <v>1772830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2516710</v>
      </c>
      <c r="X26" s="60">
        <v>3388002</v>
      </c>
      <c r="Y26" s="60">
        <v>-871292</v>
      </c>
      <c r="Z26" s="140">
        <v>-25.72</v>
      </c>
      <c r="AA26" s="155">
        <v>6775763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4772945</v>
      </c>
      <c r="F27" s="60">
        <v>4772945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2386500</v>
      </c>
      <c r="Y27" s="60">
        <v>-2386500</v>
      </c>
      <c r="Z27" s="140">
        <v>-100</v>
      </c>
      <c r="AA27" s="155">
        <v>4772945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12125476</v>
      </c>
      <c r="F28" s="60">
        <v>12125476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6062502</v>
      </c>
      <c r="Y28" s="60">
        <v>-6062502</v>
      </c>
      <c r="Z28" s="140">
        <v>-100</v>
      </c>
      <c r="AA28" s="155">
        <v>12125476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350001</v>
      </c>
      <c r="F29" s="60">
        <v>350001</v>
      </c>
      <c r="G29" s="60">
        <v>0</v>
      </c>
      <c r="H29" s="60">
        <v>94966</v>
      </c>
      <c r="I29" s="60">
        <v>599</v>
      </c>
      <c r="J29" s="60">
        <v>95565</v>
      </c>
      <c r="K29" s="60">
        <v>0</v>
      </c>
      <c r="L29" s="60">
        <v>5576</v>
      </c>
      <c r="M29" s="60">
        <v>5651</v>
      </c>
      <c r="N29" s="60">
        <v>11227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106792</v>
      </c>
      <c r="X29" s="60">
        <v>175002</v>
      </c>
      <c r="Y29" s="60">
        <v>-68210</v>
      </c>
      <c r="Z29" s="140">
        <v>-38.98</v>
      </c>
      <c r="AA29" s="155">
        <v>350001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5500000</v>
      </c>
      <c r="F31" s="60">
        <v>5500000</v>
      </c>
      <c r="G31" s="60">
        <v>0</v>
      </c>
      <c r="H31" s="60">
        <v>801</v>
      </c>
      <c r="I31" s="60">
        <v>968748</v>
      </c>
      <c r="J31" s="60">
        <v>969549</v>
      </c>
      <c r="K31" s="60">
        <v>61979</v>
      </c>
      <c r="L31" s="60">
        <v>150430</v>
      </c>
      <c r="M31" s="60">
        <v>643066</v>
      </c>
      <c r="N31" s="60">
        <v>855475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1825024</v>
      </c>
      <c r="X31" s="60">
        <v>2749998</v>
      </c>
      <c r="Y31" s="60">
        <v>-924974</v>
      </c>
      <c r="Z31" s="140">
        <v>-33.64</v>
      </c>
      <c r="AA31" s="155">
        <v>5500000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10463800</v>
      </c>
      <c r="F32" s="60">
        <v>10463800</v>
      </c>
      <c r="G32" s="60">
        <v>0</v>
      </c>
      <c r="H32" s="60">
        <v>183714</v>
      </c>
      <c r="I32" s="60">
        <v>633837</v>
      </c>
      <c r="J32" s="60">
        <v>817551</v>
      </c>
      <c r="K32" s="60">
        <v>722016</v>
      </c>
      <c r="L32" s="60">
        <v>183981</v>
      </c>
      <c r="M32" s="60">
        <v>1574352</v>
      </c>
      <c r="N32" s="60">
        <v>2480349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3297900</v>
      </c>
      <c r="X32" s="60">
        <v>5232000</v>
      </c>
      <c r="Y32" s="60">
        <v>-1934100</v>
      </c>
      <c r="Z32" s="140">
        <v>-36.97</v>
      </c>
      <c r="AA32" s="155">
        <v>10463800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20810000</v>
      </c>
      <c r="F33" s="60">
        <v>20810000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16658</v>
      </c>
      <c r="M33" s="60">
        <v>0</v>
      </c>
      <c r="N33" s="60">
        <v>16658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16658</v>
      </c>
      <c r="X33" s="60">
        <v>10405002</v>
      </c>
      <c r="Y33" s="60">
        <v>-10388344</v>
      </c>
      <c r="Z33" s="140">
        <v>-99.84</v>
      </c>
      <c r="AA33" s="155">
        <v>20810000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35825923</v>
      </c>
      <c r="F34" s="60">
        <v>35825923</v>
      </c>
      <c r="G34" s="60">
        <v>0</v>
      </c>
      <c r="H34" s="60">
        <v>2165514</v>
      </c>
      <c r="I34" s="60">
        <v>3836616</v>
      </c>
      <c r="J34" s="60">
        <v>6002130</v>
      </c>
      <c r="K34" s="60">
        <v>4360459</v>
      </c>
      <c r="L34" s="60">
        <v>4954157</v>
      </c>
      <c r="M34" s="60">
        <v>2054859</v>
      </c>
      <c r="N34" s="60">
        <v>11369475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17371605</v>
      </c>
      <c r="X34" s="60">
        <v>17912502</v>
      </c>
      <c r="Y34" s="60">
        <v>-540897</v>
      </c>
      <c r="Z34" s="140">
        <v>-3.02</v>
      </c>
      <c r="AA34" s="155">
        <v>35825923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142352900</v>
      </c>
      <c r="F36" s="190">
        <f t="shared" si="1"/>
        <v>142352900</v>
      </c>
      <c r="G36" s="190">
        <f t="shared" si="1"/>
        <v>0</v>
      </c>
      <c r="H36" s="190">
        <f t="shared" si="1"/>
        <v>7281472</v>
      </c>
      <c r="I36" s="190">
        <f t="shared" si="1"/>
        <v>9473691</v>
      </c>
      <c r="J36" s="190">
        <f t="shared" si="1"/>
        <v>16755163</v>
      </c>
      <c r="K36" s="190">
        <f t="shared" si="1"/>
        <v>10895646</v>
      </c>
      <c r="L36" s="190">
        <f t="shared" si="1"/>
        <v>9508099</v>
      </c>
      <c r="M36" s="190">
        <f t="shared" si="1"/>
        <v>13270087</v>
      </c>
      <c r="N36" s="190">
        <f t="shared" si="1"/>
        <v>33673832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50428995</v>
      </c>
      <c r="X36" s="190">
        <f t="shared" si="1"/>
        <v>71176008</v>
      </c>
      <c r="Y36" s="190">
        <f t="shared" si="1"/>
        <v>-20747013</v>
      </c>
      <c r="Z36" s="191">
        <f>+IF(X36&lt;&gt;0,+(Y36/X36)*100,0)</f>
        <v>-29.148885394078295</v>
      </c>
      <c r="AA36" s="188">
        <f>SUM(AA25:AA35)</f>
        <v>142352900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2629438</v>
      </c>
      <c r="F38" s="106">
        <f t="shared" si="2"/>
        <v>2629438</v>
      </c>
      <c r="G38" s="106">
        <f t="shared" si="2"/>
        <v>0</v>
      </c>
      <c r="H38" s="106">
        <f t="shared" si="2"/>
        <v>-5908816</v>
      </c>
      <c r="I38" s="106">
        <f t="shared" si="2"/>
        <v>13660794</v>
      </c>
      <c r="J38" s="106">
        <f t="shared" si="2"/>
        <v>7751978</v>
      </c>
      <c r="K38" s="106">
        <f t="shared" si="2"/>
        <v>-5576544</v>
      </c>
      <c r="L38" s="106">
        <f t="shared" si="2"/>
        <v>-3874546</v>
      </c>
      <c r="M38" s="106">
        <f t="shared" si="2"/>
        <v>-11172529</v>
      </c>
      <c r="N38" s="106">
        <f t="shared" si="2"/>
        <v>-20623619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-12871641</v>
      </c>
      <c r="X38" s="106">
        <f>IF(F22=F36,0,X22-X36)</f>
        <v>21415650</v>
      </c>
      <c r="Y38" s="106">
        <f t="shared" si="2"/>
        <v>-34287291</v>
      </c>
      <c r="Z38" s="201">
        <f>+IF(X38&lt;&gt;0,+(Y38/X38)*100,0)</f>
        <v>-160.10390065209322</v>
      </c>
      <c r="AA38" s="199">
        <f>+AA22-AA36</f>
        <v>2629438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23800000</v>
      </c>
      <c r="F39" s="60">
        <v>23800000</v>
      </c>
      <c r="G39" s="60">
        <v>0</v>
      </c>
      <c r="H39" s="60">
        <v>0</v>
      </c>
      <c r="I39" s="60">
        <v>3999350</v>
      </c>
      <c r="J39" s="60">
        <v>3999350</v>
      </c>
      <c r="K39" s="60">
        <v>526490</v>
      </c>
      <c r="L39" s="60">
        <v>0</v>
      </c>
      <c r="M39" s="60">
        <v>5161453</v>
      </c>
      <c r="N39" s="60">
        <v>5687943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9687293</v>
      </c>
      <c r="X39" s="60">
        <v>11899998</v>
      </c>
      <c r="Y39" s="60">
        <v>-2212705</v>
      </c>
      <c r="Z39" s="140">
        <v>-18.59</v>
      </c>
      <c r="AA39" s="155">
        <v>23800000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26429438</v>
      </c>
      <c r="F42" s="88">
        <f t="shared" si="3"/>
        <v>26429438</v>
      </c>
      <c r="G42" s="88">
        <f t="shared" si="3"/>
        <v>0</v>
      </c>
      <c r="H42" s="88">
        <f t="shared" si="3"/>
        <v>-5908816</v>
      </c>
      <c r="I42" s="88">
        <f t="shared" si="3"/>
        <v>17660144</v>
      </c>
      <c r="J42" s="88">
        <f t="shared" si="3"/>
        <v>11751328</v>
      </c>
      <c r="K42" s="88">
        <f t="shared" si="3"/>
        <v>-5050054</v>
      </c>
      <c r="L42" s="88">
        <f t="shared" si="3"/>
        <v>-3874546</v>
      </c>
      <c r="M42" s="88">
        <f t="shared" si="3"/>
        <v>-6011076</v>
      </c>
      <c r="N42" s="88">
        <f t="shared" si="3"/>
        <v>-14935676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-3184348</v>
      </c>
      <c r="X42" s="88">
        <f t="shared" si="3"/>
        <v>33315648</v>
      </c>
      <c r="Y42" s="88">
        <f t="shared" si="3"/>
        <v>-36499996</v>
      </c>
      <c r="Z42" s="208">
        <f>+IF(X42&lt;&gt;0,+(Y42/X42)*100,0)</f>
        <v>-109.55811515357587</v>
      </c>
      <c r="AA42" s="206">
        <f>SUM(AA38:AA41)</f>
        <v>26429438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26429438</v>
      </c>
      <c r="F44" s="77">
        <f t="shared" si="4"/>
        <v>26429438</v>
      </c>
      <c r="G44" s="77">
        <f t="shared" si="4"/>
        <v>0</v>
      </c>
      <c r="H44" s="77">
        <f t="shared" si="4"/>
        <v>-5908816</v>
      </c>
      <c r="I44" s="77">
        <f t="shared" si="4"/>
        <v>17660144</v>
      </c>
      <c r="J44" s="77">
        <f t="shared" si="4"/>
        <v>11751328</v>
      </c>
      <c r="K44" s="77">
        <f t="shared" si="4"/>
        <v>-5050054</v>
      </c>
      <c r="L44" s="77">
        <f t="shared" si="4"/>
        <v>-3874546</v>
      </c>
      <c r="M44" s="77">
        <f t="shared" si="4"/>
        <v>-6011076</v>
      </c>
      <c r="N44" s="77">
        <f t="shared" si="4"/>
        <v>-14935676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-3184348</v>
      </c>
      <c r="X44" s="77">
        <f t="shared" si="4"/>
        <v>33315648</v>
      </c>
      <c r="Y44" s="77">
        <f t="shared" si="4"/>
        <v>-36499996</v>
      </c>
      <c r="Z44" s="212">
        <f>+IF(X44&lt;&gt;0,+(Y44/X44)*100,0)</f>
        <v>-109.55811515357587</v>
      </c>
      <c r="AA44" s="210">
        <f>+AA42-AA43</f>
        <v>26429438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26429438</v>
      </c>
      <c r="F46" s="88">
        <f t="shared" si="5"/>
        <v>26429438</v>
      </c>
      <c r="G46" s="88">
        <f t="shared" si="5"/>
        <v>0</v>
      </c>
      <c r="H46" s="88">
        <f t="shared" si="5"/>
        <v>-5908816</v>
      </c>
      <c r="I46" s="88">
        <f t="shared" si="5"/>
        <v>17660144</v>
      </c>
      <c r="J46" s="88">
        <f t="shared" si="5"/>
        <v>11751328</v>
      </c>
      <c r="K46" s="88">
        <f t="shared" si="5"/>
        <v>-5050054</v>
      </c>
      <c r="L46" s="88">
        <f t="shared" si="5"/>
        <v>-3874546</v>
      </c>
      <c r="M46" s="88">
        <f t="shared" si="5"/>
        <v>-6011076</v>
      </c>
      <c r="N46" s="88">
        <f t="shared" si="5"/>
        <v>-14935676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-3184348</v>
      </c>
      <c r="X46" s="88">
        <f t="shared" si="5"/>
        <v>33315648</v>
      </c>
      <c r="Y46" s="88">
        <f t="shared" si="5"/>
        <v>-36499996</v>
      </c>
      <c r="Z46" s="208">
        <f>+IF(X46&lt;&gt;0,+(Y46/X46)*100,0)</f>
        <v>-109.55811515357587</v>
      </c>
      <c r="AA46" s="206">
        <f>SUM(AA44:AA45)</f>
        <v>26429438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26429438</v>
      </c>
      <c r="F48" s="219">
        <f t="shared" si="6"/>
        <v>26429438</v>
      </c>
      <c r="G48" s="219">
        <f t="shared" si="6"/>
        <v>0</v>
      </c>
      <c r="H48" s="220">
        <f t="shared" si="6"/>
        <v>-5908816</v>
      </c>
      <c r="I48" s="220">
        <f t="shared" si="6"/>
        <v>17660144</v>
      </c>
      <c r="J48" s="220">
        <f t="shared" si="6"/>
        <v>11751328</v>
      </c>
      <c r="K48" s="220">
        <f t="shared" si="6"/>
        <v>-5050054</v>
      </c>
      <c r="L48" s="220">
        <f t="shared" si="6"/>
        <v>-3874546</v>
      </c>
      <c r="M48" s="219">
        <f t="shared" si="6"/>
        <v>-6011076</v>
      </c>
      <c r="N48" s="219">
        <f t="shared" si="6"/>
        <v>-14935676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-3184348</v>
      </c>
      <c r="X48" s="220">
        <f t="shared" si="6"/>
        <v>33315648</v>
      </c>
      <c r="Y48" s="220">
        <f t="shared" si="6"/>
        <v>-36499996</v>
      </c>
      <c r="Z48" s="221">
        <f>+IF(X48&lt;&gt;0,+(Y48/X48)*100,0)</f>
        <v>-109.55811515357587</v>
      </c>
      <c r="AA48" s="222">
        <f>SUM(AA46:AA47)</f>
        <v>26429438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1628000</v>
      </c>
      <c r="F5" s="100">
        <f t="shared" si="0"/>
        <v>1628000</v>
      </c>
      <c r="G5" s="100">
        <f t="shared" si="0"/>
        <v>0</v>
      </c>
      <c r="H5" s="100">
        <f t="shared" si="0"/>
        <v>0</v>
      </c>
      <c r="I5" s="100">
        <f t="shared" si="0"/>
        <v>3999350</v>
      </c>
      <c r="J5" s="100">
        <f t="shared" si="0"/>
        <v>3999350</v>
      </c>
      <c r="K5" s="100">
        <f t="shared" si="0"/>
        <v>526490</v>
      </c>
      <c r="L5" s="100">
        <f t="shared" si="0"/>
        <v>230280</v>
      </c>
      <c r="M5" s="100">
        <f t="shared" si="0"/>
        <v>4705995</v>
      </c>
      <c r="N5" s="100">
        <f t="shared" si="0"/>
        <v>5462765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9462115</v>
      </c>
      <c r="X5" s="100">
        <f t="shared" si="0"/>
        <v>813780</v>
      </c>
      <c r="Y5" s="100">
        <f t="shared" si="0"/>
        <v>8648335</v>
      </c>
      <c r="Z5" s="137">
        <f>+IF(X5&lt;&gt;0,+(Y5/X5)*100,0)</f>
        <v>1062.7362432106959</v>
      </c>
      <c r="AA5" s="153">
        <f>SUM(AA6:AA8)</f>
        <v>1628000</v>
      </c>
    </row>
    <row r="6" spans="1:27" ht="12.75">
      <c r="A6" s="138" t="s">
        <v>75</v>
      </c>
      <c r="B6" s="136"/>
      <c r="C6" s="155"/>
      <c r="D6" s="155"/>
      <c r="E6" s="156">
        <v>1404000</v>
      </c>
      <c r="F6" s="60">
        <v>1404000</v>
      </c>
      <c r="G6" s="60"/>
      <c r="H6" s="60"/>
      <c r="I6" s="60">
        <v>3999350</v>
      </c>
      <c r="J6" s="60">
        <v>3999350</v>
      </c>
      <c r="K6" s="60">
        <v>526490</v>
      </c>
      <c r="L6" s="60">
        <v>230280</v>
      </c>
      <c r="M6" s="60">
        <v>4705995</v>
      </c>
      <c r="N6" s="60">
        <v>5462765</v>
      </c>
      <c r="O6" s="60"/>
      <c r="P6" s="60"/>
      <c r="Q6" s="60"/>
      <c r="R6" s="60"/>
      <c r="S6" s="60"/>
      <c r="T6" s="60"/>
      <c r="U6" s="60"/>
      <c r="V6" s="60"/>
      <c r="W6" s="60">
        <v>9462115</v>
      </c>
      <c r="X6" s="60">
        <v>702000</v>
      </c>
      <c r="Y6" s="60">
        <v>8760115</v>
      </c>
      <c r="Z6" s="140">
        <v>1247.88</v>
      </c>
      <c r="AA6" s="62">
        <v>1404000</v>
      </c>
    </row>
    <row r="7" spans="1:27" ht="12.75">
      <c r="A7" s="138" t="s">
        <v>76</v>
      </c>
      <c r="B7" s="136"/>
      <c r="C7" s="157"/>
      <c r="D7" s="157"/>
      <c r="E7" s="158">
        <v>224000</v>
      </c>
      <c r="F7" s="159">
        <v>224000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111780</v>
      </c>
      <c r="Y7" s="159">
        <v>-111780</v>
      </c>
      <c r="Z7" s="141">
        <v>-100</v>
      </c>
      <c r="AA7" s="225">
        <v>224000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15616000</v>
      </c>
      <c r="F9" s="100">
        <f t="shared" si="1"/>
        <v>15616000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7808298</v>
      </c>
      <c r="Y9" s="100">
        <f t="shared" si="1"/>
        <v>-7808298</v>
      </c>
      <c r="Z9" s="137">
        <f>+IF(X9&lt;&gt;0,+(Y9/X9)*100,0)</f>
        <v>-100</v>
      </c>
      <c r="AA9" s="102">
        <f>SUM(AA10:AA14)</f>
        <v>15616000</v>
      </c>
    </row>
    <row r="10" spans="1:27" ht="12.75">
      <c r="A10" s="138" t="s">
        <v>79</v>
      </c>
      <c r="B10" s="136"/>
      <c r="C10" s="155"/>
      <c r="D10" s="155"/>
      <c r="E10" s="156">
        <v>12215000</v>
      </c>
      <c r="F10" s="60">
        <v>12215000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6107838</v>
      </c>
      <c r="Y10" s="60">
        <v>-6107838</v>
      </c>
      <c r="Z10" s="140">
        <v>-100</v>
      </c>
      <c r="AA10" s="62">
        <v>12215000</v>
      </c>
    </row>
    <row r="11" spans="1:27" ht="12.75">
      <c r="A11" s="138" t="s">
        <v>80</v>
      </c>
      <c r="B11" s="136"/>
      <c r="C11" s="155"/>
      <c r="D11" s="155"/>
      <c r="E11" s="156">
        <v>2753000</v>
      </c>
      <c r="F11" s="60">
        <v>2753000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1376460</v>
      </c>
      <c r="Y11" s="60">
        <v>-1376460</v>
      </c>
      <c r="Z11" s="140">
        <v>-100</v>
      </c>
      <c r="AA11" s="62">
        <v>2753000</v>
      </c>
    </row>
    <row r="12" spans="1:27" ht="12.75">
      <c r="A12" s="138" t="s">
        <v>81</v>
      </c>
      <c r="B12" s="136"/>
      <c r="C12" s="155"/>
      <c r="D12" s="155"/>
      <c r="E12" s="156">
        <v>648000</v>
      </c>
      <c r="F12" s="60">
        <v>648000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324000</v>
      </c>
      <c r="Y12" s="60">
        <v>-324000</v>
      </c>
      <c r="Z12" s="140">
        <v>-100</v>
      </c>
      <c r="AA12" s="62">
        <v>648000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9806000</v>
      </c>
      <c r="F15" s="100">
        <f t="shared" si="2"/>
        <v>9806000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6996000</v>
      </c>
      <c r="Y15" s="100">
        <f t="shared" si="2"/>
        <v>-6996000</v>
      </c>
      <c r="Z15" s="137">
        <f>+IF(X15&lt;&gt;0,+(Y15/X15)*100,0)</f>
        <v>-100</v>
      </c>
      <c r="AA15" s="102">
        <f>SUM(AA16:AA18)</f>
        <v>9806000</v>
      </c>
    </row>
    <row r="16" spans="1:27" ht="12.75">
      <c r="A16" s="138" t="s">
        <v>85</v>
      </c>
      <c r="B16" s="136"/>
      <c r="C16" s="155"/>
      <c r="D16" s="155"/>
      <c r="E16" s="156">
        <v>3888000</v>
      </c>
      <c r="F16" s="60">
        <v>3888000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1944000</v>
      </c>
      <c r="Y16" s="60">
        <v>-1944000</v>
      </c>
      <c r="Z16" s="140">
        <v>-100</v>
      </c>
      <c r="AA16" s="62">
        <v>3888000</v>
      </c>
    </row>
    <row r="17" spans="1:27" ht="12.75">
      <c r="A17" s="138" t="s">
        <v>86</v>
      </c>
      <c r="B17" s="136"/>
      <c r="C17" s="155"/>
      <c r="D17" s="155"/>
      <c r="E17" s="156">
        <v>5918000</v>
      </c>
      <c r="F17" s="60">
        <v>5918000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5052000</v>
      </c>
      <c r="Y17" s="60">
        <v>-5052000</v>
      </c>
      <c r="Z17" s="140">
        <v>-100</v>
      </c>
      <c r="AA17" s="62">
        <v>5918000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27050000</v>
      </c>
      <c r="F25" s="219">
        <f t="shared" si="4"/>
        <v>27050000</v>
      </c>
      <c r="G25" s="219">
        <f t="shared" si="4"/>
        <v>0</v>
      </c>
      <c r="H25" s="219">
        <f t="shared" si="4"/>
        <v>0</v>
      </c>
      <c r="I25" s="219">
        <f t="shared" si="4"/>
        <v>3999350</v>
      </c>
      <c r="J25" s="219">
        <f t="shared" si="4"/>
        <v>3999350</v>
      </c>
      <c r="K25" s="219">
        <f t="shared" si="4"/>
        <v>526490</v>
      </c>
      <c r="L25" s="219">
        <f t="shared" si="4"/>
        <v>230280</v>
      </c>
      <c r="M25" s="219">
        <f t="shared" si="4"/>
        <v>4705995</v>
      </c>
      <c r="N25" s="219">
        <f t="shared" si="4"/>
        <v>5462765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9462115</v>
      </c>
      <c r="X25" s="219">
        <f t="shared" si="4"/>
        <v>15618078</v>
      </c>
      <c r="Y25" s="219">
        <f t="shared" si="4"/>
        <v>-6155963</v>
      </c>
      <c r="Z25" s="231">
        <f>+IF(X25&lt;&gt;0,+(Y25/X25)*100,0)</f>
        <v>-39.4156246370392</v>
      </c>
      <c r="AA25" s="232">
        <f>+AA5+AA9+AA15+AA19+AA24</f>
        <v>27050000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23801000</v>
      </c>
      <c r="F28" s="60">
        <v>23801000</v>
      </c>
      <c r="G28" s="60"/>
      <c r="H28" s="60"/>
      <c r="I28" s="60">
        <v>3999350</v>
      </c>
      <c r="J28" s="60">
        <v>3999350</v>
      </c>
      <c r="K28" s="60">
        <v>526490</v>
      </c>
      <c r="L28" s="60">
        <v>230280</v>
      </c>
      <c r="M28" s="60">
        <v>4705995</v>
      </c>
      <c r="N28" s="60">
        <v>5462765</v>
      </c>
      <c r="O28" s="60"/>
      <c r="P28" s="60"/>
      <c r="Q28" s="60"/>
      <c r="R28" s="60"/>
      <c r="S28" s="60"/>
      <c r="T28" s="60"/>
      <c r="U28" s="60"/>
      <c r="V28" s="60"/>
      <c r="W28" s="60">
        <v>9462115</v>
      </c>
      <c r="X28" s="60">
        <v>13991997</v>
      </c>
      <c r="Y28" s="60">
        <v>-4529882</v>
      </c>
      <c r="Z28" s="140">
        <v>-32.37</v>
      </c>
      <c r="AA28" s="155">
        <v>23801000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23801000</v>
      </c>
      <c r="F32" s="77">
        <f t="shared" si="5"/>
        <v>23801000</v>
      </c>
      <c r="G32" s="77">
        <f t="shared" si="5"/>
        <v>0</v>
      </c>
      <c r="H32" s="77">
        <f t="shared" si="5"/>
        <v>0</v>
      </c>
      <c r="I32" s="77">
        <f t="shared" si="5"/>
        <v>3999350</v>
      </c>
      <c r="J32" s="77">
        <f t="shared" si="5"/>
        <v>3999350</v>
      </c>
      <c r="K32" s="77">
        <f t="shared" si="5"/>
        <v>526490</v>
      </c>
      <c r="L32" s="77">
        <f t="shared" si="5"/>
        <v>230280</v>
      </c>
      <c r="M32" s="77">
        <f t="shared" si="5"/>
        <v>4705995</v>
      </c>
      <c r="N32" s="77">
        <f t="shared" si="5"/>
        <v>5462765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9462115</v>
      </c>
      <c r="X32" s="77">
        <f t="shared" si="5"/>
        <v>13991997</v>
      </c>
      <c r="Y32" s="77">
        <f t="shared" si="5"/>
        <v>-4529882</v>
      </c>
      <c r="Z32" s="212">
        <f>+IF(X32&lt;&gt;0,+(Y32/X32)*100,0)</f>
        <v>-32.374806827074075</v>
      </c>
      <c r="AA32" s="79">
        <f>SUM(AA28:AA31)</f>
        <v>23801000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3249000</v>
      </c>
      <c r="F35" s="60">
        <v>3249000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1625082</v>
      </c>
      <c r="Y35" s="60">
        <v>-1625082</v>
      </c>
      <c r="Z35" s="140">
        <v>-100</v>
      </c>
      <c r="AA35" s="62">
        <v>3249000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27050000</v>
      </c>
      <c r="F36" s="220">
        <f t="shared" si="6"/>
        <v>27050000</v>
      </c>
      <c r="G36" s="220">
        <f t="shared" si="6"/>
        <v>0</v>
      </c>
      <c r="H36" s="220">
        <f t="shared" si="6"/>
        <v>0</v>
      </c>
      <c r="I36" s="220">
        <f t="shared" si="6"/>
        <v>3999350</v>
      </c>
      <c r="J36" s="220">
        <f t="shared" si="6"/>
        <v>3999350</v>
      </c>
      <c r="K36" s="220">
        <f t="shared" si="6"/>
        <v>526490</v>
      </c>
      <c r="L36" s="220">
        <f t="shared" si="6"/>
        <v>230280</v>
      </c>
      <c r="M36" s="220">
        <f t="shared" si="6"/>
        <v>4705995</v>
      </c>
      <c r="N36" s="220">
        <f t="shared" si="6"/>
        <v>5462765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9462115</v>
      </c>
      <c r="X36" s="220">
        <f t="shared" si="6"/>
        <v>15617079</v>
      </c>
      <c r="Y36" s="220">
        <f t="shared" si="6"/>
        <v>-6154964</v>
      </c>
      <c r="Z36" s="221">
        <f>+IF(X36&lt;&gt;0,+(Y36/X36)*100,0)</f>
        <v>-39.41174914976098</v>
      </c>
      <c r="AA36" s="239">
        <f>SUM(AA32:AA35)</f>
        <v>27050000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10558957</v>
      </c>
      <c r="F6" s="60">
        <v>10558957</v>
      </c>
      <c r="G6" s="60"/>
      <c r="H6" s="60"/>
      <c r="I6" s="60"/>
      <c r="J6" s="60"/>
      <c r="K6" s="60"/>
      <c r="L6" s="60"/>
      <c r="M6" s="60">
        <v>4288199</v>
      </c>
      <c r="N6" s="60">
        <v>4288199</v>
      </c>
      <c r="O6" s="60"/>
      <c r="P6" s="60"/>
      <c r="Q6" s="60"/>
      <c r="R6" s="60"/>
      <c r="S6" s="60"/>
      <c r="T6" s="60"/>
      <c r="U6" s="60"/>
      <c r="V6" s="60"/>
      <c r="W6" s="60">
        <v>4288199</v>
      </c>
      <c r="X6" s="60">
        <v>5279479</v>
      </c>
      <c r="Y6" s="60">
        <v>-991280</v>
      </c>
      <c r="Z6" s="140">
        <v>-18.78</v>
      </c>
      <c r="AA6" s="62">
        <v>10558957</v>
      </c>
    </row>
    <row r="7" spans="1:27" ht="12.75">
      <c r="A7" s="249" t="s">
        <v>144</v>
      </c>
      <c r="B7" s="182"/>
      <c r="C7" s="155"/>
      <c r="D7" s="155"/>
      <c r="E7" s="59">
        <v>3718856</v>
      </c>
      <c r="F7" s="60">
        <v>3718856</v>
      </c>
      <c r="G7" s="60"/>
      <c r="H7" s="60"/>
      <c r="I7" s="60"/>
      <c r="J7" s="60"/>
      <c r="K7" s="60"/>
      <c r="L7" s="60"/>
      <c r="M7" s="60">
        <v>17880165</v>
      </c>
      <c r="N7" s="60">
        <v>17880165</v>
      </c>
      <c r="O7" s="60"/>
      <c r="P7" s="60"/>
      <c r="Q7" s="60"/>
      <c r="R7" s="60"/>
      <c r="S7" s="60"/>
      <c r="T7" s="60"/>
      <c r="U7" s="60"/>
      <c r="V7" s="60"/>
      <c r="W7" s="60">
        <v>17880165</v>
      </c>
      <c r="X7" s="60">
        <v>1859428</v>
      </c>
      <c r="Y7" s="60">
        <v>16020737</v>
      </c>
      <c r="Z7" s="140">
        <v>861.59</v>
      </c>
      <c r="AA7" s="62">
        <v>3718856</v>
      </c>
    </row>
    <row r="8" spans="1:27" ht="12.75">
      <c r="A8" s="249" t="s">
        <v>145</v>
      </c>
      <c r="B8" s="182"/>
      <c r="C8" s="155"/>
      <c r="D8" s="155"/>
      <c r="E8" s="59">
        <v>19660420</v>
      </c>
      <c r="F8" s="60">
        <v>19660420</v>
      </c>
      <c r="G8" s="60"/>
      <c r="H8" s="60"/>
      <c r="I8" s="60"/>
      <c r="J8" s="60"/>
      <c r="K8" s="60"/>
      <c r="L8" s="60"/>
      <c r="M8" s="60">
        <v>29725297</v>
      </c>
      <c r="N8" s="60">
        <v>29725297</v>
      </c>
      <c r="O8" s="60"/>
      <c r="P8" s="60"/>
      <c r="Q8" s="60"/>
      <c r="R8" s="60"/>
      <c r="S8" s="60"/>
      <c r="T8" s="60"/>
      <c r="U8" s="60"/>
      <c r="V8" s="60"/>
      <c r="W8" s="60">
        <v>29725297</v>
      </c>
      <c r="X8" s="60">
        <v>9830210</v>
      </c>
      <c r="Y8" s="60">
        <v>19895087</v>
      </c>
      <c r="Z8" s="140">
        <v>202.39</v>
      </c>
      <c r="AA8" s="62">
        <v>19660420</v>
      </c>
    </row>
    <row r="9" spans="1:27" ht="12.75">
      <c r="A9" s="249" t="s">
        <v>146</v>
      </c>
      <c r="B9" s="182"/>
      <c r="C9" s="155"/>
      <c r="D9" s="155"/>
      <c r="E9" s="59">
        <v>903000</v>
      </c>
      <c r="F9" s="60">
        <v>903000</v>
      </c>
      <c r="G9" s="60"/>
      <c r="H9" s="60"/>
      <c r="I9" s="60"/>
      <c r="J9" s="60"/>
      <c r="K9" s="60"/>
      <c r="L9" s="60"/>
      <c r="M9" s="60">
        <v>19671490</v>
      </c>
      <c r="N9" s="60">
        <v>19671490</v>
      </c>
      <c r="O9" s="60"/>
      <c r="P9" s="60"/>
      <c r="Q9" s="60"/>
      <c r="R9" s="60"/>
      <c r="S9" s="60"/>
      <c r="T9" s="60"/>
      <c r="U9" s="60"/>
      <c r="V9" s="60"/>
      <c r="W9" s="60">
        <v>19671490</v>
      </c>
      <c r="X9" s="60">
        <v>451500</v>
      </c>
      <c r="Y9" s="60">
        <v>19219990</v>
      </c>
      <c r="Z9" s="140">
        <v>4256.92</v>
      </c>
      <c r="AA9" s="62">
        <v>903000</v>
      </c>
    </row>
    <row r="10" spans="1:27" ht="12.75">
      <c r="A10" s="249" t="s">
        <v>147</v>
      </c>
      <c r="B10" s="182"/>
      <c r="C10" s="155"/>
      <c r="D10" s="155"/>
      <c r="E10" s="59">
        <v>1198374</v>
      </c>
      <c r="F10" s="60">
        <v>1198374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599187</v>
      </c>
      <c r="Y10" s="159">
        <v>-599187</v>
      </c>
      <c r="Z10" s="141">
        <v>-100</v>
      </c>
      <c r="AA10" s="225">
        <v>1198374</v>
      </c>
    </row>
    <row r="11" spans="1:27" ht="12.75">
      <c r="A11" s="249" t="s">
        <v>148</v>
      </c>
      <c r="B11" s="182"/>
      <c r="C11" s="155"/>
      <c r="D11" s="155"/>
      <c r="E11" s="59">
        <v>6880</v>
      </c>
      <c r="F11" s="60">
        <v>6880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3440</v>
      </c>
      <c r="Y11" s="60">
        <v>-3440</v>
      </c>
      <c r="Z11" s="140">
        <v>-100</v>
      </c>
      <c r="AA11" s="62">
        <v>6880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36046487</v>
      </c>
      <c r="F12" s="73">
        <f t="shared" si="0"/>
        <v>36046487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71565151</v>
      </c>
      <c r="N12" s="73">
        <f t="shared" si="0"/>
        <v>71565151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71565151</v>
      </c>
      <c r="X12" s="73">
        <f t="shared" si="0"/>
        <v>18023244</v>
      </c>
      <c r="Y12" s="73">
        <f t="shared" si="0"/>
        <v>53541907</v>
      </c>
      <c r="Z12" s="170">
        <f>+IF(X12&lt;&gt;0,+(Y12/X12)*100,0)</f>
        <v>297.07142066100863</v>
      </c>
      <c r="AA12" s="74">
        <f>SUM(AA6:AA11)</f>
        <v>36046487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20444760</v>
      </c>
      <c r="F17" s="60">
        <v>20444760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10222380</v>
      </c>
      <c r="Y17" s="60">
        <v>-10222380</v>
      </c>
      <c r="Z17" s="140">
        <v>-100</v>
      </c>
      <c r="AA17" s="62">
        <v>20444760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296167820</v>
      </c>
      <c r="F19" s="60">
        <v>296167820</v>
      </c>
      <c r="G19" s="60"/>
      <c r="H19" s="60"/>
      <c r="I19" s="60"/>
      <c r="J19" s="60"/>
      <c r="K19" s="60"/>
      <c r="L19" s="60"/>
      <c r="M19" s="60">
        <v>204292961</v>
      </c>
      <c r="N19" s="60">
        <v>204292961</v>
      </c>
      <c r="O19" s="60"/>
      <c r="P19" s="60"/>
      <c r="Q19" s="60"/>
      <c r="R19" s="60"/>
      <c r="S19" s="60"/>
      <c r="T19" s="60"/>
      <c r="U19" s="60"/>
      <c r="V19" s="60"/>
      <c r="W19" s="60">
        <v>204292961</v>
      </c>
      <c r="X19" s="60">
        <v>148083910</v>
      </c>
      <c r="Y19" s="60">
        <v>56209051</v>
      </c>
      <c r="Z19" s="140">
        <v>37.96</v>
      </c>
      <c r="AA19" s="62">
        <v>296167820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623000</v>
      </c>
      <c r="F22" s="60">
        <v>623000</v>
      </c>
      <c r="G22" s="60"/>
      <c r="H22" s="60"/>
      <c r="I22" s="60"/>
      <c r="J22" s="60"/>
      <c r="K22" s="60"/>
      <c r="L22" s="60"/>
      <c r="M22" s="60">
        <v>1661623</v>
      </c>
      <c r="N22" s="60">
        <v>1661623</v>
      </c>
      <c r="O22" s="60"/>
      <c r="P22" s="60"/>
      <c r="Q22" s="60"/>
      <c r="R22" s="60"/>
      <c r="S22" s="60"/>
      <c r="T22" s="60"/>
      <c r="U22" s="60"/>
      <c r="V22" s="60"/>
      <c r="W22" s="60">
        <v>1661623</v>
      </c>
      <c r="X22" s="60">
        <v>311500</v>
      </c>
      <c r="Y22" s="60">
        <v>1350123</v>
      </c>
      <c r="Z22" s="140">
        <v>433.43</v>
      </c>
      <c r="AA22" s="62">
        <v>623000</v>
      </c>
    </row>
    <row r="23" spans="1:27" ht="12.75">
      <c r="A23" s="249" t="s">
        <v>158</v>
      </c>
      <c r="B23" s="182"/>
      <c r="C23" s="155"/>
      <c r="D23" s="155"/>
      <c r="E23" s="59">
        <v>2300000</v>
      </c>
      <c r="F23" s="60">
        <v>2300000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1150000</v>
      </c>
      <c r="Y23" s="159">
        <v>-1150000</v>
      </c>
      <c r="Z23" s="141">
        <v>-100</v>
      </c>
      <c r="AA23" s="225">
        <v>2300000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319535580</v>
      </c>
      <c r="F24" s="77">
        <f t="shared" si="1"/>
        <v>319535580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205954584</v>
      </c>
      <c r="N24" s="77">
        <f t="shared" si="1"/>
        <v>205954584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205954584</v>
      </c>
      <c r="X24" s="77">
        <f t="shared" si="1"/>
        <v>159767790</v>
      </c>
      <c r="Y24" s="77">
        <f t="shared" si="1"/>
        <v>46186794</v>
      </c>
      <c r="Z24" s="212">
        <f>+IF(X24&lt;&gt;0,+(Y24/X24)*100,0)</f>
        <v>28.908701810296055</v>
      </c>
      <c r="AA24" s="79">
        <f>SUM(AA15:AA23)</f>
        <v>319535580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355582067</v>
      </c>
      <c r="F25" s="73">
        <f t="shared" si="2"/>
        <v>355582067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277519735</v>
      </c>
      <c r="N25" s="73">
        <f t="shared" si="2"/>
        <v>277519735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277519735</v>
      </c>
      <c r="X25" s="73">
        <f t="shared" si="2"/>
        <v>177791034</v>
      </c>
      <c r="Y25" s="73">
        <f t="shared" si="2"/>
        <v>99728701</v>
      </c>
      <c r="Z25" s="170">
        <f>+IF(X25&lt;&gt;0,+(Y25/X25)*100,0)</f>
        <v>56.09321165205665</v>
      </c>
      <c r="AA25" s="74">
        <f>+AA12+AA24</f>
        <v>355582067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11860000</v>
      </c>
      <c r="F32" s="60">
        <v>11860000</v>
      </c>
      <c r="G32" s="60"/>
      <c r="H32" s="60"/>
      <c r="I32" s="60"/>
      <c r="J32" s="60"/>
      <c r="K32" s="60"/>
      <c r="L32" s="60"/>
      <c r="M32" s="60">
        <v>28571338</v>
      </c>
      <c r="N32" s="60">
        <v>28571338</v>
      </c>
      <c r="O32" s="60"/>
      <c r="P32" s="60"/>
      <c r="Q32" s="60"/>
      <c r="R32" s="60"/>
      <c r="S32" s="60"/>
      <c r="T32" s="60"/>
      <c r="U32" s="60"/>
      <c r="V32" s="60"/>
      <c r="W32" s="60">
        <v>28571338</v>
      </c>
      <c r="X32" s="60">
        <v>5930000</v>
      </c>
      <c r="Y32" s="60">
        <v>22641338</v>
      </c>
      <c r="Z32" s="140">
        <v>381.81</v>
      </c>
      <c r="AA32" s="62">
        <v>11860000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>
        <v>3055524</v>
      </c>
      <c r="N33" s="60">
        <v>3055524</v>
      </c>
      <c r="O33" s="60"/>
      <c r="P33" s="60"/>
      <c r="Q33" s="60"/>
      <c r="R33" s="60"/>
      <c r="S33" s="60"/>
      <c r="T33" s="60"/>
      <c r="U33" s="60"/>
      <c r="V33" s="60"/>
      <c r="W33" s="60">
        <v>3055524</v>
      </c>
      <c r="X33" s="60"/>
      <c r="Y33" s="60">
        <v>3055524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11860000</v>
      </c>
      <c r="F34" s="73">
        <f t="shared" si="3"/>
        <v>11860000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31626862</v>
      </c>
      <c r="N34" s="73">
        <f t="shared" si="3"/>
        <v>31626862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31626862</v>
      </c>
      <c r="X34" s="73">
        <f t="shared" si="3"/>
        <v>5930000</v>
      </c>
      <c r="Y34" s="73">
        <f t="shared" si="3"/>
        <v>25696862</v>
      </c>
      <c r="Z34" s="170">
        <f>+IF(X34&lt;&gt;0,+(Y34/X34)*100,0)</f>
        <v>433.3366273187184</v>
      </c>
      <c r="AA34" s="74">
        <f>SUM(AA29:AA33)</f>
        <v>11860000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5500000</v>
      </c>
      <c r="F38" s="60">
        <v>5500000</v>
      </c>
      <c r="G38" s="60"/>
      <c r="H38" s="60"/>
      <c r="I38" s="60"/>
      <c r="J38" s="60"/>
      <c r="K38" s="60"/>
      <c r="L38" s="60"/>
      <c r="M38" s="60">
        <v>17006</v>
      </c>
      <c r="N38" s="60">
        <v>17006</v>
      </c>
      <c r="O38" s="60"/>
      <c r="P38" s="60"/>
      <c r="Q38" s="60"/>
      <c r="R38" s="60"/>
      <c r="S38" s="60"/>
      <c r="T38" s="60"/>
      <c r="U38" s="60"/>
      <c r="V38" s="60"/>
      <c r="W38" s="60">
        <v>17006</v>
      </c>
      <c r="X38" s="60">
        <v>2750000</v>
      </c>
      <c r="Y38" s="60">
        <v>-2732994</v>
      </c>
      <c r="Z38" s="140">
        <v>-99.38</v>
      </c>
      <c r="AA38" s="62">
        <v>5500000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5500000</v>
      </c>
      <c r="F39" s="77">
        <f t="shared" si="4"/>
        <v>5500000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17006</v>
      </c>
      <c r="N39" s="77">
        <f t="shared" si="4"/>
        <v>17006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17006</v>
      </c>
      <c r="X39" s="77">
        <f t="shared" si="4"/>
        <v>2750000</v>
      </c>
      <c r="Y39" s="77">
        <f t="shared" si="4"/>
        <v>-2732994</v>
      </c>
      <c r="Z39" s="212">
        <f>+IF(X39&lt;&gt;0,+(Y39/X39)*100,0)</f>
        <v>-99.3816</v>
      </c>
      <c r="AA39" s="79">
        <f>SUM(AA37:AA38)</f>
        <v>5500000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17360000</v>
      </c>
      <c r="F40" s="73">
        <f t="shared" si="5"/>
        <v>17360000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31643868</v>
      </c>
      <c r="N40" s="73">
        <f t="shared" si="5"/>
        <v>31643868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31643868</v>
      </c>
      <c r="X40" s="73">
        <f t="shared" si="5"/>
        <v>8680000</v>
      </c>
      <c r="Y40" s="73">
        <f t="shared" si="5"/>
        <v>22963868</v>
      </c>
      <c r="Z40" s="170">
        <f>+IF(X40&lt;&gt;0,+(Y40/X40)*100,0)</f>
        <v>264.5606912442396</v>
      </c>
      <c r="AA40" s="74">
        <f>+AA34+AA39</f>
        <v>17360000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338222067</v>
      </c>
      <c r="F42" s="259">
        <f t="shared" si="6"/>
        <v>338222067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245875867</v>
      </c>
      <c r="N42" s="259">
        <f t="shared" si="6"/>
        <v>245875867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245875867</v>
      </c>
      <c r="X42" s="259">
        <f t="shared" si="6"/>
        <v>169111034</v>
      </c>
      <c r="Y42" s="259">
        <f t="shared" si="6"/>
        <v>76764833</v>
      </c>
      <c r="Z42" s="260">
        <f>+IF(X42&lt;&gt;0,+(Y42/X42)*100,0)</f>
        <v>45.39315453538058</v>
      </c>
      <c r="AA42" s="261">
        <f>+AA25-AA40</f>
        <v>338222067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338222067</v>
      </c>
      <c r="F45" s="60">
        <v>338222067</v>
      </c>
      <c r="G45" s="60"/>
      <c r="H45" s="60"/>
      <c r="I45" s="60"/>
      <c r="J45" s="60"/>
      <c r="K45" s="60"/>
      <c r="L45" s="60"/>
      <c r="M45" s="60">
        <v>245875867</v>
      </c>
      <c r="N45" s="60">
        <v>245875867</v>
      </c>
      <c r="O45" s="60"/>
      <c r="P45" s="60"/>
      <c r="Q45" s="60"/>
      <c r="R45" s="60"/>
      <c r="S45" s="60"/>
      <c r="T45" s="60"/>
      <c r="U45" s="60"/>
      <c r="V45" s="60"/>
      <c r="W45" s="60">
        <v>245875867</v>
      </c>
      <c r="X45" s="60">
        <v>169111034</v>
      </c>
      <c r="Y45" s="60">
        <v>76764833</v>
      </c>
      <c r="Z45" s="139">
        <v>45.39</v>
      </c>
      <c r="AA45" s="62">
        <v>338222067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338222067</v>
      </c>
      <c r="F48" s="219">
        <f t="shared" si="7"/>
        <v>338222067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245875867</v>
      </c>
      <c r="N48" s="219">
        <f t="shared" si="7"/>
        <v>245875867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245875867</v>
      </c>
      <c r="X48" s="219">
        <f t="shared" si="7"/>
        <v>169111034</v>
      </c>
      <c r="Y48" s="219">
        <f t="shared" si="7"/>
        <v>76764833</v>
      </c>
      <c r="Z48" s="265">
        <f>+IF(X48&lt;&gt;0,+(Y48/X48)*100,0)</f>
        <v>45.39315453538058</v>
      </c>
      <c r="AA48" s="232">
        <f>SUM(AA45:AA47)</f>
        <v>338222067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9816000</v>
      </c>
      <c r="F6" s="60">
        <v>9816000</v>
      </c>
      <c r="G6" s="60"/>
      <c r="H6" s="60">
        <v>327167</v>
      </c>
      <c r="I6" s="60">
        <v>342323</v>
      </c>
      <c r="J6" s="60">
        <v>669490</v>
      </c>
      <c r="K6" s="60">
        <v>276829</v>
      </c>
      <c r="L6" s="60">
        <v>1393419</v>
      </c>
      <c r="M6" s="60">
        <v>186946</v>
      </c>
      <c r="N6" s="60">
        <v>1857194</v>
      </c>
      <c r="O6" s="60"/>
      <c r="P6" s="60"/>
      <c r="Q6" s="60"/>
      <c r="R6" s="60"/>
      <c r="S6" s="60"/>
      <c r="T6" s="60"/>
      <c r="U6" s="60"/>
      <c r="V6" s="60"/>
      <c r="W6" s="60">
        <v>2526684</v>
      </c>
      <c r="X6" s="60">
        <v>4908000</v>
      </c>
      <c r="Y6" s="60">
        <v>-2381316</v>
      </c>
      <c r="Z6" s="140">
        <v>-48.52</v>
      </c>
      <c r="AA6" s="62">
        <v>9816000</v>
      </c>
    </row>
    <row r="7" spans="1:27" ht="12.75">
      <c r="A7" s="249" t="s">
        <v>32</v>
      </c>
      <c r="B7" s="182"/>
      <c r="C7" s="155"/>
      <c r="D7" s="155"/>
      <c r="E7" s="59">
        <v>1359000</v>
      </c>
      <c r="F7" s="60">
        <v>1359000</v>
      </c>
      <c r="G7" s="60"/>
      <c r="H7" s="60">
        <v>1203</v>
      </c>
      <c r="I7" s="60">
        <v>758</v>
      </c>
      <c r="J7" s="60">
        <v>1961</v>
      </c>
      <c r="K7" s="60"/>
      <c r="L7" s="60">
        <v>22521</v>
      </c>
      <c r="M7" s="60">
        <v>19006</v>
      </c>
      <c r="N7" s="60">
        <v>41527</v>
      </c>
      <c r="O7" s="60"/>
      <c r="P7" s="60"/>
      <c r="Q7" s="60"/>
      <c r="R7" s="60"/>
      <c r="S7" s="60"/>
      <c r="T7" s="60"/>
      <c r="U7" s="60"/>
      <c r="V7" s="60"/>
      <c r="W7" s="60">
        <v>43488</v>
      </c>
      <c r="X7" s="60">
        <v>679500</v>
      </c>
      <c r="Y7" s="60">
        <v>-636012</v>
      </c>
      <c r="Z7" s="140">
        <v>-93.6</v>
      </c>
      <c r="AA7" s="62">
        <v>1359000</v>
      </c>
    </row>
    <row r="8" spans="1:27" ht="12.75">
      <c r="A8" s="249" t="s">
        <v>178</v>
      </c>
      <c r="B8" s="182"/>
      <c r="C8" s="155"/>
      <c r="D8" s="155"/>
      <c r="E8" s="59">
        <v>3213000</v>
      </c>
      <c r="F8" s="60">
        <v>3213000</v>
      </c>
      <c r="G8" s="60"/>
      <c r="H8" s="60">
        <v>8279295</v>
      </c>
      <c r="I8" s="60">
        <v>7681697</v>
      </c>
      <c r="J8" s="60">
        <v>15960992</v>
      </c>
      <c r="K8" s="60">
        <v>16544735</v>
      </c>
      <c r="L8" s="60">
        <v>177690</v>
      </c>
      <c r="M8" s="60">
        <v>37654280</v>
      </c>
      <c r="N8" s="60">
        <v>54376705</v>
      </c>
      <c r="O8" s="60"/>
      <c r="P8" s="60"/>
      <c r="Q8" s="60"/>
      <c r="R8" s="60"/>
      <c r="S8" s="60"/>
      <c r="T8" s="60"/>
      <c r="U8" s="60"/>
      <c r="V8" s="60"/>
      <c r="W8" s="60">
        <v>70337697</v>
      </c>
      <c r="X8" s="60">
        <v>1671996</v>
      </c>
      <c r="Y8" s="60">
        <v>68665701</v>
      </c>
      <c r="Z8" s="140">
        <v>4106.81</v>
      </c>
      <c r="AA8" s="62">
        <v>3213000</v>
      </c>
    </row>
    <row r="9" spans="1:27" ht="12.75">
      <c r="A9" s="249" t="s">
        <v>179</v>
      </c>
      <c r="B9" s="182"/>
      <c r="C9" s="155"/>
      <c r="D9" s="155"/>
      <c r="E9" s="59">
        <v>118168320</v>
      </c>
      <c r="F9" s="60">
        <v>118168320</v>
      </c>
      <c r="G9" s="60"/>
      <c r="H9" s="60"/>
      <c r="I9" s="60">
        <v>30381000</v>
      </c>
      <c r="J9" s="60">
        <v>30381000</v>
      </c>
      <c r="K9" s="60">
        <v>4000000</v>
      </c>
      <c r="L9" s="60">
        <v>5594000</v>
      </c>
      <c r="M9" s="60">
        <v>19008000</v>
      </c>
      <c r="N9" s="60">
        <v>28602000</v>
      </c>
      <c r="O9" s="60"/>
      <c r="P9" s="60"/>
      <c r="Q9" s="60"/>
      <c r="R9" s="60"/>
      <c r="S9" s="60"/>
      <c r="T9" s="60"/>
      <c r="U9" s="60"/>
      <c r="V9" s="60"/>
      <c r="W9" s="60">
        <v>58983000</v>
      </c>
      <c r="X9" s="60">
        <v>78778666</v>
      </c>
      <c r="Y9" s="60">
        <v>-19795666</v>
      </c>
      <c r="Z9" s="140">
        <v>-25.13</v>
      </c>
      <c r="AA9" s="62">
        <v>118168320</v>
      </c>
    </row>
    <row r="10" spans="1:27" ht="12.75">
      <c r="A10" s="249" t="s">
        <v>180</v>
      </c>
      <c r="B10" s="182"/>
      <c r="C10" s="155"/>
      <c r="D10" s="155"/>
      <c r="E10" s="59">
        <v>23800000</v>
      </c>
      <c r="F10" s="60">
        <v>23800000</v>
      </c>
      <c r="G10" s="60"/>
      <c r="H10" s="60"/>
      <c r="I10" s="60">
        <v>6892000</v>
      </c>
      <c r="J10" s="60">
        <v>6892000</v>
      </c>
      <c r="K10" s="60"/>
      <c r="L10" s="60"/>
      <c r="M10" s="60">
        <v>7366000</v>
      </c>
      <c r="N10" s="60">
        <v>7366000</v>
      </c>
      <c r="O10" s="60"/>
      <c r="P10" s="60"/>
      <c r="Q10" s="60"/>
      <c r="R10" s="60"/>
      <c r="S10" s="60"/>
      <c r="T10" s="60"/>
      <c r="U10" s="60"/>
      <c r="V10" s="60"/>
      <c r="W10" s="60">
        <v>14258000</v>
      </c>
      <c r="X10" s="60">
        <v>15866666</v>
      </c>
      <c r="Y10" s="60">
        <v>-1608666</v>
      </c>
      <c r="Z10" s="140">
        <v>-10.14</v>
      </c>
      <c r="AA10" s="62">
        <v>23800000</v>
      </c>
    </row>
    <row r="11" spans="1:27" ht="12.75">
      <c r="A11" s="249" t="s">
        <v>181</v>
      </c>
      <c r="B11" s="182"/>
      <c r="C11" s="155"/>
      <c r="D11" s="155"/>
      <c r="E11" s="59">
        <v>1037000</v>
      </c>
      <c r="F11" s="60">
        <v>1037000</v>
      </c>
      <c r="G11" s="60"/>
      <c r="H11" s="60">
        <v>32551</v>
      </c>
      <c r="I11" s="60">
        <v>88205</v>
      </c>
      <c r="J11" s="60">
        <v>120756</v>
      </c>
      <c r="K11" s="60">
        <v>93976</v>
      </c>
      <c r="L11" s="60">
        <v>29519</v>
      </c>
      <c r="M11" s="60">
        <v>139070</v>
      </c>
      <c r="N11" s="60">
        <v>262565</v>
      </c>
      <c r="O11" s="60"/>
      <c r="P11" s="60"/>
      <c r="Q11" s="60"/>
      <c r="R11" s="60"/>
      <c r="S11" s="60"/>
      <c r="T11" s="60"/>
      <c r="U11" s="60"/>
      <c r="V11" s="60"/>
      <c r="W11" s="60">
        <v>383321</v>
      </c>
      <c r="X11" s="60">
        <v>518502</v>
      </c>
      <c r="Y11" s="60">
        <v>-135181</v>
      </c>
      <c r="Z11" s="140">
        <v>-26.07</v>
      </c>
      <c r="AA11" s="62">
        <v>1037000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-101559430</v>
      </c>
      <c r="F14" s="60">
        <v>-101559430</v>
      </c>
      <c r="G14" s="60"/>
      <c r="H14" s="60">
        <v>-14021764</v>
      </c>
      <c r="I14" s="60">
        <v>-19151464</v>
      </c>
      <c r="J14" s="60">
        <v>-33173228</v>
      </c>
      <c r="K14" s="60">
        <v>-25723502</v>
      </c>
      <c r="L14" s="60">
        <v>-10383641</v>
      </c>
      <c r="M14" s="60">
        <v>-52341567</v>
      </c>
      <c r="N14" s="60">
        <v>-88448710</v>
      </c>
      <c r="O14" s="60"/>
      <c r="P14" s="60"/>
      <c r="Q14" s="60"/>
      <c r="R14" s="60"/>
      <c r="S14" s="60"/>
      <c r="T14" s="60"/>
      <c r="U14" s="60"/>
      <c r="V14" s="60"/>
      <c r="W14" s="60">
        <v>-121621938</v>
      </c>
      <c r="X14" s="60">
        <v>-52580100</v>
      </c>
      <c r="Y14" s="60">
        <v>-69041838</v>
      </c>
      <c r="Z14" s="140">
        <v>131.31</v>
      </c>
      <c r="AA14" s="62">
        <v>-101559430</v>
      </c>
    </row>
    <row r="15" spans="1:27" ht="12.75">
      <c r="A15" s="249" t="s">
        <v>40</v>
      </c>
      <c r="B15" s="182"/>
      <c r="C15" s="155"/>
      <c r="D15" s="155"/>
      <c r="E15" s="59">
        <v>-350001</v>
      </c>
      <c r="F15" s="60">
        <v>-350001</v>
      </c>
      <c r="G15" s="60"/>
      <c r="H15" s="60">
        <v>-2745</v>
      </c>
      <c r="I15" s="60">
        <v>-599</v>
      </c>
      <c r="J15" s="60">
        <v>-3344</v>
      </c>
      <c r="K15" s="60">
        <v>-3437</v>
      </c>
      <c r="L15" s="60">
        <v>-140</v>
      </c>
      <c r="M15" s="60">
        <v>-5651</v>
      </c>
      <c r="N15" s="60">
        <v>-9228</v>
      </c>
      <c r="O15" s="60"/>
      <c r="P15" s="60"/>
      <c r="Q15" s="60"/>
      <c r="R15" s="60"/>
      <c r="S15" s="60"/>
      <c r="T15" s="60"/>
      <c r="U15" s="60"/>
      <c r="V15" s="60"/>
      <c r="W15" s="60">
        <v>-12572</v>
      </c>
      <c r="X15" s="60">
        <v>-175002</v>
      </c>
      <c r="Y15" s="60">
        <v>162430</v>
      </c>
      <c r="Z15" s="140">
        <v>-92.82</v>
      </c>
      <c r="AA15" s="62">
        <v>-350001</v>
      </c>
    </row>
    <row r="16" spans="1:27" ht="12.75">
      <c r="A16" s="249" t="s">
        <v>42</v>
      </c>
      <c r="B16" s="182"/>
      <c r="C16" s="155"/>
      <c r="D16" s="155"/>
      <c r="E16" s="59">
        <v>-20810000</v>
      </c>
      <c r="F16" s="60">
        <v>-20810000</v>
      </c>
      <c r="G16" s="60"/>
      <c r="H16" s="60">
        <v>-26335</v>
      </c>
      <c r="I16" s="60">
        <v>-914046</v>
      </c>
      <c r="J16" s="60">
        <v>-940381</v>
      </c>
      <c r="K16" s="60">
        <v>-3432260</v>
      </c>
      <c r="L16" s="60">
        <v>-3959761</v>
      </c>
      <c r="M16" s="60"/>
      <c r="N16" s="60">
        <v>-7392021</v>
      </c>
      <c r="O16" s="60"/>
      <c r="P16" s="60"/>
      <c r="Q16" s="60"/>
      <c r="R16" s="60"/>
      <c r="S16" s="60"/>
      <c r="T16" s="60"/>
      <c r="U16" s="60"/>
      <c r="V16" s="60"/>
      <c r="W16" s="60">
        <v>-8332402</v>
      </c>
      <c r="X16" s="60">
        <v>-10405002</v>
      </c>
      <c r="Y16" s="60">
        <v>2072600</v>
      </c>
      <c r="Z16" s="140">
        <v>-19.92</v>
      </c>
      <c r="AA16" s="62">
        <v>-20810000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34673889</v>
      </c>
      <c r="F17" s="73">
        <f t="shared" si="0"/>
        <v>34673889</v>
      </c>
      <c r="G17" s="73">
        <f t="shared" si="0"/>
        <v>0</v>
      </c>
      <c r="H17" s="73">
        <f t="shared" si="0"/>
        <v>-5410628</v>
      </c>
      <c r="I17" s="73">
        <f t="shared" si="0"/>
        <v>25319874</v>
      </c>
      <c r="J17" s="73">
        <f t="shared" si="0"/>
        <v>19909246</v>
      </c>
      <c r="K17" s="73">
        <f t="shared" si="0"/>
        <v>-8243659</v>
      </c>
      <c r="L17" s="73">
        <f t="shared" si="0"/>
        <v>-7126393</v>
      </c>
      <c r="M17" s="73">
        <f t="shared" si="0"/>
        <v>12026084</v>
      </c>
      <c r="N17" s="73">
        <f t="shared" si="0"/>
        <v>-3343968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16565278</v>
      </c>
      <c r="X17" s="73">
        <f t="shared" si="0"/>
        <v>39263226</v>
      </c>
      <c r="Y17" s="73">
        <f t="shared" si="0"/>
        <v>-22697948</v>
      </c>
      <c r="Z17" s="170">
        <f>+IF(X17&lt;&gt;0,+(Y17/X17)*100,0)</f>
        <v>-57.80968685558339</v>
      </c>
      <c r="AA17" s="74">
        <f>SUM(AA6:AA16)</f>
        <v>34673889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-23800000</v>
      </c>
      <c r="F26" s="60">
        <v>-23800000</v>
      </c>
      <c r="G26" s="60"/>
      <c r="H26" s="60"/>
      <c r="I26" s="60">
        <v>-6892000</v>
      </c>
      <c r="J26" s="60">
        <v>-6892000</v>
      </c>
      <c r="K26" s="60"/>
      <c r="L26" s="60">
        <v>-230280</v>
      </c>
      <c r="M26" s="60">
        <v>-4931173</v>
      </c>
      <c r="N26" s="60">
        <v>-5161453</v>
      </c>
      <c r="O26" s="60"/>
      <c r="P26" s="60"/>
      <c r="Q26" s="60"/>
      <c r="R26" s="60"/>
      <c r="S26" s="60"/>
      <c r="T26" s="60"/>
      <c r="U26" s="60"/>
      <c r="V26" s="60"/>
      <c r="W26" s="60">
        <v>-12053453</v>
      </c>
      <c r="X26" s="60">
        <v>-11899998</v>
      </c>
      <c r="Y26" s="60">
        <v>-153455</v>
      </c>
      <c r="Z26" s="140">
        <v>1.29</v>
      </c>
      <c r="AA26" s="62">
        <v>-23800000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-23800000</v>
      </c>
      <c r="F27" s="73">
        <f t="shared" si="1"/>
        <v>-23800000</v>
      </c>
      <c r="G27" s="73">
        <f t="shared" si="1"/>
        <v>0</v>
      </c>
      <c r="H27" s="73">
        <f t="shared" si="1"/>
        <v>0</v>
      </c>
      <c r="I27" s="73">
        <f t="shared" si="1"/>
        <v>-6892000</v>
      </c>
      <c r="J27" s="73">
        <f t="shared" si="1"/>
        <v>-6892000</v>
      </c>
      <c r="K27" s="73">
        <f t="shared" si="1"/>
        <v>0</v>
      </c>
      <c r="L27" s="73">
        <f t="shared" si="1"/>
        <v>-230280</v>
      </c>
      <c r="M27" s="73">
        <f t="shared" si="1"/>
        <v>-4931173</v>
      </c>
      <c r="N27" s="73">
        <f t="shared" si="1"/>
        <v>-5161453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-12053453</v>
      </c>
      <c r="X27" s="73">
        <f t="shared" si="1"/>
        <v>-11899998</v>
      </c>
      <c r="Y27" s="73">
        <f t="shared" si="1"/>
        <v>-153455</v>
      </c>
      <c r="Z27" s="170">
        <f>+IF(X27&lt;&gt;0,+(Y27/X27)*100,0)</f>
        <v>1.2895380318551313</v>
      </c>
      <c r="AA27" s="74">
        <f>SUM(AA21:AA26)</f>
        <v>-23800000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-783476</v>
      </c>
      <c r="F35" s="60">
        <v>-783476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-391500</v>
      </c>
      <c r="Y35" s="60">
        <v>391500</v>
      </c>
      <c r="Z35" s="140">
        <v>-100</v>
      </c>
      <c r="AA35" s="62">
        <v>-783476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-783476</v>
      </c>
      <c r="F36" s="73">
        <f t="shared" si="2"/>
        <v>-783476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-391500</v>
      </c>
      <c r="Y36" s="73">
        <f t="shared" si="2"/>
        <v>391500</v>
      </c>
      <c r="Z36" s="170">
        <f>+IF(X36&lt;&gt;0,+(Y36/X36)*100,0)</f>
        <v>-100</v>
      </c>
      <c r="AA36" s="74">
        <f>SUM(AA31:AA35)</f>
        <v>-783476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10090413</v>
      </c>
      <c r="F38" s="100">
        <f t="shared" si="3"/>
        <v>10090413</v>
      </c>
      <c r="G38" s="100">
        <f t="shared" si="3"/>
        <v>0</v>
      </c>
      <c r="H38" s="100">
        <f t="shared" si="3"/>
        <v>-5410628</v>
      </c>
      <c r="I38" s="100">
        <f t="shared" si="3"/>
        <v>18427874</v>
      </c>
      <c r="J38" s="100">
        <f t="shared" si="3"/>
        <v>13017246</v>
      </c>
      <c r="K38" s="100">
        <f t="shared" si="3"/>
        <v>-8243659</v>
      </c>
      <c r="L38" s="100">
        <f t="shared" si="3"/>
        <v>-7356673</v>
      </c>
      <c r="M38" s="100">
        <f t="shared" si="3"/>
        <v>7094911</v>
      </c>
      <c r="N38" s="100">
        <f t="shared" si="3"/>
        <v>-8505421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4511825</v>
      </c>
      <c r="X38" s="100">
        <f t="shared" si="3"/>
        <v>26971728</v>
      </c>
      <c r="Y38" s="100">
        <f t="shared" si="3"/>
        <v>-22459903</v>
      </c>
      <c r="Z38" s="137">
        <f>+IF(X38&lt;&gt;0,+(Y38/X38)*100,0)</f>
        <v>-83.27202098434331</v>
      </c>
      <c r="AA38" s="102">
        <f>+AA17+AA27+AA36</f>
        <v>10090413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/>
      <c r="I39" s="100">
        <v>-5410628</v>
      </c>
      <c r="J39" s="100"/>
      <c r="K39" s="100">
        <v>13017246</v>
      </c>
      <c r="L39" s="100">
        <v>4773587</v>
      </c>
      <c r="M39" s="100">
        <v>-2583086</v>
      </c>
      <c r="N39" s="100">
        <v>13017246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10090413</v>
      </c>
      <c r="F40" s="259">
        <v>10090413</v>
      </c>
      <c r="G40" s="259"/>
      <c r="H40" s="259">
        <v>-5410628</v>
      </c>
      <c r="I40" s="259">
        <v>13017246</v>
      </c>
      <c r="J40" s="259">
        <v>13017246</v>
      </c>
      <c r="K40" s="259">
        <v>4773587</v>
      </c>
      <c r="L40" s="259">
        <v>-2583086</v>
      </c>
      <c r="M40" s="259">
        <v>4511825</v>
      </c>
      <c r="N40" s="259">
        <v>4511825</v>
      </c>
      <c r="O40" s="259"/>
      <c r="P40" s="259"/>
      <c r="Q40" s="259"/>
      <c r="R40" s="259"/>
      <c r="S40" s="259"/>
      <c r="T40" s="259"/>
      <c r="U40" s="259"/>
      <c r="V40" s="259"/>
      <c r="W40" s="259">
        <v>4511825</v>
      </c>
      <c r="X40" s="259">
        <v>26971728</v>
      </c>
      <c r="Y40" s="259">
        <v>-22459903</v>
      </c>
      <c r="Z40" s="260">
        <v>-83.27</v>
      </c>
      <c r="AA40" s="261">
        <v>10090413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22050000</v>
      </c>
      <c r="F5" s="106">
        <f t="shared" si="0"/>
        <v>22050000</v>
      </c>
      <c r="G5" s="106">
        <f t="shared" si="0"/>
        <v>0</v>
      </c>
      <c r="H5" s="106">
        <f t="shared" si="0"/>
        <v>0</v>
      </c>
      <c r="I5" s="106">
        <f t="shared" si="0"/>
        <v>3999350</v>
      </c>
      <c r="J5" s="106">
        <f t="shared" si="0"/>
        <v>3999350</v>
      </c>
      <c r="K5" s="106">
        <f t="shared" si="0"/>
        <v>526490</v>
      </c>
      <c r="L5" s="106">
        <f t="shared" si="0"/>
        <v>230280</v>
      </c>
      <c r="M5" s="106">
        <f t="shared" si="0"/>
        <v>4705995</v>
      </c>
      <c r="N5" s="106">
        <f t="shared" si="0"/>
        <v>5462765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9462115</v>
      </c>
      <c r="X5" s="106">
        <f t="shared" si="0"/>
        <v>11025000</v>
      </c>
      <c r="Y5" s="106">
        <f t="shared" si="0"/>
        <v>-1562885</v>
      </c>
      <c r="Z5" s="201">
        <f>+IF(X5&lt;&gt;0,+(Y5/X5)*100,0)</f>
        <v>-14.175827664399094</v>
      </c>
      <c r="AA5" s="199">
        <f>SUM(AA11:AA18)</f>
        <v>22050000</v>
      </c>
    </row>
    <row r="6" spans="1:27" ht="12.75">
      <c r="A6" s="291" t="s">
        <v>205</v>
      </c>
      <c r="B6" s="142"/>
      <c r="C6" s="62"/>
      <c r="D6" s="156"/>
      <c r="E6" s="60">
        <v>6549000</v>
      </c>
      <c r="F6" s="60">
        <v>6549000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3274500</v>
      </c>
      <c r="Y6" s="60">
        <v>-3274500</v>
      </c>
      <c r="Z6" s="140">
        <v>-100</v>
      </c>
      <c r="AA6" s="155">
        <v>6549000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12137000</v>
      </c>
      <c r="F10" s="60">
        <v>12137000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6068500</v>
      </c>
      <c r="Y10" s="60">
        <v>-6068500</v>
      </c>
      <c r="Z10" s="140">
        <v>-100</v>
      </c>
      <c r="AA10" s="155">
        <v>12137000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18686000</v>
      </c>
      <c r="F11" s="295">
        <f t="shared" si="1"/>
        <v>18686000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9343000</v>
      </c>
      <c r="Y11" s="295">
        <f t="shared" si="1"/>
        <v>-9343000</v>
      </c>
      <c r="Z11" s="296">
        <f>+IF(X11&lt;&gt;0,+(Y11/X11)*100,0)</f>
        <v>-100</v>
      </c>
      <c r="AA11" s="297">
        <f>SUM(AA6:AA10)</f>
        <v>18686000</v>
      </c>
    </row>
    <row r="12" spans="1:27" ht="12.75">
      <c r="A12" s="298" t="s">
        <v>211</v>
      </c>
      <c r="B12" s="136"/>
      <c r="C12" s="62"/>
      <c r="D12" s="156"/>
      <c r="E12" s="60">
        <v>3364000</v>
      </c>
      <c r="F12" s="60">
        <v>3364000</v>
      </c>
      <c r="G12" s="60"/>
      <c r="H12" s="60"/>
      <c r="I12" s="60">
        <v>3999350</v>
      </c>
      <c r="J12" s="60">
        <v>3999350</v>
      </c>
      <c r="K12" s="60">
        <v>526490</v>
      </c>
      <c r="L12" s="60">
        <v>230280</v>
      </c>
      <c r="M12" s="60">
        <v>4705995</v>
      </c>
      <c r="N12" s="60">
        <v>5462765</v>
      </c>
      <c r="O12" s="60"/>
      <c r="P12" s="60"/>
      <c r="Q12" s="60"/>
      <c r="R12" s="60"/>
      <c r="S12" s="60"/>
      <c r="T12" s="60"/>
      <c r="U12" s="60"/>
      <c r="V12" s="60"/>
      <c r="W12" s="60">
        <v>9462115</v>
      </c>
      <c r="X12" s="60">
        <v>1682000</v>
      </c>
      <c r="Y12" s="60">
        <v>7780115</v>
      </c>
      <c r="Z12" s="140">
        <v>462.55</v>
      </c>
      <c r="AA12" s="155">
        <v>3364000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5000000</v>
      </c>
      <c r="F20" s="100">
        <f t="shared" si="2"/>
        <v>5000000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2500000</v>
      </c>
      <c r="Y20" s="100">
        <f t="shared" si="2"/>
        <v>-2500000</v>
      </c>
      <c r="Z20" s="137">
        <f>+IF(X20&lt;&gt;0,+(Y20/X20)*100,0)</f>
        <v>-100</v>
      </c>
      <c r="AA20" s="153">
        <f>SUM(AA26:AA33)</f>
        <v>5000000</v>
      </c>
    </row>
    <row r="21" spans="1:27" ht="12.75">
      <c r="A21" s="291" t="s">
        <v>205</v>
      </c>
      <c r="B21" s="142"/>
      <c r="C21" s="62"/>
      <c r="D21" s="156"/>
      <c r="E21" s="60">
        <v>2000000</v>
      </c>
      <c r="F21" s="60">
        <v>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155">
        <v>2000000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3000000</v>
      </c>
      <c r="F25" s="60">
        <v>3000000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1500000</v>
      </c>
      <c r="Y25" s="60">
        <v>-1500000</v>
      </c>
      <c r="Z25" s="140">
        <v>-100</v>
      </c>
      <c r="AA25" s="155">
        <v>3000000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5000000</v>
      </c>
      <c r="F26" s="295">
        <f t="shared" si="3"/>
        <v>5000000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2500000</v>
      </c>
      <c r="Y26" s="295">
        <f t="shared" si="3"/>
        <v>-2500000</v>
      </c>
      <c r="Z26" s="296">
        <f>+IF(X26&lt;&gt;0,+(Y26/X26)*100,0)</f>
        <v>-100</v>
      </c>
      <c r="AA26" s="297">
        <f>SUM(AA21:AA25)</f>
        <v>5000000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8549000</v>
      </c>
      <c r="F36" s="60">
        <f t="shared" si="4"/>
        <v>8549000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4274500</v>
      </c>
      <c r="Y36" s="60">
        <f t="shared" si="4"/>
        <v>-4274500</v>
      </c>
      <c r="Z36" s="140">
        <f aca="true" t="shared" si="5" ref="Z36:Z49">+IF(X36&lt;&gt;0,+(Y36/X36)*100,0)</f>
        <v>-100</v>
      </c>
      <c r="AA36" s="155">
        <f>AA6+AA21</f>
        <v>8549000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15137000</v>
      </c>
      <c r="F40" s="60">
        <f t="shared" si="4"/>
        <v>15137000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7568500</v>
      </c>
      <c r="Y40" s="60">
        <f t="shared" si="4"/>
        <v>-7568500</v>
      </c>
      <c r="Z40" s="140">
        <f t="shared" si="5"/>
        <v>-100</v>
      </c>
      <c r="AA40" s="155">
        <f>AA10+AA25</f>
        <v>15137000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23686000</v>
      </c>
      <c r="F41" s="295">
        <f t="shared" si="6"/>
        <v>23686000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11843000</v>
      </c>
      <c r="Y41" s="295">
        <f t="shared" si="6"/>
        <v>-11843000</v>
      </c>
      <c r="Z41" s="296">
        <f t="shared" si="5"/>
        <v>-100</v>
      </c>
      <c r="AA41" s="297">
        <f>SUM(AA36:AA40)</f>
        <v>23686000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3364000</v>
      </c>
      <c r="F42" s="54">
        <f t="shared" si="7"/>
        <v>3364000</v>
      </c>
      <c r="G42" s="54">
        <f t="shared" si="7"/>
        <v>0</v>
      </c>
      <c r="H42" s="54">
        <f t="shared" si="7"/>
        <v>0</v>
      </c>
      <c r="I42" s="54">
        <f t="shared" si="7"/>
        <v>3999350</v>
      </c>
      <c r="J42" s="54">
        <f t="shared" si="7"/>
        <v>3999350</v>
      </c>
      <c r="K42" s="54">
        <f t="shared" si="7"/>
        <v>526490</v>
      </c>
      <c r="L42" s="54">
        <f t="shared" si="7"/>
        <v>230280</v>
      </c>
      <c r="M42" s="54">
        <f t="shared" si="7"/>
        <v>4705995</v>
      </c>
      <c r="N42" s="54">
        <f t="shared" si="7"/>
        <v>5462765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9462115</v>
      </c>
      <c r="X42" s="54">
        <f t="shared" si="7"/>
        <v>1682000</v>
      </c>
      <c r="Y42" s="54">
        <f t="shared" si="7"/>
        <v>7780115</v>
      </c>
      <c r="Z42" s="184">
        <f t="shared" si="5"/>
        <v>462.5514268727705</v>
      </c>
      <c r="AA42" s="130">
        <f aca="true" t="shared" si="8" ref="AA42:AA48">AA12+AA27</f>
        <v>3364000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27050000</v>
      </c>
      <c r="F49" s="220">
        <f t="shared" si="9"/>
        <v>27050000</v>
      </c>
      <c r="G49" s="220">
        <f t="shared" si="9"/>
        <v>0</v>
      </c>
      <c r="H49" s="220">
        <f t="shared" si="9"/>
        <v>0</v>
      </c>
      <c r="I49" s="220">
        <f t="shared" si="9"/>
        <v>3999350</v>
      </c>
      <c r="J49" s="220">
        <f t="shared" si="9"/>
        <v>3999350</v>
      </c>
      <c r="K49" s="220">
        <f t="shared" si="9"/>
        <v>526490</v>
      </c>
      <c r="L49" s="220">
        <f t="shared" si="9"/>
        <v>230280</v>
      </c>
      <c r="M49" s="220">
        <f t="shared" si="9"/>
        <v>4705995</v>
      </c>
      <c r="N49" s="220">
        <f t="shared" si="9"/>
        <v>5462765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9462115</v>
      </c>
      <c r="X49" s="220">
        <f t="shared" si="9"/>
        <v>13525000</v>
      </c>
      <c r="Y49" s="220">
        <f t="shared" si="9"/>
        <v>-4062885</v>
      </c>
      <c r="Z49" s="221">
        <f t="shared" si="5"/>
        <v>-30.03981515711645</v>
      </c>
      <c r="AA49" s="222">
        <f>SUM(AA41:AA48)</f>
        <v>27050000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5689400</v>
      </c>
      <c r="F51" s="54">
        <f t="shared" si="10"/>
        <v>5689400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2844700</v>
      </c>
      <c r="Y51" s="54">
        <f t="shared" si="10"/>
        <v>-2844700</v>
      </c>
      <c r="Z51" s="184">
        <f>+IF(X51&lt;&gt;0,+(Y51/X51)*100,0)</f>
        <v>-100</v>
      </c>
      <c r="AA51" s="130">
        <f>SUM(AA57:AA61)</f>
        <v>5689400</v>
      </c>
    </row>
    <row r="52" spans="1:27" ht="12.75">
      <c r="A52" s="310" t="s">
        <v>205</v>
      </c>
      <c r="B52" s="142"/>
      <c r="C52" s="62"/>
      <c r="D52" s="156"/>
      <c r="E52" s="60">
        <v>1800000</v>
      </c>
      <c r="F52" s="60">
        <v>1800000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900000</v>
      </c>
      <c r="Y52" s="60">
        <v>-900000</v>
      </c>
      <c r="Z52" s="140">
        <v>-100</v>
      </c>
      <c r="AA52" s="155">
        <v>1800000</v>
      </c>
    </row>
    <row r="53" spans="1:27" ht="12.75">
      <c r="A53" s="310" t="s">
        <v>206</v>
      </c>
      <c r="B53" s="142"/>
      <c r="C53" s="62"/>
      <c r="D53" s="156"/>
      <c r="E53" s="60">
        <v>300000</v>
      </c>
      <c r="F53" s="60">
        <v>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150000</v>
      </c>
      <c r="Y53" s="60">
        <v>-150000</v>
      </c>
      <c r="Z53" s="140">
        <v>-100</v>
      </c>
      <c r="AA53" s="155">
        <v>300000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513000</v>
      </c>
      <c r="F56" s="60">
        <v>513000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256500</v>
      </c>
      <c r="Y56" s="60">
        <v>-256500</v>
      </c>
      <c r="Z56" s="140">
        <v>-100</v>
      </c>
      <c r="AA56" s="155">
        <v>513000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2613000</v>
      </c>
      <c r="F57" s="295">
        <f t="shared" si="11"/>
        <v>2613000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1306500</v>
      </c>
      <c r="Y57" s="295">
        <f t="shared" si="11"/>
        <v>-1306500</v>
      </c>
      <c r="Z57" s="296">
        <f>+IF(X57&lt;&gt;0,+(Y57/X57)*100,0)</f>
        <v>-100</v>
      </c>
      <c r="AA57" s="297">
        <f>SUM(AA52:AA56)</f>
        <v>2613000</v>
      </c>
    </row>
    <row r="58" spans="1:27" ht="12.75">
      <c r="A58" s="311" t="s">
        <v>211</v>
      </c>
      <c r="B58" s="136"/>
      <c r="C58" s="62"/>
      <c r="D58" s="156"/>
      <c r="E58" s="60">
        <v>1051000</v>
      </c>
      <c r="F58" s="60">
        <v>1051000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525500</v>
      </c>
      <c r="Y58" s="60">
        <v>-525500</v>
      </c>
      <c r="Z58" s="140">
        <v>-100</v>
      </c>
      <c r="AA58" s="155">
        <v>1051000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2025400</v>
      </c>
      <c r="F61" s="60">
        <v>2025400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1012700</v>
      </c>
      <c r="Y61" s="60">
        <v>-1012700</v>
      </c>
      <c r="Z61" s="140">
        <v>-100</v>
      </c>
      <c r="AA61" s="155">
        <v>2025400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189000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5500000</v>
      </c>
      <c r="F66" s="275"/>
      <c r="G66" s="275"/>
      <c r="H66" s="275">
        <v>801</v>
      </c>
      <c r="I66" s="275">
        <v>758531</v>
      </c>
      <c r="J66" s="275">
        <v>759332</v>
      </c>
      <c r="K66" s="275">
        <v>61979</v>
      </c>
      <c r="L66" s="275">
        <v>150430</v>
      </c>
      <c r="M66" s="275">
        <v>643066</v>
      </c>
      <c r="N66" s="275">
        <v>855475</v>
      </c>
      <c r="O66" s="275"/>
      <c r="P66" s="275"/>
      <c r="Q66" s="275"/>
      <c r="R66" s="275"/>
      <c r="S66" s="275"/>
      <c r="T66" s="275"/>
      <c r="U66" s="275"/>
      <c r="V66" s="275"/>
      <c r="W66" s="275">
        <v>1614807</v>
      </c>
      <c r="X66" s="275"/>
      <c r="Y66" s="275">
        <v>1614807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5689000</v>
      </c>
      <c r="F69" s="220">
        <f t="shared" si="12"/>
        <v>0</v>
      </c>
      <c r="G69" s="220">
        <f t="shared" si="12"/>
        <v>0</v>
      </c>
      <c r="H69" s="220">
        <f t="shared" si="12"/>
        <v>801</v>
      </c>
      <c r="I69" s="220">
        <f t="shared" si="12"/>
        <v>758531</v>
      </c>
      <c r="J69" s="220">
        <f t="shared" si="12"/>
        <v>759332</v>
      </c>
      <c r="K69" s="220">
        <f t="shared" si="12"/>
        <v>61979</v>
      </c>
      <c r="L69" s="220">
        <f t="shared" si="12"/>
        <v>150430</v>
      </c>
      <c r="M69" s="220">
        <f t="shared" si="12"/>
        <v>643066</v>
      </c>
      <c r="N69" s="220">
        <f t="shared" si="12"/>
        <v>855475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1614807</v>
      </c>
      <c r="X69" s="220">
        <f t="shared" si="12"/>
        <v>0</v>
      </c>
      <c r="Y69" s="220">
        <f t="shared" si="12"/>
        <v>1614807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18686000</v>
      </c>
      <c r="F5" s="358">
        <f t="shared" si="0"/>
        <v>18686000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9343000</v>
      </c>
      <c r="Y5" s="358">
        <f t="shared" si="0"/>
        <v>-9343000</v>
      </c>
      <c r="Z5" s="359">
        <f>+IF(X5&lt;&gt;0,+(Y5/X5)*100,0)</f>
        <v>-100</v>
      </c>
      <c r="AA5" s="360">
        <f>+AA6+AA8+AA11+AA13+AA15</f>
        <v>18686000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6549000</v>
      </c>
      <c r="F6" s="59">
        <f t="shared" si="1"/>
        <v>6549000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3274500</v>
      </c>
      <c r="Y6" s="59">
        <f t="shared" si="1"/>
        <v>-3274500</v>
      </c>
      <c r="Z6" s="61">
        <f>+IF(X6&lt;&gt;0,+(Y6/X6)*100,0)</f>
        <v>-100</v>
      </c>
      <c r="AA6" s="62">
        <f t="shared" si="1"/>
        <v>6549000</v>
      </c>
    </row>
    <row r="7" spans="1:27" ht="12.75">
      <c r="A7" s="291" t="s">
        <v>229</v>
      </c>
      <c r="B7" s="142"/>
      <c r="C7" s="60"/>
      <c r="D7" s="340"/>
      <c r="E7" s="60">
        <v>6549000</v>
      </c>
      <c r="F7" s="59">
        <v>6549000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3274500</v>
      </c>
      <c r="Y7" s="59">
        <v>-3274500</v>
      </c>
      <c r="Z7" s="61">
        <v>-100</v>
      </c>
      <c r="AA7" s="62">
        <v>6549000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12137000</v>
      </c>
      <c r="F15" s="59">
        <f t="shared" si="5"/>
        <v>12137000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6068500</v>
      </c>
      <c r="Y15" s="59">
        <f t="shared" si="5"/>
        <v>-6068500</v>
      </c>
      <c r="Z15" s="61">
        <f>+IF(X15&lt;&gt;0,+(Y15/X15)*100,0)</f>
        <v>-100</v>
      </c>
      <c r="AA15" s="62">
        <f>SUM(AA16:AA20)</f>
        <v>12137000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12137000</v>
      </c>
      <c r="F20" s="59">
        <v>12137000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6068500</v>
      </c>
      <c r="Y20" s="59">
        <v>-6068500</v>
      </c>
      <c r="Z20" s="61">
        <v>-100</v>
      </c>
      <c r="AA20" s="62">
        <v>12137000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3364000</v>
      </c>
      <c r="F22" s="345">
        <f t="shared" si="6"/>
        <v>3364000</v>
      </c>
      <c r="G22" s="345">
        <f t="shared" si="6"/>
        <v>0</v>
      </c>
      <c r="H22" s="343">
        <f t="shared" si="6"/>
        <v>0</v>
      </c>
      <c r="I22" s="343">
        <f t="shared" si="6"/>
        <v>3999350</v>
      </c>
      <c r="J22" s="345">
        <f t="shared" si="6"/>
        <v>3999350</v>
      </c>
      <c r="K22" s="345">
        <f t="shared" si="6"/>
        <v>526490</v>
      </c>
      <c r="L22" s="343">
        <f t="shared" si="6"/>
        <v>230280</v>
      </c>
      <c r="M22" s="343">
        <f t="shared" si="6"/>
        <v>4705995</v>
      </c>
      <c r="N22" s="345">
        <f t="shared" si="6"/>
        <v>5462765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9462115</v>
      </c>
      <c r="X22" s="343">
        <f t="shared" si="6"/>
        <v>1682000</v>
      </c>
      <c r="Y22" s="345">
        <f t="shared" si="6"/>
        <v>7780115</v>
      </c>
      <c r="Z22" s="336">
        <f>+IF(X22&lt;&gt;0,+(Y22/X22)*100,0)</f>
        <v>462.5514268727705</v>
      </c>
      <c r="AA22" s="350">
        <f>SUM(AA23:AA32)</f>
        <v>3364000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3364000</v>
      </c>
      <c r="F24" s="59">
        <v>3364000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1682000</v>
      </c>
      <c r="Y24" s="59">
        <v>-1682000</v>
      </c>
      <c r="Z24" s="61">
        <v>-100</v>
      </c>
      <c r="AA24" s="62">
        <v>3364000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3999350</v>
      </c>
      <c r="J32" s="59">
        <v>3999350</v>
      </c>
      <c r="K32" s="59">
        <v>526490</v>
      </c>
      <c r="L32" s="60">
        <v>230280</v>
      </c>
      <c r="M32" s="60">
        <v>4705995</v>
      </c>
      <c r="N32" s="59">
        <v>5462765</v>
      </c>
      <c r="O32" s="59"/>
      <c r="P32" s="60"/>
      <c r="Q32" s="60"/>
      <c r="R32" s="59"/>
      <c r="S32" s="59"/>
      <c r="T32" s="60"/>
      <c r="U32" s="60"/>
      <c r="V32" s="59"/>
      <c r="W32" s="59">
        <v>9462115</v>
      </c>
      <c r="X32" s="60"/>
      <c r="Y32" s="59">
        <v>9462115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22050000</v>
      </c>
      <c r="F60" s="264">
        <f t="shared" si="14"/>
        <v>22050000</v>
      </c>
      <c r="G60" s="264">
        <f t="shared" si="14"/>
        <v>0</v>
      </c>
      <c r="H60" s="219">
        <f t="shared" si="14"/>
        <v>0</v>
      </c>
      <c r="I60" s="219">
        <f t="shared" si="14"/>
        <v>3999350</v>
      </c>
      <c r="J60" s="264">
        <f t="shared" si="14"/>
        <v>3999350</v>
      </c>
      <c r="K60" s="264">
        <f t="shared" si="14"/>
        <v>526490</v>
      </c>
      <c r="L60" s="219">
        <f t="shared" si="14"/>
        <v>230280</v>
      </c>
      <c r="M60" s="219">
        <f t="shared" si="14"/>
        <v>4705995</v>
      </c>
      <c r="N60" s="264">
        <f t="shared" si="14"/>
        <v>5462765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9462115</v>
      </c>
      <c r="X60" s="219">
        <f t="shared" si="14"/>
        <v>11025000</v>
      </c>
      <c r="Y60" s="264">
        <f t="shared" si="14"/>
        <v>-1562885</v>
      </c>
      <c r="Z60" s="337">
        <f>+IF(X60&lt;&gt;0,+(Y60/X60)*100,0)</f>
        <v>-14.175827664399094</v>
      </c>
      <c r="AA60" s="232">
        <f>+AA57+AA54+AA51+AA40+AA37+AA34+AA22+AA5</f>
        <v>22050000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5000000</v>
      </c>
      <c r="F5" s="358">
        <f t="shared" si="0"/>
        <v>5000000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2500000</v>
      </c>
      <c r="Y5" s="358">
        <f t="shared" si="0"/>
        <v>-2500000</v>
      </c>
      <c r="Z5" s="359">
        <f>+IF(X5&lt;&gt;0,+(Y5/X5)*100,0)</f>
        <v>-100</v>
      </c>
      <c r="AA5" s="360">
        <f>+AA6+AA8+AA11+AA13+AA15</f>
        <v>5000000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2000000</v>
      </c>
    </row>
    <row r="7" spans="1:27" ht="12.75">
      <c r="A7" s="291" t="s">
        <v>229</v>
      </c>
      <c r="B7" s="142"/>
      <c r="C7" s="60"/>
      <c r="D7" s="340"/>
      <c r="E7" s="60">
        <v>2000000</v>
      </c>
      <c r="F7" s="59">
        <v>2000000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2000000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3000000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3000000</v>
      </c>
      <c r="F20" s="59">
        <v>3000000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5000000</v>
      </c>
      <c r="F60" s="264">
        <f t="shared" si="14"/>
        <v>5000000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2500000</v>
      </c>
      <c r="Y60" s="264">
        <f t="shared" si="14"/>
        <v>-2500000</v>
      </c>
      <c r="Z60" s="337">
        <f>+IF(X60&lt;&gt;0,+(Y60/X60)*100,0)</f>
        <v>-100</v>
      </c>
      <c r="AA60" s="232">
        <f>+AA57+AA54+AA51+AA40+AA37+AA34+AA22+AA5</f>
        <v>5000000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2017-01-31T12:36:37Z</dcterms:created>
  <dcterms:modified xsi:type="dcterms:W3CDTF">2017-01-31T12:36:40Z</dcterms:modified>
  <cp:category/>
  <cp:version/>
  <cp:contentType/>
  <cp:contentStatus/>
</cp:coreProperties>
</file>