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<sst xmlns="http://schemas.openxmlformats.org/spreadsheetml/2006/main" count="857" uniqueCount="303">
  <si>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uMlalazi(KZN284)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</si>
  <si>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</si>
  <si>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</si>
  <si>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</si>
  <si>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</si>
  <si>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</si>
  <si>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</si>
  <si>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</si>
  <si>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</si>
  <si>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</si>
  <si>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</si>
  <si>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</si>
  <si>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</si>
  <si>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</si>
  <si>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</si>
  <si>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</si>
  <si>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</si>
  <si>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</si>
  <si>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</si>
  <si>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</si>
  <si>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</si>
  <si>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</si>
  <si>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</si>
  <si>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</si>
  <si>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</si>
  <si>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</si>
  <si>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</si>
  <si>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</si>
  <si>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</si>
  <si>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</si>
  <si>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</si>
  <si>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</si>
  <si>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</si>
  <si>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</si>
  <si>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</si>
  <si>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</si>
  <si>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</si>
  <si>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</si>
  <si>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</si>
  <si>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</si>
  <si>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</si>
  <si>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</si>
  <si>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</si>
  <si>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</si>
  <si>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</si>
  <si>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</si>
  <si>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</si>
  <si>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</si>
  <si>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</si>
  <si>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</si>
  <si>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</si>
  <si>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</si>
  <si>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</si>
  <si>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</si>
  <si>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</si>
  <si>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</si>
  <si>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</si>
  <si>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</si>
  <si>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</si>
  <si>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</si>
  <si>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</si>
  <si>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</si>
  <si>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</si>
  <si>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</si>
  <si>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</si>
  <si>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</si>
  <si>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</si>
  <si>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</si>
  <si>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</si>
  <si>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</si>
  <si>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uMlalazi(KZN284) - Table C2 Quarterly Budget Statement - Financial Performance (standard classification) for 2nd Quarter ended 31 December 2016 (Figures Finalised as at 2017/01/30)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</si>
  <si>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</si>
  <si>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</si>
  <si>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</si>
  <si>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</si>
  <si>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</si>
  <si>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</si>
  <si>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</si>
  <si>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</si>
  <si>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</si>
  <si>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</si>
  <si>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</si>
  <si>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</si>
  <si>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</si>
  <si>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</si>
  <si>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</si>
  <si>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</si>
  <si>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</si>
  <si>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</si>
  <si>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</si>
  <si>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</si>
  <si>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</si>
  <si>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</si>
  <si>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</si>
  <si>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</si>
  <si>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</si>
  <si>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</si>
  <si>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</si>
  <si>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</si>
  <si>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</si>
  <si>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uMlalazi(KZN284) - Table C4 Quarterly Budget Statement - Financial Performance (revenue and expenditure) for 2nd Quarter ended 31 December 2016 (Figures Finalised as at 2017/01/30)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</si>
  <si>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</si>
  <si>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</si>
  <si>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</si>
  <si>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</si>
  <si>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</si>
  <si>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</si>
  <si>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</si>
  <si>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</si>
  <si>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</si>
  <si>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</si>
  <si>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</si>
  <si>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</si>
  <si>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</si>
  <si>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</si>
  <si>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</si>
  <si>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</si>
  <si>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</si>
  <si>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</si>
  <si>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</si>
  <si>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</si>
  <si>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</si>
  <si>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</si>
  <si>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</si>
  <si>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</si>
  <si>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</si>
  <si>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</si>
  <si>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</si>
  <si>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</si>
  <si>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uMlalazi(KZN284) - Table C5 Quarterly Budget Statement - Capital Expenditure by Standard Classification and Funding for 2nd Quarter ended 31 December 2016 (Figures Finalised as at 2017/01/30)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</si>
  <si>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</si>
  <si>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</si>
  <si>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</si>
  <si>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</si>
  <si>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</si>
  <si>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</si>
  <si>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</si>
  <si>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</si>
  <si>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</si>
  <si>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</si>
  <si>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uMlalazi(KZN284) - Table C6 Quarterly Budget Statement - Financial Position for 2nd Quarter ended 31 December 2016 (Figures Finalised as at 2017/01/30)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</si>
  <si>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</si>
  <si>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</si>
  <si>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</si>
  <si>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</si>
  <si>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</si>
  <si>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</si>
  <si>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</si>
  <si>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</si>
  <si>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</si>
  <si>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</si>
  <si>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</si>
  <si>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</si>
  <si>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</si>
  <si>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</si>
  <si>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</si>
  <si>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</si>
  <si>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</si>
  <si>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</si>
  <si>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</si>
  <si>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</si>
  <si>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</si>
  <si>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</si>
  <si>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</si>
  <si>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</si>
  <si>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</si>
  <si>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</si>
  <si>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</si>
  <si>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</si>
  <si>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</si>
  <si>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</si>
  <si>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</si>
  <si>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</si>
  <si>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</si>
  <si>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uMlalazi(KZN284) - Table C7 Quarterly Budget Statement - Cash Flows for 2nd Quarter ended 31 December 2016 (Figures Finalised as at 2017/01/30)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</si>
  <si>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</si>
  <si>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</si>
  <si>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</si>
  <si>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</si>
  <si>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</si>
  <si>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</si>
  <si>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</si>
  <si>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</si>
  <si>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</si>
  <si>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</si>
  <si>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</si>
  <si>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</si>
  <si>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</si>
  <si>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</si>
  <si>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</si>
  <si>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</si>
  <si>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</si>
  <si>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</si>
  <si>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</si>
  <si>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</si>
  <si>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</si>
  <si>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</si>
  <si>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</si>
  <si>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</si>
  <si>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</si>
  <si>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</si>
  <si>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</si>
  <si>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uMlalazi(KZN284) - Table C9 Quarterly Budget Statement - Capital Expenditure by Asset Clas for 2nd Quarter ended 31 December 2016 (Figures Finalised as at 2017/01/30)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</si>
  <si>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</si>
  <si>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</si>
  <si>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</si>
  <si>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</si>
  <si>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</si>
  <si>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</si>
  <si>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</si>
  <si>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</si>
  <si>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</si>
  <si>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</si>
  <si>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</si>
  <si>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</si>
  <si>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</si>
  <si>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</si>
  <si>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</si>
  <si>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</si>
  <si>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</si>
  <si>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</si>
  <si>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</si>
  <si>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</si>
  <si>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</si>
  <si>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</si>
  <si>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</si>
  <si>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</si>
  <si>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uMlalazi(KZN284) - Table SC13a Quarterly Budget Statement - Capital Expenditure on New Assets by Asset Class for 2nd Quarter ended 31 December 2016 (Figures Finalised as at 2017/01/30)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</si>
  <si>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</si>
  <si>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</si>
  <si>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</si>
  <si>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</si>
  <si>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</si>
  <si>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</si>
  <si>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</si>
  <si>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</si>
  <si>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</si>
  <si>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</si>
  <si>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</si>
  <si>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</si>
  <si>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</si>
  <si>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</si>
  <si>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</si>
  <si>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</si>
  <si>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</si>
  <si>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</si>
  <si>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</si>
  <si>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</si>
  <si>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</si>
  <si>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</si>
  <si>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</si>
  <si>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</si>
  <si>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</si>
  <si>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</si>
  <si>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</si>
  <si>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</si>
  <si>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</si>
  <si>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</si>
  <si>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</si>
  <si>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</si>
  <si>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</si>
  <si>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</si>
  <si>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</si>
  <si>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uMlalazi(KZN284) - Table SC13B Quarterly Budget Statement - Capital Expenditure on Renewal of existing assets by Asset Class for 2nd Quarter ended 31 December 2016 (Figures Finalised as at 2017/01/30)</t>
  </si>
  <si>
    <t>Capital Expenditure on Renewal of Existing Assets by Asset Class/Sub-class</t>
  </si>
  <si>
    <t>Total Capital Expenditure on Renewal of Existing Assets</t>
  </si>
  <si>
    <t>Kwazulu-Natal: uMlalazi(KZN284) - Table SC13C Quarterly Budget Statement - Repairs and Maintenance Expenditure by Asset Class for 2nd Quarter ended 31 December 2016 (Figures Finalised as at 2017/01/30)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</si>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</sst>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48690255</v>
      </c>
      <c r="C5" s="19">
        <v>0</v>
      </c>
      <c r="D5" s="59">
        <v>50714380</v>
      </c>
      <c r="E5" s="60">
        <v>50714380</v>
      </c>
      <c r="F5" s="60">
        <v>27196829</v>
      </c>
      <c r="G5" s="60">
        <v>2398346</v>
      </c>
      <c r="H5" s="60">
        <v>3938108</v>
      </c>
      <c r="I5" s="60">
        <v>33533283</v>
      </c>
      <c r="J5" s="60">
        <v>-748825</v>
      </c>
      <c r="K5" s="60">
        <v>2138143</v>
      </c>
      <c r="L5" s="60">
        <v>2407704</v>
      </c>
      <c r="M5" s="60">
        <v>3797022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37330305</v>
      </c>
      <c r="W5" s="60">
        <v>25355106</v>
      </c>
      <c r="X5" s="60">
        <v>11975199</v>
      </c>
      <c r="Y5" s="61">
        <v>47.23</v>
      </c>
      <c r="Z5" s="62">
        <v>50714380</v>
      </c>
    </row>
    <row r="6" spans="1:26" ht="12.75">
      <c r="A6" s="58" t="s">
        <v>32</v>
      </c>
      <c r="B6" s="19">
        <v>67635403</v>
      </c>
      <c r="C6" s="19">
        <v>0</v>
      </c>
      <c r="D6" s="59">
        <v>71334790</v>
      </c>
      <c r="E6" s="60">
        <v>71334790</v>
      </c>
      <c r="F6" s="60">
        <v>6046640</v>
      </c>
      <c r="G6" s="60">
        <v>6110341</v>
      </c>
      <c r="H6" s="60">
        <v>6116335</v>
      </c>
      <c r="I6" s="60">
        <v>18273316</v>
      </c>
      <c r="J6" s="60">
        <v>5896694</v>
      </c>
      <c r="K6" s="60">
        <v>5987071</v>
      </c>
      <c r="L6" s="60">
        <v>6253539</v>
      </c>
      <c r="M6" s="60">
        <v>18137304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36410620</v>
      </c>
      <c r="W6" s="60">
        <v>35667396</v>
      </c>
      <c r="X6" s="60">
        <v>743224</v>
      </c>
      <c r="Y6" s="61">
        <v>2.08</v>
      </c>
      <c r="Z6" s="62">
        <v>71334790</v>
      </c>
    </row>
    <row r="7" spans="1:26" ht="12.75">
      <c r="A7" s="58" t="s">
        <v>33</v>
      </c>
      <c r="B7" s="19">
        <v>6466900</v>
      </c>
      <c r="C7" s="19">
        <v>0</v>
      </c>
      <c r="D7" s="59">
        <v>6046860</v>
      </c>
      <c r="E7" s="60">
        <v>6046860</v>
      </c>
      <c r="F7" s="60">
        <v>600497</v>
      </c>
      <c r="G7" s="60">
        <v>561823</v>
      </c>
      <c r="H7" s="60">
        <v>366673</v>
      </c>
      <c r="I7" s="60">
        <v>1528993</v>
      </c>
      <c r="J7" s="60">
        <v>465791</v>
      </c>
      <c r="K7" s="60">
        <v>414631</v>
      </c>
      <c r="L7" s="60">
        <v>570277</v>
      </c>
      <c r="M7" s="60">
        <v>1450699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2979692</v>
      </c>
      <c r="W7" s="60">
        <v>2981976</v>
      </c>
      <c r="X7" s="60">
        <v>-2284</v>
      </c>
      <c r="Y7" s="61">
        <v>-0.08</v>
      </c>
      <c r="Z7" s="62">
        <v>6046860</v>
      </c>
    </row>
    <row r="8" spans="1:26" ht="12.75">
      <c r="A8" s="58" t="s">
        <v>34</v>
      </c>
      <c r="B8" s="19">
        <v>135560169</v>
      </c>
      <c r="C8" s="19">
        <v>0</v>
      </c>
      <c r="D8" s="59">
        <v>150263560</v>
      </c>
      <c r="E8" s="60">
        <v>150263560</v>
      </c>
      <c r="F8" s="60">
        <v>0</v>
      </c>
      <c r="G8" s="60">
        <v>4926718</v>
      </c>
      <c r="H8" s="60">
        <v>62724208</v>
      </c>
      <c r="I8" s="60">
        <v>67650926</v>
      </c>
      <c r="J8" s="60">
        <v>465883</v>
      </c>
      <c r="K8" s="60">
        <v>390930</v>
      </c>
      <c r="L8" s="60">
        <v>3274030</v>
      </c>
      <c r="M8" s="60">
        <v>4130843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71781769</v>
      </c>
      <c r="W8" s="60">
        <v>75553806</v>
      </c>
      <c r="X8" s="60">
        <v>-3772037</v>
      </c>
      <c r="Y8" s="61">
        <v>-4.99</v>
      </c>
      <c r="Z8" s="62">
        <v>150263560</v>
      </c>
    </row>
    <row r="9" spans="1:26" ht="12.75">
      <c r="A9" s="58" t="s">
        <v>35</v>
      </c>
      <c r="B9" s="19">
        <v>51007879</v>
      </c>
      <c r="C9" s="19">
        <v>0</v>
      </c>
      <c r="D9" s="59">
        <v>35783760</v>
      </c>
      <c r="E9" s="60">
        <v>35783760</v>
      </c>
      <c r="F9" s="60">
        <v>1364238</v>
      </c>
      <c r="G9" s="60">
        <v>951968</v>
      </c>
      <c r="H9" s="60">
        <v>513238</v>
      </c>
      <c r="I9" s="60">
        <v>2829444</v>
      </c>
      <c r="J9" s="60">
        <v>10385824</v>
      </c>
      <c r="K9" s="60">
        <v>500918</v>
      </c>
      <c r="L9" s="60">
        <v>5328134</v>
      </c>
      <c r="M9" s="60">
        <v>16214876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19044320</v>
      </c>
      <c r="W9" s="60">
        <v>17744478</v>
      </c>
      <c r="X9" s="60">
        <v>1299842</v>
      </c>
      <c r="Y9" s="61">
        <v>7.33</v>
      </c>
      <c r="Z9" s="62">
        <v>35783760</v>
      </c>
    </row>
    <row r="10" spans="1:26" ht="22.5">
      <c r="A10" s="63" t="s">
        <v>278</v>
      </c>
      <c r="B10" s="64">
        <f>SUM(B5:B9)</f>
        <v>309360606</v>
      </c>
      <c r="C10" s="64">
        <f>SUM(C5:C9)</f>
        <v>0</v>
      </c>
      <c r="D10" s="65">
        <f aca="true" t="shared" si="0" ref="D10:Z10">SUM(D5:D9)</f>
        <v>314143350</v>
      </c>
      <c r="E10" s="66">
        <f t="shared" si="0"/>
        <v>314143350</v>
      </c>
      <c r="F10" s="66">
        <f t="shared" si="0"/>
        <v>35208204</v>
      </c>
      <c r="G10" s="66">
        <f t="shared" si="0"/>
        <v>14949196</v>
      </c>
      <c r="H10" s="66">
        <f t="shared" si="0"/>
        <v>73658562</v>
      </c>
      <c r="I10" s="66">
        <f t="shared" si="0"/>
        <v>123815962</v>
      </c>
      <c r="J10" s="66">
        <f t="shared" si="0"/>
        <v>16465367</v>
      </c>
      <c r="K10" s="66">
        <f t="shared" si="0"/>
        <v>9431693</v>
      </c>
      <c r="L10" s="66">
        <f t="shared" si="0"/>
        <v>17833684</v>
      </c>
      <c r="M10" s="66">
        <f t="shared" si="0"/>
        <v>43730744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167546706</v>
      </c>
      <c r="W10" s="66">
        <f t="shared" si="0"/>
        <v>157302762</v>
      </c>
      <c r="X10" s="66">
        <f t="shared" si="0"/>
        <v>10243944</v>
      </c>
      <c r="Y10" s="67">
        <f>+IF(W10&lt;&gt;0,(X10/W10)*100,0)</f>
        <v>6.512246746182372</v>
      </c>
      <c r="Z10" s="68">
        <f t="shared" si="0"/>
        <v>314143350</v>
      </c>
    </row>
    <row r="11" spans="1:26" ht="12.75">
      <c r="A11" s="58" t="s">
        <v>37</v>
      </c>
      <c r="B11" s="19">
        <v>78958056</v>
      </c>
      <c r="C11" s="19">
        <v>0</v>
      </c>
      <c r="D11" s="59">
        <v>110533240</v>
      </c>
      <c r="E11" s="60">
        <v>110533240</v>
      </c>
      <c r="F11" s="60">
        <v>7910603</v>
      </c>
      <c r="G11" s="60">
        <v>6717424</v>
      </c>
      <c r="H11" s="60">
        <v>7561090</v>
      </c>
      <c r="I11" s="60">
        <v>22189117</v>
      </c>
      <c r="J11" s="60">
        <v>7301304</v>
      </c>
      <c r="K11" s="60">
        <v>8402205</v>
      </c>
      <c r="L11" s="60">
        <v>8547973</v>
      </c>
      <c r="M11" s="60">
        <v>24251482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46440599</v>
      </c>
      <c r="W11" s="60">
        <v>51125388</v>
      </c>
      <c r="X11" s="60">
        <v>-4684789</v>
      </c>
      <c r="Y11" s="61">
        <v>-9.16</v>
      </c>
      <c r="Z11" s="62">
        <v>110533240</v>
      </c>
    </row>
    <row r="12" spans="1:26" ht="12.75">
      <c r="A12" s="58" t="s">
        <v>38</v>
      </c>
      <c r="B12" s="19">
        <v>17442540</v>
      </c>
      <c r="C12" s="19">
        <v>0</v>
      </c>
      <c r="D12" s="59">
        <v>19334500</v>
      </c>
      <c r="E12" s="60">
        <v>19334500</v>
      </c>
      <c r="F12" s="60">
        <v>1442565</v>
      </c>
      <c r="G12" s="60">
        <v>1431536</v>
      </c>
      <c r="H12" s="60">
        <v>1500408</v>
      </c>
      <c r="I12" s="60">
        <v>4374509</v>
      </c>
      <c r="J12" s="60">
        <v>1500408</v>
      </c>
      <c r="K12" s="60">
        <v>1309651</v>
      </c>
      <c r="L12" s="60">
        <v>1309651</v>
      </c>
      <c r="M12" s="60">
        <v>4119710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8494219</v>
      </c>
      <c r="W12" s="60">
        <v>9667248</v>
      </c>
      <c r="X12" s="60">
        <v>-1173029</v>
      </c>
      <c r="Y12" s="61">
        <v>-12.13</v>
      </c>
      <c r="Z12" s="62">
        <v>19334500</v>
      </c>
    </row>
    <row r="13" spans="1:26" ht="12.75">
      <c r="A13" s="58" t="s">
        <v>279</v>
      </c>
      <c r="B13" s="19">
        <v>39990330</v>
      </c>
      <c r="C13" s="19">
        <v>0</v>
      </c>
      <c r="D13" s="59">
        <v>38925230</v>
      </c>
      <c r="E13" s="60">
        <v>38925230</v>
      </c>
      <c r="F13" s="60">
        <v>0</v>
      </c>
      <c r="G13" s="60">
        <v>6487538</v>
      </c>
      <c r="H13" s="60">
        <v>3243770</v>
      </c>
      <c r="I13" s="60">
        <v>9731308</v>
      </c>
      <c r="J13" s="60">
        <v>0</v>
      </c>
      <c r="K13" s="60">
        <v>6487538</v>
      </c>
      <c r="L13" s="60">
        <v>3243770</v>
      </c>
      <c r="M13" s="60">
        <v>9731308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19462616</v>
      </c>
      <c r="W13" s="60">
        <v>19427934</v>
      </c>
      <c r="X13" s="60">
        <v>34682</v>
      </c>
      <c r="Y13" s="61">
        <v>0.18</v>
      </c>
      <c r="Z13" s="62">
        <v>38925230</v>
      </c>
    </row>
    <row r="14" spans="1:26" ht="12.75">
      <c r="A14" s="58" t="s">
        <v>40</v>
      </c>
      <c r="B14" s="19">
        <v>576526</v>
      </c>
      <c r="C14" s="19">
        <v>0</v>
      </c>
      <c r="D14" s="59">
        <v>540550</v>
      </c>
      <c r="E14" s="60">
        <v>540550</v>
      </c>
      <c r="F14" s="60">
        <v>0</v>
      </c>
      <c r="G14" s="60">
        <v>0</v>
      </c>
      <c r="H14" s="60">
        <v>144415</v>
      </c>
      <c r="I14" s="60">
        <v>144415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144415</v>
      </c>
      <c r="W14" s="60">
        <v>270270</v>
      </c>
      <c r="X14" s="60">
        <v>-125855</v>
      </c>
      <c r="Y14" s="61">
        <v>-46.57</v>
      </c>
      <c r="Z14" s="62">
        <v>540550</v>
      </c>
    </row>
    <row r="15" spans="1:26" ht="12.75">
      <c r="A15" s="58" t="s">
        <v>41</v>
      </c>
      <c r="B15" s="19">
        <v>43727155</v>
      </c>
      <c r="C15" s="19">
        <v>0</v>
      </c>
      <c r="D15" s="59">
        <v>48940430</v>
      </c>
      <c r="E15" s="60">
        <v>48940430</v>
      </c>
      <c r="F15" s="60">
        <v>5335431</v>
      </c>
      <c r="G15" s="60">
        <v>332307</v>
      </c>
      <c r="H15" s="60">
        <v>8064788</v>
      </c>
      <c r="I15" s="60">
        <v>13732526</v>
      </c>
      <c r="J15" s="60">
        <v>3772928</v>
      </c>
      <c r="K15" s="60">
        <v>479825</v>
      </c>
      <c r="L15" s="60">
        <v>2830007</v>
      </c>
      <c r="M15" s="60">
        <v>7082760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20815286</v>
      </c>
      <c r="W15" s="60">
        <v>24157068</v>
      </c>
      <c r="X15" s="60">
        <v>-3341782</v>
      </c>
      <c r="Y15" s="61">
        <v>-13.83</v>
      </c>
      <c r="Z15" s="62">
        <v>48940430</v>
      </c>
    </row>
    <row r="16" spans="1:26" ht="12.75">
      <c r="A16" s="69" t="s">
        <v>42</v>
      </c>
      <c r="B16" s="19">
        <v>3865496</v>
      </c>
      <c r="C16" s="19">
        <v>0</v>
      </c>
      <c r="D16" s="59">
        <v>4302400</v>
      </c>
      <c r="E16" s="60">
        <v>4302400</v>
      </c>
      <c r="F16" s="60">
        <v>240091</v>
      </c>
      <c r="G16" s="60">
        <v>255026</v>
      </c>
      <c r="H16" s="60">
        <v>266122</v>
      </c>
      <c r="I16" s="60">
        <v>761239</v>
      </c>
      <c r="J16" s="60">
        <v>277690</v>
      </c>
      <c r="K16" s="60">
        <v>751051</v>
      </c>
      <c r="L16" s="60">
        <v>289408</v>
      </c>
      <c r="M16" s="60">
        <v>1318149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2079388</v>
      </c>
      <c r="W16" s="60">
        <v>1941978</v>
      </c>
      <c r="X16" s="60">
        <v>137410</v>
      </c>
      <c r="Y16" s="61">
        <v>7.08</v>
      </c>
      <c r="Z16" s="62">
        <v>4302400</v>
      </c>
    </row>
    <row r="17" spans="1:26" ht="12.75">
      <c r="A17" s="58" t="s">
        <v>43</v>
      </c>
      <c r="B17" s="19">
        <v>156646281</v>
      </c>
      <c r="C17" s="19">
        <v>0</v>
      </c>
      <c r="D17" s="59">
        <v>132199460</v>
      </c>
      <c r="E17" s="60">
        <v>132199460</v>
      </c>
      <c r="F17" s="60">
        <v>6511236</v>
      </c>
      <c r="G17" s="60">
        <v>14540757</v>
      </c>
      <c r="H17" s="60">
        <v>12886343</v>
      </c>
      <c r="I17" s="60">
        <v>33938336</v>
      </c>
      <c r="J17" s="60">
        <v>8341300</v>
      </c>
      <c r="K17" s="60">
        <v>13503199</v>
      </c>
      <c r="L17" s="60">
        <v>12049062</v>
      </c>
      <c r="M17" s="60">
        <v>33893561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67831897</v>
      </c>
      <c r="W17" s="60">
        <v>70834050</v>
      </c>
      <c r="X17" s="60">
        <v>-3002153</v>
      </c>
      <c r="Y17" s="61">
        <v>-4.24</v>
      </c>
      <c r="Z17" s="62">
        <v>132199460</v>
      </c>
    </row>
    <row r="18" spans="1:26" ht="12.75">
      <c r="A18" s="70" t="s">
        <v>44</v>
      </c>
      <c r="B18" s="71">
        <f>SUM(B11:B17)</f>
        <v>341206384</v>
      </c>
      <c r="C18" s="71">
        <f>SUM(C11:C17)</f>
        <v>0</v>
      </c>
      <c r="D18" s="72">
        <f aca="true" t="shared" si="1" ref="D18:Z18">SUM(D11:D17)</f>
        <v>354775810</v>
      </c>
      <c r="E18" s="73">
        <f t="shared" si="1"/>
        <v>354775810</v>
      </c>
      <c r="F18" s="73">
        <f t="shared" si="1"/>
        <v>21439926</v>
      </c>
      <c r="G18" s="73">
        <f t="shared" si="1"/>
        <v>29764588</v>
      </c>
      <c r="H18" s="73">
        <f t="shared" si="1"/>
        <v>33666936</v>
      </c>
      <c r="I18" s="73">
        <f t="shared" si="1"/>
        <v>84871450</v>
      </c>
      <c r="J18" s="73">
        <f t="shared" si="1"/>
        <v>21193630</v>
      </c>
      <c r="K18" s="73">
        <f t="shared" si="1"/>
        <v>30933469</v>
      </c>
      <c r="L18" s="73">
        <f t="shared" si="1"/>
        <v>28269871</v>
      </c>
      <c r="M18" s="73">
        <f t="shared" si="1"/>
        <v>80396970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165268420</v>
      </c>
      <c r="W18" s="73">
        <f t="shared" si="1"/>
        <v>177423936</v>
      </c>
      <c r="X18" s="73">
        <f t="shared" si="1"/>
        <v>-12155516</v>
      </c>
      <c r="Y18" s="67">
        <f>+IF(W18&lt;&gt;0,(X18/W18)*100,0)</f>
        <v>-6.851113933127941</v>
      </c>
      <c r="Z18" s="74">
        <f t="shared" si="1"/>
        <v>354775810</v>
      </c>
    </row>
    <row r="19" spans="1:26" ht="12.75">
      <c r="A19" s="70" t="s">
        <v>45</v>
      </c>
      <c r="B19" s="75">
        <f>+B10-B18</f>
        <v>-31845778</v>
      </c>
      <c r="C19" s="75">
        <f>+C10-C18</f>
        <v>0</v>
      </c>
      <c r="D19" s="76">
        <f aca="true" t="shared" si="2" ref="D19:Z19">+D10-D18</f>
        <v>-40632460</v>
      </c>
      <c r="E19" s="77">
        <f t="shared" si="2"/>
        <v>-40632460</v>
      </c>
      <c r="F19" s="77">
        <f t="shared" si="2"/>
        <v>13768278</v>
      </c>
      <c r="G19" s="77">
        <f t="shared" si="2"/>
        <v>-14815392</v>
      </c>
      <c r="H19" s="77">
        <f t="shared" si="2"/>
        <v>39991626</v>
      </c>
      <c r="I19" s="77">
        <f t="shared" si="2"/>
        <v>38944512</v>
      </c>
      <c r="J19" s="77">
        <f t="shared" si="2"/>
        <v>-4728263</v>
      </c>
      <c r="K19" s="77">
        <f t="shared" si="2"/>
        <v>-21501776</v>
      </c>
      <c r="L19" s="77">
        <f t="shared" si="2"/>
        <v>-10436187</v>
      </c>
      <c r="M19" s="77">
        <f t="shared" si="2"/>
        <v>-36666226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2278286</v>
      </c>
      <c r="W19" s="77">
        <f>IF(E10=E18,0,W10-W18)</f>
        <v>-20121174</v>
      </c>
      <c r="X19" s="77">
        <f t="shared" si="2"/>
        <v>22399460</v>
      </c>
      <c r="Y19" s="78">
        <f>+IF(W19&lt;&gt;0,(X19/W19)*100,0)</f>
        <v>-111.32282837969593</v>
      </c>
      <c r="Z19" s="79">
        <f t="shared" si="2"/>
        <v>-40632460</v>
      </c>
    </row>
    <row r="20" spans="1:26" ht="12.75">
      <c r="A20" s="58" t="s">
        <v>46</v>
      </c>
      <c r="B20" s="19">
        <v>160298442</v>
      </c>
      <c r="C20" s="19">
        <v>0</v>
      </c>
      <c r="D20" s="59">
        <v>61644640</v>
      </c>
      <c r="E20" s="60">
        <v>61644640</v>
      </c>
      <c r="F20" s="60">
        <v>0</v>
      </c>
      <c r="G20" s="60">
        <v>5603096</v>
      </c>
      <c r="H20" s="60">
        <v>25244</v>
      </c>
      <c r="I20" s="60">
        <v>5628340</v>
      </c>
      <c r="J20" s="60">
        <v>2967463</v>
      </c>
      <c r="K20" s="60">
        <v>2662456</v>
      </c>
      <c r="L20" s="60">
        <v>4731932</v>
      </c>
      <c r="M20" s="60">
        <v>10361851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15990191</v>
      </c>
      <c r="W20" s="60">
        <v>28954194</v>
      </c>
      <c r="X20" s="60">
        <v>-12964003</v>
      </c>
      <c r="Y20" s="61">
        <v>-44.77</v>
      </c>
      <c r="Z20" s="62">
        <v>61644640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128452664</v>
      </c>
      <c r="C22" s="86">
        <f>SUM(C19:C21)</f>
        <v>0</v>
      </c>
      <c r="D22" s="87">
        <f aca="true" t="shared" si="3" ref="D22:Z22">SUM(D19:D21)</f>
        <v>21012180</v>
      </c>
      <c r="E22" s="88">
        <f t="shared" si="3"/>
        <v>21012180</v>
      </c>
      <c r="F22" s="88">
        <f t="shared" si="3"/>
        <v>13768278</v>
      </c>
      <c r="G22" s="88">
        <f t="shared" si="3"/>
        <v>-9212296</v>
      </c>
      <c r="H22" s="88">
        <f t="shared" si="3"/>
        <v>40016870</v>
      </c>
      <c r="I22" s="88">
        <f t="shared" si="3"/>
        <v>44572852</v>
      </c>
      <c r="J22" s="88">
        <f t="shared" si="3"/>
        <v>-1760800</v>
      </c>
      <c r="K22" s="88">
        <f t="shared" si="3"/>
        <v>-18839320</v>
      </c>
      <c r="L22" s="88">
        <f t="shared" si="3"/>
        <v>-5704255</v>
      </c>
      <c r="M22" s="88">
        <f t="shared" si="3"/>
        <v>-26304375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18268477</v>
      </c>
      <c r="W22" s="88">
        <f t="shared" si="3"/>
        <v>8833020</v>
      </c>
      <c r="X22" s="88">
        <f t="shared" si="3"/>
        <v>9435457</v>
      </c>
      <c r="Y22" s="89">
        <f>+IF(W22&lt;&gt;0,(X22/W22)*100,0)</f>
        <v>106.82028343646908</v>
      </c>
      <c r="Z22" s="90">
        <f t="shared" si="3"/>
        <v>21012180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128452664</v>
      </c>
      <c r="C24" s="75">
        <f>SUM(C22:C23)</f>
        <v>0</v>
      </c>
      <c r="D24" s="76">
        <f aca="true" t="shared" si="4" ref="D24:Z24">SUM(D22:D23)</f>
        <v>21012180</v>
      </c>
      <c r="E24" s="77">
        <f t="shared" si="4"/>
        <v>21012180</v>
      </c>
      <c r="F24" s="77">
        <f t="shared" si="4"/>
        <v>13768278</v>
      </c>
      <c r="G24" s="77">
        <f t="shared" si="4"/>
        <v>-9212296</v>
      </c>
      <c r="H24" s="77">
        <f t="shared" si="4"/>
        <v>40016870</v>
      </c>
      <c r="I24" s="77">
        <f t="shared" si="4"/>
        <v>44572852</v>
      </c>
      <c r="J24" s="77">
        <f t="shared" si="4"/>
        <v>-1760800</v>
      </c>
      <c r="K24" s="77">
        <f t="shared" si="4"/>
        <v>-18839320</v>
      </c>
      <c r="L24" s="77">
        <f t="shared" si="4"/>
        <v>-5704255</v>
      </c>
      <c r="M24" s="77">
        <f t="shared" si="4"/>
        <v>-26304375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18268477</v>
      </c>
      <c r="W24" s="77">
        <f t="shared" si="4"/>
        <v>8833020</v>
      </c>
      <c r="X24" s="77">
        <f t="shared" si="4"/>
        <v>9435457</v>
      </c>
      <c r="Y24" s="78">
        <f>+IF(W24&lt;&gt;0,(X24/W24)*100,0)</f>
        <v>106.82028343646908</v>
      </c>
      <c r="Z24" s="79">
        <f t="shared" si="4"/>
        <v>21012180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68502049</v>
      </c>
      <c r="C27" s="22">
        <v>0</v>
      </c>
      <c r="D27" s="99">
        <v>77287440</v>
      </c>
      <c r="E27" s="100">
        <v>77287440</v>
      </c>
      <c r="F27" s="100">
        <v>2165243</v>
      </c>
      <c r="G27" s="100">
        <v>7143928</v>
      </c>
      <c r="H27" s="100">
        <v>375008</v>
      </c>
      <c r="I27" s="100">
        <v>9684179</v>
      </c>
      <c r="J27" s="100">
        <v>3387651</v>
      </c>
      <c r="K27" s="100">
        <v>3539811</v>
      </c>
      <c r="L27" s="100">
        <v>8870064</v>
      </c>
      <c r="M27" s="100">
        <v>15797526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25481705</v>
      </c>
      <c r="W27" s="100">
        <v>38643720</v>
      </c>
      <c r="X27" s="100">
        <v>-13162015</v>
      </c>
      <c r="Y27" s="101">
        <v>-34.06</v>
      </c>
      <c r="Z27" s="102">
        <v>77287440</v>
      </c>
    </row>
    <row r="28" spans="1:26" ht="12.75">
      <c r="A28" s="103" t="s">
        <v>46</v>
      </c>
      <c r="B28" s="19">
        <v>68502049</v>
      </c>
      <c r="C28" s="19">
        <v>0</v>
      </c>
      <c r="D28" s="59">
        <v>77287440</v>
      </c>
      <c r="E28" s="60">
        <v>77287440</v>
      </c>
      <c r="F28" s="60">
        <v>2165243</v>
      </c>
      <c r="G28" s="60">
        <v>7143928</v>
      </c>
      <c r="H28" s="60">
        <v>375008</v>
      </c>
      <c r="I28" s="60">
        <v>9684179</v>
      </c>
      <c r="J28" s="60">
        <v>3387651</v>
      </c>
      <c r="K28" s="60">
        <v>3539811</v>
      </c>
      <c r="L28" s="60">
        <v>8870064</v>
      </c>
      <c r="M28" s="60">
        <v>15797526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25481705</v>
      </c>
      <c r="W28" s="60">
        <v>38643720</v>
      </c>
      <c r="X28" s="60">
        <v>-13162015</v>
      </c>
      <c r="Y28" s="61">
        <v>-34.06</v>
      </c>
      <c r="Z28" s="62">
        <v>77287440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68502049</v>
      </c>
      <c r="C32" s="22">
        <f>SUM(C28:C31)</f>
        <v>0</v>
      </c>
      <c r="D32" s="99">
        <f aca="true" t="shared" si="5" ref="D32:Z32">SUM(D28:D31)</f>
        <v>77287440</v>
      </c>
      <c r="E32" s="100">
        <f t="shared" si="5"/>
        <v>77287440</v>
      </c>
      <c r="F32" s="100">
        <f t="shared" si="5"/>
        <v>2165243</v>
      </c>
      <c r="G32" s="100">
        <f t="shared" si="5"/>
        <v>7143928</v>
      </c>
      <c r="H32" s="100">
        <f t="shared" si="5"/>
        <v>375008</v>
      </c>
      <c r="I32" s="100">
        <f t="shared" si="5"/>
        <v>9684179</v>
      </c>
      <c r="J32" s="100">
        <f t="shared" si="5"/>
        <v>3387651</v>
      </c>
      <c r="K32" s="100">
        <f t="shared" si="5"/>
        <v>3539811</v>
      </c>
      <c r="L32" s="100">
        <f t="shared" si="5"/>
        <v>8870064</v>
      </c>
      <c r="M32" s="100">
        <f t="shared" si="5"/>
        <v>15797526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25481705</v>
      </c>
      <c r="W32" s="100">
        <f t="shared" si="5"/>
        <v>38643720</v>
      </c>
      <c r="X32" s="100">
        <f t="shared" si="5"/>
        <v>-13162015</v>
      </c>
      <c r="Y32" s="101">
        <f>+IF(W32&lt;&gt;0,(X32/W32)*100,0)</f>
        <v>-34.05990675845907</v>
      </c>
      <c r="Z32" s="102">
        <f t="shared" si="5"/>
        <v>77287440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148139897</v>
      </c>
      <c r="C35" s="19">
        <v>0</v>
      </c>
      <c r="D35" s="59">
        <v>84463156</v>
      </c>
      <c r="E35" s="60">
        <v>84463156</v>
      </c>
      <c r="F35" s="60">
        <v>143247000</v>
      </c>
      <c r="G35" s="60">
        <v>135279000</v>
      </c>
      <c r="H35" s="60">
        <v>135279000</v>
      </c>
      <c r="I35" s="60">
        <v>135279000</v>
      </c>
      <c r="J35" s="60">
        <v>135279000</v>
      </c>
      <c r="K35" s="60">
        <v>143247000</v>
      </c>
      <c r="L35" s="60">
        <v>143247000</v>
      </c>
      <c r="M35" s="60">
        <v>143247000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143247000</v>
      </c>
      <c r="W35" s="60">
        <v>42231578</v>
      </c>
      <c r="X35" s="60">
        <v>101015422</v>
      </c>
      <c r="Y35" s="61">
        <v>239.19</v>
      </c>
      <c r="Z35" s="62">
        <v>84463156</v>
      </c>
    </row>
    <row r="36" spans="1:26" ht="12.75">
      <c r="A36" s="58" t="s">
        <v>57</v>
      </c>
      <c r="B36" s="19">
        <v>807791998</v>
      </c>
      <c r="C36" s="19">
        <v>0</v>
      </c>
      <c r="D36" s="59">
        <v>760590000</v>
      </c>
      <c r="E36" s="60">
        <v>760590000</v>
      </c>
      <c r="F36" s="60">
        <v>48854000</v>
      </c>
      <c r="G36" s="60">
        <v>63383000</v>
      </c>
      <c r="H36" s="60">
        <v>63383000</v>
      </c>
      <c r="I36" s="60">
        <v>63383000</v>
      </c>
      <c r="J36" s="60">
        <v>63383000</v>
      </c>
      <c r="K36" s="60">
        <v>48854000</v>
      </c>
      <c r="L36" s="60">
        <v>48854000</v>
      </c>
      <c r="M36" s="60">
        <v>48854000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48854000</v>
      </c>
      <c r="W36" s="60">
        <v>380295000</v>
      </c>
      <c r="X36" s="60">
        <v>-331441000</v>
      </c>
      <c r="Y36" s="61">
        <v>-87.15</v>
      </c>
      <c r="Z36" s="62">
        <v>760590000</v>
      </c>
    </row>
    <row r="37" spans="1:26" ht="12.75">
      <c r="A37" s="58" t="s">
        <v>58</v>
      </c>
      <c r="B37" s="19">
        <v>80496644</v>
      </c>
      <c r="C37" s="19">
        <v>0</v>
      </c>
      <c r="D37" s="59">
        <v>42843000</v>
      </c>
      <c r="E37" s="60">
        <v>42843000</v>
      </c>
      <c r="F37" s="60">
        <v>3679000</v>
      </c>
      <c r="G37" s="60">
        <v>3572000</v>
      </c>
      <c r="H37" s="60">
        <v>3572000</v>
      </c>
      <c r="I37" s="60">
        <v>3572000</v>
      </c>
      <c r="J37" s="60">
        <v>3572000</v>
      </c>
      <c r="K37" s="60">
        <v>3679000</v>
      </c>
      <c r="L37" s="60">
        <v>3679000</v>
      </c>
      <c r="M37" s="60">
        <v>3679000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3679000</v>
      </c>
      <c r="W37" s="60">
        <v>21421500</v>
      </c>
      <c r="X37" s="60">
        <v>-17742500</v>
      </c>
      <c r="Y37" s="61">
        <v>-82.83</v>
      </c>
      <c r="Z37" s="62">
        <v>42843000</v>
      </c>
    </row>
    <row r="38" spans="1:26" ht="12.75">
      <c r="A38" s="58" t="s">
        <v>59</v>
      </c>
      <c r="B38" s="19">
        <v>19661788</v>
      </c>
      <c r="C38" s="19">
        <v>0</v>
      </c>
      <c r="D38" s="59">
        <v>20160000</v>
      </c>
      <c r="E38" s="60">
        <v>20160000</v>
      </c>
      <c r="F38" s="60">
        <v>1685000</v>
      </c>
      <c r="G38" s="60">
        <v>1680000</v>
      </c>
      <c r="H38" s="60">
        <v>1680000</v>
      </c>
      <c r="I38" s="60">
        <v>1680000</v>
      </c>
      <c r="J38" s="60">
        <v>1680000</v>
      </c>
      <c r="K38" s="60">
        <v>1685000</v>
      </c>
      <c r="L38" s="60">
        <v>1685000</v>
      </c>
      <c r="M38" s="60">
        <v>1685000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1685000</v>
      </c>
      <c r="W38" s="60">
        <v>10080000</v>
      </c>
      <c r="X38" s="60">
        <v>-8395000</v>
      </c>
      <c r="Y38" s="61">
        <v>-83.28</v>
      </c>
      <c r="Z38" s="62">
        <v>20160000</v>
      </c>
    </row>
    <row r="39" spans="1:26" ht="12.75">
      <c r="A39" s="58" t="s">
        <v>60</v>
      </c>
      <c r="B39" s="19">
        <v>855773463</v>
      </c>
      <c r="C39" s="19">
        <v>0</v>
      </c>
      <c r="D39" s="59">
        <v>782050156</v>
      </c>
      <c r="E39" s="60">
        <v>782050156</v>
      </c>
      <c r="F39" s="60">
        <v>186737000</v>
      </c>
      <c r="G39" s="60">
        <v>193410000</v>
      </c>
      <c r="H39" s="60">
        <v>193410000</v>
      </c>
      <c r="I39" s="60">
        <v>193410000</v>
      </c>
      <c r="J39" s="60">
        <v>193410000</v>
      </c>
      <c r="K39" s="60">
        <v>186737000</v>
      </c>
      <c r="L39" s="60">
        <v>186737000</v>
      </c>
      <c r="M39" s="60">
        <v>186737000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186737000</v>
      </c>
      <c r="W39" s="60">
        <v>391025078</v>
      </c>
      <c r="X39" s="60">
        <v>-204288078</v>
      </c>
      <c r="Y39" s="61">
        <v>-52.24</v>
      </c>
      <c r="Z39" s="62">
        <v>782050156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100863934</v>
      </c>
      <c r="C42" s="19">
        <v>0</v>
      </c>
      <c r="D42" s="59">
        <v>34613727</v>
      </c>
      <c r="E42" s="60">
        <v>34613727</v>
      </c>
      <c r="F42" s="60">
        <v>54769180</v>
      </c>
      <c r="G42" s="60">
        <v>-24185617</v>
      </c>
      <c r="H42" s="60">
        <v>-295929</v>
      </c>
      <c r="I42" s="60">
        <v>30287634</v>
      </c>
      <c r="J42" s="60">
        <v>-5944020</v>
      </c>
      <c r="K42" s="60">
        <v>-15394515</v>
      </c>
      <c r="L42" s="60">
        <v>44759808</v>
      </c>
      <c r="M42" s="60">
        <v>23421273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53708907</v>
      </c>
      <c r="W42" s="60">
        <v>69230420</v>
      </c>
      <c r="X42" s="60">
        <v>-15521513</v>
      </c>
      <c r="Y42" s="61">
        <v>-22.42</v>
      </c>
      <c r="Z42" s="62">
        <v>34613727</v>
      </c>
    </row>
    <row r="43" spans="1:26" ht="12.75">
      <c r="A43" s="58" t="s">
        <v>63</v>
      </c>
      <c r="B43" s="19">
        <v>-67494921</v>
      </c>
      <c r="C43" s="19">
        <v>0</v>
      </c>
      <c r="D43" s="59">
        <v>-57853585</v>
      </c>
      <c r="E43" s="60">
        <v>-57853585</v>
      </c>
      <c r="F43" s="60">
        <v>-2313361</v>
      </c>
      <c r="G43" s="60">
        <v>-7143928</v>
      </c>
      <c r="H43" s="60">
        <v>-375008</v>
      </c>
      <c r="I43" s="60">
        <v>-9832297</v>
      </c>
      <c r="J43" s="60">
        <v>-3387650</v>
      </c>
      <c r="K43" s="60">
        <v>-3539811</v>
      </c>
      <c r="L43" s="60">
        <v>-8870084</v>
      </c>
      <c r="M43" s="60">
        <v>-15797545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-25629842</v>
      </c>
      <c r="W43" s="60">
        <v>-9817910</v>
      </c>
      <c r="X43" s="60">
        <v>-15811932</v>
      </c>
      <c r="Y43" s="61">
        <v>161.05</v>
      </c>
      <c r="Z43" s="62">
        <v>-57853585</v>
      </c>
    </row>
    <row r="44" spans="1:26" ht="12.75">
      <c r="A44" s="58" t="s">
        <v>64</v>
      </c>
      <c r="B44" s="19">
        <v>35073</v>
      </c>
      <c r="C44" s="19">
        <v>0</v>
      </c>
      <c r="D44" s="59">
        <v>-238000</v>
      </c>
      <c r="E44" s="60">
        <v>-238000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-119000</v>
      </c>
      <c r="X44" s="60">
        <v>119000</v>
      </c>
      <c r="Y44" s="61">
        <v>-100</v>
      </c>
      <c r="Z44" s="62">
        <v>-238000</v>
      </c>
    </row>
    <row r="45" spans="1:26" ht="12.75">
      <c r="A45" s="70" t="s">
        <v>65</v>
      </c>
      <c r="B45" s="22">
        <v>112438562</v>
      </c>
      <c r="C45" s="22">
        <v>0</v>
      </c>
      <c r="D45" s="99">
        <v>63848143</v>
      </c>
      <c r="E45" s="100">
        <v>63848143</v>
      </c>
      <c r="F45" s="100">
        <v>164890113</v>
      </c>
      <c r="G45" s="100">
        <v>133560568</v>
      </c>
      <c r="H45" s="100">
        <v>132889631</v>
      </c>
      <c r="I45" s="100">
        <v>132889631</v>
      </c>
      <c r="J45" s="100">
        <v>123557961</v>
      </c>
      <c r="K45" s="100">
        <v>104623635</v>
      </c>
      <c r="L45" s="100">
        <v>140513359</v>
      </c>
      <c r="M45" s="100">
        <v>140513359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140513359</v>
      </c>
      <c r="W45" s="100">
        <v>146619511</v>
      </c>
      <c r="X45" s="100">
        <v>-6106152</v>
      </c>
      <c r="Y45" s="101">
        <v>-4.16</v>
      </c>
      <c r="Z45" s="102">
        <v>63848143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4499969</v>
      </c>
      <c r="C49" s="52">
        <v>0</v>
      </c>
      <c r="D49" s="129">
        <v>1959891</v>
      </c>
      <c r="E49" s="54">
        <v>632067</v>
      </c>
      <c r="F49" s="54">
        <v>0</v>
      </c>
      <c r="G49" s="54">
        <v>0</v>
      </c>
      <c r="H49" s="54">
        <v>0</v>
      </c>
      <c r="I49" s="54">
        <v>557657</v>
      </c>
      <c r="J49" s="54">
        <v>0</v>
      </c>
      <c r="K49" s="54">
        <v>0</v>
      </c>
      <c r="L49" s="54">
        <v>0</v>
      </c>
      <c r="M49" s="54">
        <v>596304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39543740</v>
      </c>
      <c r="W49" s="54">
        <v>0</v>
      </c>
      <c r="X49" s="54">
        <v>0</v>
      </c>
      <c r="Y49" s="54">
        <v>47789628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35535028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4</v>
      </c>
      <c r="W51" s="54">
        <v>0</v>
      </c>
      <c r="X51" s="54">
        <v>0</v>
      </c>
      <c r="Y51" s="54">
        <v>35535032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90.41772307168466</v>
      </c>
      <c r="C58" s="5">
        <f>IF(C67=0,0,+(C76/C67)*100)</f>
        <v>0</v>
      </c>
      <c r="D58" s="6">
        <f aca="true" t="shared" si="6" ref="D58:Z58">IF(D67=0,0,+(D76/D67)*100)</f>
        <v>89.03376327406485</v>
      </c>
      <c r="E58" s="7">
        <f t="shared" si="6"/>
        <v>89.03376327406485</v>
      </c>
      <c r="F58" s="7">
        <f t="shared" si="6"/>
        <v>26.0893820630237</v>
      </c>
      <c r="G58" s="7">
        <f t="shared" si="6"/>
        <v>130.0817937548126</v>
      </c>
      <c r="H58" s="7">
        <f t="shared" si="6"/>
        <v>146.60064275374828</v>
      </c>
      <c r="I58" s="7">
        <f t="shared" si="6"/>
        <v>65.86252884883007</v>
      </c>
      <c r="J58" s="7">
        <f t="shared" si="6"/>
        <v>228.39651432975367</v>
      </c>
      <c r="K58" s="7">
        <f t="shared" si="6"/>
        <v>125.66288727579004</v>
      </c>
      <c r="L58" s="7">
        <f t="shared" si="6"/>
        <v>99.15715131194305</v>
      </c>
      <c r="M58" s="7">
        <f t="shared" si="6"/>
        <v>138.85817584157948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87.17907732285408</v>
      </c>
      <c r="W58" s="7">
        <f t="shared" si="6"/>
        <v>102.18697471079525</v>
      </c>
      <c r="X58" s="7">
        <f t="shared" si="6"/>
        <v>0</v>
      </c>
      <c r="Y58" s="7">
        <f t="shared" si="6"/>
        <v>0</v>
      </c>
      <c r="Z58" s="8">
        <f t="shared" si="6"/>
        <v>89.03376327406485</v>
      </c>
    </row>
    <row r="59" spans="1:26" ht="12.75">
      <c r="A59" s="37" t="s">
        <v>31</v>
      </c>
      <c r="B59" s="9">
        <f aca="true" t="shared" si="7" ref="B59:Z66">IF(B68=0,0,+(B77/B68)*100)</f>
        <v>79.22636215292209</v>
      </c>
      <c r="C59" s="9">
        <f t="shared" si="7"/>
        <v>0</v>
      </c>
      <c r="D59" s="2">
        <f t="shared" si="7"/>
        <v>95</v>
      </c>
      <c r="E59" s="10">
        <f t="shared" si="7"/>
        <v>95</v>
      </c>
      <c r="F59" s="10">
        <f t="shared" si="7"/>
        <v>10.058797826999603</v>
      </c>
      <c r="G59" s="10">
        <f t="shared" si="7"/>
        <v>213.4360015381208</v>
      </c>
      <c r="H59" s="10">
        <f t="shared" si="7"/>
        <v>227.71394749869071</v>
      </c>
      <c r="I59" s="10">
        <f t="shared" si="7"/>
        <v>47.01530052514095</v>
      </c>
      <c r="J59" s="10">
        <f t="shared" si="7"/>
        <v>-523.4121384019215</v>
      </c>
      <c r="K59" s="10">
        <f t="shared" si="7"/>
        <v>199.4106522942346</v>
      </c>
      <c r="L59" s="10">
        <f t="shared" si="7"/>
        <v>111.28463065406974</v>
      </c>
      <c r="M59" s="10">
        <f t="shared" si="7"/>
        <v>414.5615487719195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75.94135423633162</v>
      </c>
      <c r="W59" s="10">
        <f t="shared" si="7"/>
        <v>127.63601213083953</v>
      </c>
      <c r="X59" s="10">
        <f t="shared" si="7"/>
        <v>0</v>
      </c>
      <c r="Y59" s="10">
        <f t="shared" si="7"/>
        <v>0</v>
      </c>
      <c r="Z59" s="11">
        <f t="shared" si="7"/>
        <v>95</v>
      </c>
    </row>
    <row r="60" spans="1:26" ht="12.75">
      <c r="A60" s="38" t="s">
        <v>32</v>
      </c>
      <c r="B60" s="12">
        <f t="shared" si="7"/>
        <v>98.70228761703393</v>
      </c>
      <c r="C60" s="12">
        <f t="shared" si="7"/>
        <v>0</v>
      </c>
      <c r="D60" s="3">
        <f t="shared" si="7"/>
        <v>84.99999929907973</v>
      </c>
      <c r="E60" s="13">
        <f t="shared" si="7"/>
        <v>84.99999929907973</v>
      </c>
      <c r="F60" s="13">
        <f t="shared" si="7"/>
        <v>97.22832846010347</v>
      </c>
      <c r="G60" s="13">
        <f t="shared" si="7"/>
        <v>100.15372300825764</v>
      </c>
      <c r="H60" s="13">
        <f t="shared" si="7"/>
        <v>101.28701256553147</v>
      </c>
      <c r="I60" s="13">
        <f t="shared" si="7"/>
        <v>99.56503789459997</v>
      </c>
      <c r="J60" s="13">
        <f t="shared" si="7"/>
        <v>92.21940294002029</v>
      </c>
      <c r="K60" s="13">
        <f t="shared" si="7"/>
        <v>104.262401431351</v>
      </c>
      <c r="L60" s="13">
        <f t="shared" si="7"/>
        <v>95.80874125834987</v>
      </c>
      <c r="M60" s="13">
        <f t="shared" si="7"/>
        <v>97.43232511292747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98.50266488183942</v>
      </c>
      <c r="W60" s="13">
        <f t="shared" si="7"/>
        <v>84.98045385763514</v>
      </c>
      <c r="X60" s="13">
        <f t="shared" si="7"/>
        <v>0</v>
      </c>
      <c r="Y60" s="13">
        <f t="shared" si="7"/>
        <v>0</v>
      </c>
      <c r="Z60" s="14">
        <f t="shared" si="7"/>
        <v>84.99999929907973</v>
      </c>
    </row>
    <row r="61" spans="1:26" ht="12.75">
      <c r="A61" s="39" t="s">
        <v>103</v>
      </c>
      <c r="B61" s="12">
        <f t="shared" si="7"/>
        <v>101.32535443154984</v>
      </c>
      <c r="C61" s="12">
        <f t="shared" si="7"/>
        <v>0</v>
      </c>
      <c r="D61" s="3">
        <f t="shared" si="7"/>
        <v>84.9999991596431</v>
      </c>
      <c r="E61" s="13">
        <f t="shared" si="7"/>
        <v>84.9999991596431</v>
      </c>
      <c r="F61" s="13">
        <f t="shared" si="7"/>
        <v>98.9384324792993</v>
      </c>
      <c r="G61" s="13">
        <f t="shared" si="7"/>
        <v>103.16127623886784</v>
      </c>
      <c r="H61" s="13">
        <f t="shared" si="7"/>
        <v>103.85069029358756</v>
      </c>
      <c r="I61" s="13">
        <f t="shared" si="7"/>
        <v>101.99651690870459</v>
      </c>
      <c r="J61" s="13">
        <f t="shared" si="7"/>
        <v>95.03363063036878</v>
      </c>
      <c r="K61" s="13">
        <f t="shared" si="7"/>
        <v>107.05296262747031</v>
      </c>
      <c r="L61" s="13">
        <f t="shared" si="7"/>
        <v>98.12987529151961</v>
      </c>
      <c r="M61" s="13">
        <f t="shared" si="7"/>
        <v>100.06877658252404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101.03649012274477</v>
      </c>
      <c r="W61" s="13">
        <f t="shared" si="7"/>
        <v>85.7155097540894</v>
      </c>
      <c r="X61" s="13">
        <f t="shared" si="7"/>
        <v>0</v>
      </c>
      <c r="Y61" s="13">
        <f t="shared" si="7"/>
        <v>0</v>
      </c>
      <c r="Z61" s="14">
        <f t="shared" si="7"/>
        <v>84.9999991596431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85.31064817284657</v>
      </c>
      <c r="C64" s="12">
        <f t="shared" si="7"/>
        <v>0</v>
      </c>
      <c r="D64" s="3">
        <f t="shared" si="7"/>
        <v>85</v>
      </c>
      <c r="E64" s="13">
        <f t="shared" si="7"/>
        <v>85</v>
      </c>
      <c r="F64" s="13">
        <f t="shared" si="7"/>
        <v>88.39897993297402</v>
      </c>
      <c r="G64" s="13">
        <f t="shared" si="7"/>
        <v>84.49116640082902</v>
      </c>
      <c r="H64" s="13">
        <f t="shared" si="7"/>
        <v>87.88056867983293</v>
      </c>
      <c r="I64" s="13">
        <f t="shared" si="7"/>
        <v>86.92117294789254</v>
      </c>
      <c r="J64" s="13">
        <f t="shared" si="7"/>
        <v>78.04699039740082</v>
      </c>
      <c r="K64" s="13">
        <f t="shared" si="7"/>
        <v>89.93831169496353</v>
      </c>
      <c r="L64" s="13">
        <f t="shared" si="7"/>
        <v>83.31652855451688</v>
      </c>
      <c r="M64" s="13">
        <f t="shared" si="7"/>
        <v>83.76529704558573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85.3470653418309</v>
      </c>
      <c r="W64" s="13">
        <f t="shared" si="7"/>
        <v>81.28547362089039</v>
      </c>
      <c r="X64" s="13">
        <f t="shared" si="7"/>
        <v>0</v>
      </c>
      <c r="Y64" s="13">
        <f t="shared" si="7"/>
        <v>0</v>
      </c>
      <c r="Z64" s="14">
        <f t="shared" si="7"/>
        <v>85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84.99899264631813</v>
      </c>
      <c r="E66" s="16">
        <f t="shared" si="7"/>
        <v>84.99899264631813</v>
      </c>
      <c r="F66" s="16">
        <f t="shared" si="7"/>
        <v>100</v>
      </c>
      <c r="G66" s="16">
        <f t="shared" si="7"/>
        <v>100</v>
      </c>
      <c r="H66" s="16">
        <f t="shared" si="7"/>
        <v>0</v>
      </c>
      <c r="I66" s="16">
        <f t="shared" si="7"/>
        <v>65.35446158960579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29.61015162164876</v>
      </c>
      <c r="W66" s="16">
        <f t="shared" si="7"/>
        <v>85.02785515320335</v>
      </c>
      <c r="X66" s="16">
        <f t="shared" si="7"/>
        <v>0</v>
      </c>
      <c r="Y66" s="16">
        <f t="shared" si="7"/>
        <v>0</v>
      </c>
      <c r="Z66" s="17">
        <f t="shared" si="7"/>
        <v>84.99899264631813</v>
      </c>
    </row>
    <row r="67" spans="1:26" ht="12.75" hidden="1">
      <c r="A67" s="41" t="s">
        <v>286</v>
      </c>
      <c r="B67" s="24">
        <v>114468013</v>
      </c>
      <c r="C67" s="24"/>
      <c r="D67" s="25">
        <v>120229750</v>
      </c>
      <c r="E67" s="26">
        <v>120229750</v>
      </c>
      <c r="F67" s="26">
        <v>33059407</v>
      </c>
      <c r="G67" s="26">
        <v>8356995</v>
      </c>
      <c r="H67" s="26">
        <v>9638528</v>
      </c>
      <c r="I67" s="26">
        <v>51054930</v>
      </c>
      <c r="J67" s="26">
        <v>4860586</v>
      </c>
      <c r="K67" s="26">
        <v>7843151</v>
      </c>
      <c r="L67" s="26">
        <v>8355355</v>
      </c>
      <c r="M67" s="26">
        <v>21059092</v>
      </c>
      <c r="N67" s="26"/>
      <c r="O67" s="26"/>
      <c r="P67" s="26"/>
      <c r="Q67" s="26"/>
      <c r="R67" s="26"/>
      <c r="S67" s="26"/>
      <c r="T67" s="26"/>
      <c r="U67" s="26"/>
      <c r="V67" s="26">
        <v>72114022</v>
      </c>
      <c r="W67" s="26">
        <v>60114504</v>
      </c>
      <c r="X67" s="26"/>
      <c r="Y67" s="25"/>
      <c r="Z67" s="27">
        <v>120229750</v>
      </c>
    </row>
    <row r="68" spans="1:26" ht="12.75" hidden="1">
      <c r="A68" s="37" t="s">
        <v>31</v>
      </c>
      <c r="B68" s="19">
        <v>46375575</v>
      </c>
      <c r="C68" s="19"/>
      <c r="D68" s="20">
        <v>48497880</v>
      </c>
      <c r="E68" s="21">
        <v>48497880</v>
      </c>
      <c r="F68" s="21">
        <v>26980759</v>
      </c>
      <c r="G68" s="21">
        <v>2207889</v>
      </c>
      <c r="H68" s="21">
        <v>3484675</v>
      </c>
      <c r="I68" s="21">
        <v>32673323</v>
      </c>
      <c r="J68" s="21">
        <v>-1082037</v>
      </c>
      <c r="K68" s="21">
        <v>1812173</v>
      </c>
      <c r="L68" s="21">
        <v>2060927</v>
      </c>
      <c r="M68" s="21">
        <v>2791063</v>
      </c>
      <c r="N68" s="21"/>
      <c r="O68" s="21"/>
      <c r="P68" s="21"/>
      <c r="Q68" s="21"/>
      <c r="R68" s="21"/>
      <c r="S68" s="21"/>
      <c r="T68" s="21"/>
      <c r="U68" s="21"/>
      <c r="V68" s="21">
        <v>35464386</v>
      </c>
      <c r="W68" s="21">
        <v>24248940</v>
      </c>
      <c r="X68" s="21"/>
      <c r="Y68" s="20"/>
      <c r="Z68" s="23">
        <v>48497880</v>
      </c>
    </row>
    <row r="69" spans="1:26" ht="12.75" hidden="1">
      <c r="A69" s="38" t="s">
        <v>32</v>
      </c>
      <c r="B69" s="19">
        <v>67635403</v>
      </c>
      <c r="C69" s="19"/>
      <c r="D69" s="20">
        <v>71334790</v>
      </c>
      <c r="E69" s="21">
        <v>71334790</v>
      </c>
      <c r="F69" s="21">
        <v>6046640</v>
      </c>
      <c r="G69" s="21">
        <v>6110341</v>
      </c>
      <c r="H69" s="21">
        <v>6116335</v>
      </c>
      <c r="I69" s="21">
        <v>18273316</v>
      </c>
      <c r="J69" s="21">
        <v>5896694</v>
      </c>
      <c r="K69" s="21">
        <v>5987071</v>
      </c>
      <c r="L69" s="21">
        <v>6253539</v>
      </c>
      <c r="M69" s="21">
        <v>18137304</v>
      </c>
      <c r="N69" s="21"/>
      <c r="O69" s="21"/>
      <c r="P69" s="21"/>
      <c r="Q69" s="21"/>
      <c r="R69" s="21"/>
      <c r="S69" s="21"/>
      <c r="T69" s="21"/>
      <c r="U69" s="21"/>
      <c r="V69" s="21">
        <v>36410620</v>
      </c>
      <c r="W69" s="21">
        <v>35667396</v>
      </c>
      <c r="X69" s="21"/>
      <c r="Y69" s="20"/>
      <c r="Z69" s="23">
        <v>71334790</v>
      </c>
    </row>
    <row r="70" spans="1:26" ht="12.75" hidden="1">
      <c r="A70" s="39" t="s">
        <v>103</v>
      </c>
      <c r="B70" s="19">
        <v>56557324</v>
      </c>
      <c r="C70" s="19"/>
      <c r="D70" s="20">
        <v>59498530</v>
      </c>
      <c r="E70" s="21">
        <v>59498530</v>
      </c>
      <c r="F70" s="21">
        <v>5065528</v>
      </c>
      <c r="G70" s="21">
        <v>5126031</v>
      </c>
      <c r="H70" s="21">
        <v>5134482</v>
      </c>
      <c r="I70" s="21">
        <v>15326041</v>
      </c>
      <c r="J70" s="21">
        <v>4919771</v>
      </c>
      <c r="K70" s="21">
        <v>5010873</v>
      </c>
      <c r="L70" s="21">
        <v>5273659</v>
      </c>
      <c r="M70" s="21">
        <v>15204303</v>
      </c>
      <c r="N70" s="21"/>
      <c r="O70" s="21"/>
      <c r="P70" s="21"/>
      <c r="Q70" s="21"/>
      <c r="R70" s="21"/>
      <c r="S70" s="21"/>
      <c r="T70" s="21"/>
      <c r="U70" s="21"/>
      <c r="V70" s="21">
        <v>30530344</v>
      </c>
      <c r="W70" s="21">
        <v>29749266</v>
      </c>
      <c r="X70" s="21"/>
      <c r="Y70" s="20"/>
      <c r="Z70" s="23">
        <v>59498530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11078079</v>
      </c>
      <c r="C73" s="19"/>
      <c r="D73" s="20">
        <v>11836260</v>
      </c>
      <c r="E73" s="21">
        <v>11836260</v>
      </c>
      <c r="F73" s="21">
        <v>981112</v>
      </c>
      <c r="G73" s="21">
        <v>984310</v>
      </c>
      <c r="H73" s="21">
        <v>981853</v>
      </c>
      <c r="I73" s="21">
        <v>2947275</v>
      </c>
      <c r="J73" s="21">
        <v>976923</v>
      </c>
      <c r="K73" s="21">
        <v>976198</v>
      </c>
      <c r="L73" s="21">
        <v>979880</v>
      </c>
      <c r="M73" s="21">
        <v>2933001</v>
      </c>
      <c r="N73" s="21"/>
      <c r="O73" s="21"/>
      <c r="P73" s="21"/>
      <c r="Q73" s="21"/>
      <c r="R73" s="21"/>
      <c r="S73" s="21"/>
      <c r="T73" s="21"/>
      <c r="U73" s="21"/>
      <c r="V73" s="21">
        <v>5880276</v>
      </c>
      <c r="W73" s="21">
        <v>5918130</v>
      </c>
      <c r="X73" s="21"/>
      <c r="Y73" s="20"/>
      <c r="Z73" s="23">
        <v>11836260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457035</v>
      </c>
      <c r="C75" s="28"/>
      <c r="D75" s="29">
        <v>397080</v>
      </c>
      <c r="E75" s="30">
        <v>397080</v>
      </c>
      <c r="F75" s="30">
        <v>32008</v>
      </c>
      <c r="G75" s="30">
        <v>38765</v>
      </c>
      <c r="H75" s="30">
        <v>37518</v>
      </c>
      <c r="I75" s="30">
        <v>108291</v>
      </c>
      <c r="J75" s="30">
        <v>45929</v>
      </c>
      <c r="K75" s="30">
        <v>43907</v>
      </c>
      <c r="L75" s="30">
        <v>40889</v>
      </c>
      <c r="M75" s="30">
        <v>130725</v>
      </c>
      <c r="N75" s="30"/>
      <c r="O75" s="30"/>
      <c r="P75" s="30"/>
      <c r="Q75" s="30"/>
      <c r="R75" s="30"/>
      <c r="S75" s="30"/>
      <c r="T75" s="30"/>
      <c r="U75" s="30"/>
      <c r="V75" s="30">
        <v>239016</v>
      </c>
      <c r="W75" s="30">
        <v>198168</v>
      </c>
      <c r="X75" s="30"/>
      <c r="Y75" s="29"/>
      <c r="Z75" s="31">
        <v>397080</v>
      </c>
    </row>
    <row r="76" spans="1:26" ht="12.75" hidden="1">
      <c r="A76" s="42" t="s">
        <v>287</v>
      </c>
      <c r="B76" s="32">
        <v>103499371</v>
      </c>
      <c r="C76" s="32"/>
      <c r="D76" s="33">
        <v>107045071</v>
      </c>
      <c r="E76" s="34">
        <v>107045071</v>
      </c>
      <c r="F76" s="34">
        <v>8624995</v>
      </c>
      <c r="G76" s="34">
        <v>10870929</v>
      </c>
      <c r="H76" s="34">
        <v>14130144</v>
      </c>
      <c r="I76" s="34">
        <v>33626068</v>
      </c>
      <c r="J76" s="34">
        <v>11101409</v>
      </c>
      <c r="K76" s="34">
        <v>9855930</v>
      </c>
      <c r="L76" s="34">
        <v>8284932</v>
      </c>
      <c r="M76" s="34">
        <v>29242271</v>
      </c>
      <c r="N76" s="34"/>
      <c r="O76" s="34"/>
      <c r="P76" s="34"/>
      <c r="Q76" s="34"/>
      <c r="R76" s="34"/>
      <c r="S76" s="34"/>
      <c r="T76" s="34"/>
      <c r="U76" s="34"/>
      <c r="V76" s="34">
        <v>62868339</v>
      </c>
      <c r="W76" s="34">
        <v>61429193</v>
      </c>
      <c r="X76" s="34"/>
      <c r="Y76" s="33"/>
      <c r="Z76" s="35">
        <v>107045071</v>
      </c>
    </row>
    <row r="77" spans="1:26" ht="12.75" hidden="1">
      <c r="A77" s="37" t="s">
        <v>31</v>
      </c>
      <c r="B77" s="19">
        <v>36741681</v>
      </c>
      <c r="C77" s="19"/>
      <c r="D77" s="20">
        <v>46072986</v>
      </c>
      <c r="E77" s="21">
        <v>46072986</v>
      </c>
      <c r="F77" s="21">
        <v>2713940</v>
      </c>
      <c r="G77" s="21">
        <v>4712430</v>
      </c>
      <c r="H77" s="21">
        <v>7935091</v>
      </c>
      <c r="I77" s="21">
        <v>15361461</v>
      </c>
      <c r="J77" s="21">
        <v>5663513</v>
      </c>
      <c r="K77" s="21">
        <v>3613666</v>
      </c>
      <c r="L77" s="21">
        <v>2293495</v>
      </c>
      <c r="M77" s="21">
        <v>11570674</v>
      </c>
      <c r="N77" s="21"/>
      <c r="O77" s="21"/>
      <c r="P77" s="21"/>
      <c r="Q77" s="21"/>
      <c r="R77" s="21"/>
      <c r="S77" s="21"/>
      <c r="T77" s="21"/>
      <c r="U77" s="21"/>
      <c r="V77" s="21">
        <v>26932135</v>
      </c>
      <c r="W77" s="21">
        <v>30950380</v>
      </c>
      <c r="X77" s="21"/>
      <c r="Y77" s="20"/>
      <c r="Z77" s="23">
        <v>46072986</v>
      </c>
    </row>
    <row r="78" spans="1:26" ht="12.75" hidden="1">
      <c r="A78" s="38" t="s">
        <v>32</v>
      </c>
      <c r="B78" s="19">
        <v>66757690</v>
      </c>
      <c r="C78" s="19"/>
      <c r="D78" s="20">
        <v>60634571</v>
      </c>
      <c r="E78" s="21">
        <v>60634571</v>
      </c>
      <c r="F78" s="21">
        <v>5879047</v>
      </c>
      <c r="G78" s="21">
        <v>6119734</v>
      </c>
      <c r="H78" s="21">
        <v>6195053</v>
      </c>
      <c r="I78" s="21">
        <v>18193834</v>
      </c>
      <c r="J78" s="21">
        <v>5437896</v>
      </c>
      <c r="K78" s="21">
        <v>6242264</v>
      </c>
      <c r="L78" s="21">
        <v>5991437</v>
      </c>
      <c r="M78" s="21">
        <v>17671597</v>
      </c>
      <c r="N78" s="21"/>
      <c r="O78" s="21"/>
      <c r="P78" s="21"/>
      <c r="Q78" s="21"/>
      <c r="R78" s="21"/>
      <c r="S78" s="21"/>
      <c r="T78" s="21"/>
      <c r="U78" s="21"/>
      <c r="V78" s="21">
        <v>35865431</v>
      </c>
      <c r="W78" s="21">
        <v>30310315</v>
      </c>
      <c r="X78" s="21"/>
      <c r="Y78" s="20"/>
      <c r="Z78" s="23">
        <v>60634571</v>
      </c>
    </row>
    <row r="79" spans="1:26" ht="12.75" hidden="1">
      <c r="A79" s="39" t="s">
        <v>103</v>
      </c>
      <c r="B79" s="19">
        <v>57306909</v>
      </c>
      <c r="C79" s="19"/>
      <c r="D79" s="20">
        <v>50573750</v>
      </c>
      <c r="E79" s="21">
        <v>50573750</v>
      </c>
      <c r="F79" s="21">
        <v>5011754</v>
      </c>
      <c r="G79" s="21">
        <v>5288079</v>
      </c>
      <c r="H79" s="21">
        <v>5332195</v>
      </c>
      <c r="I79" s="21">
        <v>15632028</v>
      </c>
      <c r="J79" s="21">
        <v>4675437</v>
      </c>
      <c r="K79" s="21">
        <v>5364288</v>
      </c>
      <c r="L79" s="21">
        <v>5175035</v>
      </c>
      <c r="M79" s="21">
        <v>15214760</v>
      </c>
      <c r="N79" s="21"/>
      <c r="O79" s="21"/>
      <c r="P79" s="21"/>
      <c r="Q79" s="21"/>
      <c r="R79" s="21"/>
      <c r="S79" s="21"/>
      <c r="T79" s="21"/>
      <c r="U79" s="21"/>
      <c r="V79" s="21">
        <v>30846788</v>
      </c>
      <c r="W79" s="21">
        <v>25499735</v>
      </c>
      <c r="X79" s="21"/>
      <c r="Y79" s="20"/>
      <c r="Z79" s="23">
        <v>50573750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9450781</v>
      </c>
      <c r="C82" s="19"/>
      <c r="D82" s="20">
        <v>10060821</v>
      </c>
      <c r="E82" s="21">
        <v>10060821</v>
      </c>
      <c r="F82" s="21">
        <v>867293</v>
      </c>
      <c r="G82" s="21">
        <v>831655</v>
      </c>
      <c r="H82" s="21">
        <v>862858</v>
      </c>
      <c r="I82" s="21">
        <v>2561806</v>
      </c>
      <c r="J82" s="21">
        <v>762459</v>
      </c>
      <c r="K82" s="21">
        <v>877976</v>
      </c>
      <c r="L82" s="21">
        <v>816402</v>
      </c>
      <c r="M82" s="21">
        <v>2456837</v>
      </c>
      <c r="N82" s="21"/>
      <c r="O82" s="21"/>
      <c r="P82" s="21"/>
      <c r="Q82" s="21"/>
      <c r="R82" s="21"/>
      <c r="S82" s="21"/>
      <c r="T82" s="21"/>
      <c r="U82" s="21"/>
      <c r="V82" s="21">
        <v>5018643</v>
      </c>
      <c r="W82" s="21">
        <v>4810580</v>
      </c>
      <c r="X82" s="21"/>
      <c r="Y82" s="20"/>
      <c r="Z82" s="23">
        <v>10060821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337514</v>
      </c>
      <c r="E84" s="30">
        <v>337514</v>
      </c>
      <c r="F84" s="30">
        <v>32008</v>
      </c>
      <c r="G84" s="30">
        <v>38765</v>
      </c>
      <c r="H84" s="30"/>
      <c r="I84" s="30">
        <v>70773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70773</v>
      </c>
      <c r="W84" s="30">
        <v>168498</v>
      </c>
      <c r="X84" s="30"/>
      <c r="Y84" s="29"/>
      <c r="Z84" s="31">
        <v>337514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314662707</v>
      </c>
      <c r="D5" s="153">
        <f>SUM(D6:D8)</f>
        <v>0</v>
      </c>
      <c r="E5" s="154">
        <f t="shared" si="0"/>
        <v>223923010</v>
      </c>
      <c r="F5" s="100">
        <f t="shared" si="0"/>
        <v>223923010</v>
      </c>
      <c r="G5" s="100">
        <f t="shared" si="0"/>
        <v>28004117</v>
      </c>
      <c r="H5" s="100">
        <f t="shared" si="0"/>
        <v>9337958</v>
      </c>
      <c r="I5" s="100">
        <f t="shared" si="0"/>
        <v>36228242</v>
      </c>
      <c r="J5" s="100">
        <f t="shared" si="0"/>
        <v>73570317</v>
      </c>
      <c r="K5" s="100">
        <f t="shared" si="0"/>
        <v>2923113</v>
      </c>
      <c r="L5" s="100">
        <f t="shared" si="0"/>
        <v>5359260</v>
      </c>
      <c r="M5" s="100">
        <f t="shared" si="0"/>
        <v>7892542</v>
      </c>
      <c r="N5" s="100">
        <f t="shared" si="0"/>
        <v>16174915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89745232</v>
      </c>
      <c r="X5" s="100">
        <f t="shared" si="0"/>
        <v>111582546</v>
      </c>
      <c r="Y5" s="100">
        <f t="shared" si="0"/>
        <v>-21837314</v>
      </c>
      <c r="Z5" s="137">
        <f>+IF(X5&lt;&gt;0,+(Y5/X5)*100,0)</f>
        <v>-19.570546454460718</v>
      </c>
      <c r="AA5" s="153">
        <f>SUM(AA6:AA8)</f>
        <v>223923010</v>
      </c>
    </row>
    <row r="6" spans="1:27" ht="12.75">
      <c r="A6" s="138" t="s">
        <v>75</v>
      </c>
      <c r="B6" s="136"/>
      <c r="C6" s="155">
        <v>263907088</v>
      </c>
      <c r="D6" s="155"/>
      <c r="E6" s="156">
        <v>170599780</v>
      </c>
      <c r="F6" s="60">
        <v>170599780</v>
      </c>
      <c r="G6" s="60">
        <v>717159</v>
      </c>
      <c r="H6" s="60">
        <v>6296420</v>
      </c>
      <c r="I6" s="60">
        <v>32135431</v>
      </c>
      <c r="J6" s="60">
        <v>39149010</v>
      </c>
      <c r="K6" s="60">
        <v>3476687</v>
      </c>
      <c r="L6" s="60">
        <v>3090887</v>
      </c>
      <c r="M6" s="60">
        <v>5322278</v>
      </c>
      <c r="N6" s="60">
        <v>11889852</v>
      </c>
      <c r="O6" s="60"/>
      <c r="P6" s="60"/>
      <c r="Q6" s="60"/>
      <c r="R6" s="60"/>
      <c r="S6" s="60"/>
      <c r="T6" s="60"/>
      <c r="U6" s="60"/>
      <c r="V6" s="60"/>
      <c r="W6" s="60">
        <v>51038862</v>
      </c>
      <c r="X6" s="60">
        <v>108654420</v>
      </c>
      <c r="Y6" s="60">
        <v>-57615558</v>
      </c>
      <c r="Z6" s="140">
        <v>-53.03</v>
      </c>
      <c r="AA6" s="155">
        <v>170599780</v>
      </c>
    </row>
    <row r="7" spans="1:27" ht="12.75">
      <c r="A7" s="138" t="s">
        <v>76</v>
      </c>
      <c r="B7" s="136"/>
      <c r="C7" s="157">
        <v>50426659</v>
      </c>
      <c r="D7" s="157"/>
      <c r="E7" s="158">
        <v>53102900</v>
      </c>
      <c r="F7" s="159">
        <v>53102900</v>
      </c>
      <c r="G7" s="159">
        <v>27235930</v>
      </c>
      <c r="H7" s="159">
        <v>2760530</v>
      </c>
      <c r="I7" s="159">
        <v>4068981</v>
      </c>
      <c r="J7" s="159">
        <v>34065441</v>
      </c>
      <c r="K7" s="159">
        <v>-554308</v>
      </c>
      <c r="L7" s="159">
        <v>2256302</v>
      </c>
      <c r="M7" s="159">
        <v>2563244</v>
      </c>
      <c r="N7" s="159">
        <v>4265238</v>
      </c>
      <c r="O7" s="159"/>
      <c r="P7" s="159"/>
      <c r="Q7" s="159"/>
      <c r="R7" s="159"/>
      <c r="S7" s="159"/>
      <c r="T7" s="159"/>
      <c r="U7" s="159"/>
      <c r="V7" s="159"/>
      <c r="W7" s="159">
        <v>38330679</v>
      </c>
      <c r="X7" s="159">
        <v>2684916</v>
      </c>
      <c r="Y7" s="159">
        <v>35645763</v>
      </c>
      <c r="Z7" s="141">
        <v>1327.63</v>
      </c>
      <c r="AA7" s="157">
        <v>53102900</v>
      </c>
    </row>
    <row r="8" spans="1:27" ht="12.75">
      <c r="A8" s="138" t="s">
        <v>77</v>
      </c>
      <c r="B8" s="136"/>
      <c r="C8" s="155">
        <v>328960</v>
      </c>
      <c r="D8" s="155"/>
      <c r="E8" s="156">
        <v>220330</v>
      </c>
      <c r="F8" s="60">
        <v>220330</v>
      </c>
      <c r="G8" s="60">
        <v>51028</v>
      </c>
      <c r="H8" s="60">
        <v>281008</v>
      </c>
      <c r="I8" s="60">
        <v>23830</v>
      </c>
      <c r="J8" s="60">
        <v>355866</v>
      </c>
      <c r="K8" s="60">
        <v>734</v>
      </c>
      <c r="L8" s="60">
        <v>12071</v>
      </c>
      <c r="M8" s="60">
        <v>7020</v>
      </c>
      <c r="N8" s="60">
        <v>19825</v>
      </c>
      <c r="O8" s="60"/>
      <c r="P8" s="60"/>
      <c r="Q8" s="60"/>
      <c r="R8" s="60"/>
      <c r="S8" s="60"/>
      <c r="T8" s="60"/>
      <c r="U8" s="60"/>
      <c r="V8" s="60"/>
      <c r="W8" s="60">
        <v>375691</v>
      </c>
      <c r="X8" s="60">
        <v>243210</v>
      </c>
      <c r="Y8" s="60">
        <v>132481</v>
      </c>
      <c r="Z8" s="140">
        <v>54.47</v>
      </c>
      <c r="AA8" s="155">
        <v>220330</v>
      </c>
    </row>
    <row r="9" spans="1:27" ht="12.75">
      <c r="A9" s="135" t="s">
        <v>78</v>
      </c>
      <c r="B9" s="136"/>
      <c r="C9" s="153">
        <f aca="true" t="shared" si="1" ref="C9:Y9">SUM(C10:C14)</f>
        <v>48393971</v>
      </c>
      <c r="D9" s="153">
        <f>SUM(D10:D14)</f>
        <v>0</v>
      </c>
      <c r="E9" s="154">
        <f t="shared" si="1"/>
        <v>39523650</v>
      </c>
      <c r="F9" s="100">
        <f t="shared" si="1"/>
        <v>39523650</v>
      </c>
      <c r="G9" s="100">
        <f t="shared" si="1"/>
        <v>650392</v>
      </c>
      <c r="H9" s="100">
        <f t="shared" si="1"/>
        <v>199962</v>
      </c>
      <c r="I9" s="100">
        <f t="shared" si="1"/>
        <v>7264921</v>
      </c>
      <c r="J9" s="100">
        <f t="shared" si="1"/>
        <v>8115275</v>
      </c>
      <c r="K9" s="100">
        <f t="shared" si="1"/>
        <v>9988937</v>
      </c>
      <c r="L9" s="100">
        <f t="shared" si="1"/>
        <v>77679</v>
      </c>
      <c r="M9" s="100">
        <f t="shared" si="1"/>
        <v>6542817</v>
      </c>
      <c r="N9" s="100">
        <f t="shared" si="1"/>
        <v>16609433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24724708</v>
      </c>
      <c r="X9" s="100">
        <f t="shared" si="1"/>
        <v>19409442</v>
      </c>
      <c r="Y9" s="100">
        <f t="shared" si="1"/>
        <v>5315266</v>
      </c>
      <c r="Z9" s="137">
        <f>+IF(X9&lt;&gt;0,+(Y9/X9)*100,0)</f>
        <v>27.384950067085907</v>
      </c>
      <c r="AA9" s="153">
        <f>SUM(AA10:AA14)</f>
        <v>39523650</v>
      </c>
    </row>
    <row r="10" spans="1:27" ht="12.75">
      <c r="A10" s="138" t="s">
        <v>79</v>
      </c>
      <c r="B10" s="136"/>
      <c r="C10" s="155">
        <v>4344806</v>
      </c>
      <c r="D10" s="155"/>
      <c r="E10" s="156">
        <v>4888460</v>
      </c>
      <c r="F10" s="60">
        <v>4888460</v>
      </c>
      <c r="G10" s="60">
        <v>20166</v>
      </c>
      <c r="H10" s="60">
        <v>69914</v>
      </c>
      <c r="I10" s="60">
        <v>155862</v>
      </c>
      <c r="J10" s="60">
        <v>245942</v>
      </c>
      <c r="K10" s="60">
        <v>56661</v>
      </c>
      <c r="L10" s="60">
        <v>49231</v>
      </c>
      <c r="M10" s="60">
        <v>20165</v>
      </c>
      <c r="N10" s="60">
        <v>126057</v>
      </c>
      <c r="O10" s="60"/>
      <c r="P10" s="60"/>
      <c r="Q10" s="60"/>
      <c r="R10" s="60"/>
      <c r="S10" s="60"/>
      <c r="T10" s="60"/>
      <c r="U10" s="60"/>
      <c r="V10" s="60"/>
      <c r="W10" s="60">
        <v>371999</v>
      </c>
      <c r="X10" s="60">
        <v>2118270</v>
      </c>
      <c r="Y10" s="60">
        <v>-1746271</v>
      </c>
      <c r="Z10" s="140">
        <v>-82.44</v>
      </c>
      <c r="AA10" s="155">
        <v>4888460</v>
      </c>
    </row>
    <row r="11" spans="1:27" ht="12.75">
      <c r="A11" s="138" t="s">
        <v>80</v>
      </c>
      <c r="B11" s="136"/>
      <c r="C11" s="155">
        <v>3794301</v>
      </c>
      <c r="D11" s="155"/>
      <c r="E11" s="156">
        <v>2986570</v>
      </c>
      <c r="F11" s="60">
        <v>2986570</v>
      </c>
      <c r="G11" s="60">
        <v>614397</v>
      </c>
      <c r="H11" s="60">
        <v>115284</v>
      </c>
      <c r="I11" s="60">
        <v>1982500</v>
      </c>
      <c r="J11" s="60">
        <v>2712181</v>
      </c>
      <c r="K11" s="60">
        <v>64969</v>
      </c>
      <c r="L11" s="60">
        <v>12242</v>
      </c>
      <c r="M11" s="60">
        <v>21919</v>
      </c>
      <c r="N11" s="60">
        <v>99130</v>
      </c>
      <c r="O11" s="60"/>
      <c r="P11" s="60"/>
      <c r="Q11" s="60"/>
      <c r="R11" s="60"/>
      <c r="S11" s="60"/>
      <c r="T11" s="60"/>
      <c r="U11" s="60"/>
      <c r="V11" s="60"/>
      <c r="W11" s="60">
        <v>2811311</v>
      </c>
      <c r="X11" s="60">
        <v>1492338</v>
      </c>
      <c r="Y11" s="60">
        <v>1318973</v>
      </c>
      <c r="Z11" s="140">
        <v>88.38</v>
      </c>
      <c r="AA11" s="155">
        <v>2986570</v>
      </c>
    </row>
    <row r="12" spans="1:27" ht="12.75">
      <c r="A12" s="138" t="s">
        <v>81</v>
      </c>
      <c r="B12" s="136"/>
      <c r="C12" s="155">
        <v>35048622</v>
      </c>
      <c r="D12" s="155"/>
      <c r="E12" s="156">
        <v>28370840</v>
      </c>
      <c r="F12" s="60">
        <v>28370840</v>
      </c>
      <c r="G12" s="60">
        <v>1386</v>
      </c>
      <c r="H12" s="60">
        <v>321</v>
      </c>
      <c r="I12" s="60">
        <v>2012116</v>
      </c>
      <c r="J12" s="60">
        <v>2013823</v>
      </c>
      <c r="K12" s="60">
        <v>9852864</v>
      </c>
      <c r="L12" s="60">
        <v>1763</v>
      </c>
      <c r="M12" s="60">
        <v>6473542</v>
      </c>
      <c r="N12" s="60">
        <v>16328169</v>
      </c>
      <c r="O12" s="60"/>
      <c r="P12" s="60"/>
      <c r="Q12" s="60"/>
      <c r="R12" s="60"/>
      <c r="S12" s="60"/>
      <c r="T12" s="60"/>
      <c r="U12" s="60"/>
      <c r="V12" s="60"/>
      <c r="W12" s="60">
        <v>18341992</v>
      </c>
      <c r="X12" s="60">
        <v>14160108</v>
      </c>
      <c r="Y12" s="60">
        <v>4181884</v>
      </c>
      <c r="Z12" s="140">
        <v>29.53</v>
      </c>
      <c r="AA12" s="155">
        <v>28370840</v>
      </c>
    </row>
    <row r="13" spans="1:27" ht="12.75">
      <c r="A13" s="138" t="s">
        <v>82</v>
      </c>
      <c r="B13" s="136"/>
      <c r="C13" s="155">
        <v>189114</v>
      </c>
      <c r="D13" s="155"/>
      <c r="E13" s="156">
        <v>177780</v>
      </c>
      <c r="F13" s="60">
        <v>177780</v>
      </c>
      <c r="G13" s="60">
        <v>14443</v>
      </c>
      <c r="H13" s="60">
        <v>14443</v>
      </c>
      <c r="I13" s="60">
        <v>14443</v>
      </c>
      <c r="J13" s="60">
        <v>43329</v>
      </c>
      <c r="K13" s="60">
        <v>14443</v>
      </c>
      <c r="L13" s="60">
        <v>14443</v>
      </c>
      <c r="M13" s="60">
        <v>14443</v>
      </c>
      <c r="N13" s="60">
        <v>43329</v>
      </c>
      <c r="O13" s="60"/>
      <c r="P13" s="60"/>
      <c r="Q13" s="60"/>
      <c r="R13" s="60"/>
      <c r="S13" s="60"/>
      <c r="T13" s="60"/>
      <c r="U13" s="60"/>
      <c r="V13" s="60"/>
      <c r="W13" s="60">
        <v>86658</v>
      </c>
      <c r="X13" s="60">
        <v>88728</v>
      </c>
      <c r="Y13" s="60">
        <v>-2070</v>
      </c>
      <c r="Z13" s="140">
        <v>-2.33</v>
      </c>
      <c r="AA13" s="155">
        <v>177780</v>
      </c>
    </row>
    <row r="14" spans="1:27" ht="12.75">
      <c r="A14" s="138" t="s">
        <v>83</v>
      </c>
      <c r="B14" s="136"/>
      <c r="C14" s="157">
        <v>5017128</v>
      </c>
      <c r="D14" s="157"/>
      <c r="E14" s="158">
        <v>3100000</v>
      </c>
      <c r="F14" s="159">
        <v>3100000</v>
      </c>
      <c r="G14" s="159"/>
      <c r="H14" s="159"/>
      <c r="I14" s="159">
        <v>3100000</v>
      </c>
      <c r="J14" s="159">
        <v>3100000</v>
      </c>
      <c r="K14" s="159"/>
      <c r="L14" s="159"/>
      <c r="M14" s="159">
        <v>12748</v>
      </c>
      <c r="N14" s="159">
        <v>12748</v>
      </c>
      <c r="O14" s="159"/>
      <c r="P14" s="159"/>
      <c r="Q14" s="159"/>
      <c r="R14" s="159"/>
      <c r="S14" s="159"/>
      <c r="T14" s="159"/>
      <c r="U14" s="159"/>
      <c r="V14" s="159"/>
      <c r="W14" s="159">
        <v>3112748</v>
      </c>
      <c r="X14" s="159">
        <v>1549998</v>
      </c>
      <c r="Y14" s="159">
        <v>1562750</v>
      </c>
      <c r="Z14" s="141">
        <v>100.82</v>
      </c>
      <c r="AA14" s="157">
        <v>3100000</v>
      </c>
    </row>
    <row r="15" spans="1:27" ht="12.75">
      <c r="A15" s="135" t="s">
        <v>84</v>
      </c>
      <c r="B15" s="142"/>
      <c r="C15" s="153">
        <f aca="true" t="shared" si="2" ref="C15:Y15">SUM(C16:C18)</f>
        <v>22474509</v>
      </c>
      <c r="D15" s="153">
        <f>SUM(D16:D18)</f>
        <v>0</v>
      </c>
      <c r="E15" s="154">
        <f t="shared" si="2"/>
        <v>20110850</v>
      </c>
      <c r="F15" s="100">
        <f t="shared" si="2"/>
        <v>20110850</v>
      </c>
      <c r="G15" s="100">
        <f t="shared" si="2"/>
        <v>463097</v>
      </c>
      <c r="H15" s="100">
        <f t="shared" si="2"/>
        <v>784076</v>
      </c>
      <c r="I15" s="100">
        <f t="shared" si="2"/>
        <v>11842069</v>
      </c>
      <c r="J15" s="100">
        <f t="shared" si="2"/>
        <v>13089242</v>
      </c>
      <c r="K15" s="100">
        <f t="shared" si="2"/>
        <v>522516</v>
      </c>
      <c r="L15" s="100">
        <f t="shared" si="2"/>
        <v>606433</v>
      </c>
      <c r="M15" s="100">
        <f t="shared" si="2"/>
        <v>612568</v>
      </c>
      <c r="N15" s="100">
        <f t="shared" si="2"/>
        <v>1741517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14830759</v>
      </c>
      <c r="X15" s="100">
        <f t="shared" si="2"/>
        <v>9400392</v>
      </c>
      <c r="Y15" s="100">
        <f t="shared" si="2"/>
        <v>5430367</v>
      </c>
      <c r="Z15" s="137">
        <f>+IF(X15&lt;&gt;0,+(Y15/X15)*100,0)</f>
        <v>57.76745267644158</v>
      </c>
      <c r="AA15" s="153">
        <f>SUM(AA16:AA18)</f>
        <v>20110850</v>
      </c>
    </row>
    <row r="16" spans="1:27" ht="12.75">
      <c r="A16" s="138" t="s">
        <v>85</v>
      </c>
      <c r="B16" s="136"/>
      <c r="C16" s="155">
        <v>9309588</v>
      </c>
      <c r="D16" s="155"/>
      <c r="E16" s="156">
        <v>6153490</v>
      </c>
      <c r="F16" s="60">
        <v>6153490</v>
      </c>
      <c r="G16" s="60">
        <v>151923</v>
      </c>
      <c r="H16" s="60">
        <v>496018</v>
      </c>
      <c r="I16" s="60">
        <v>1090246</v>
      </c>
      <c r="J16" s="60">
        <v>1738187</v>
      </c>
      <c r="K16" s="60">
        <v>248404</v>
      </c>
      <c r="L16" s="60">
        <v>304385</v>
      </c>
      <c r="M16" s="60">
        <v>320619</v>
      </c>
      <c r="N16" s="60">
        <v>873408</v>
      </c>
      <c r="O16" s="60"/>
      <c r="P16" s="60"/>
      <c r="Q16" s="60"/>
      <c r="R16" s="60"/>
      <c r="S16" s="60"/>
      <c r="T16" s="60"/>
      <c r="U16" s="60"/>
      <c r="V16" s="60"/>
      <c r="W16" s="60">
        <v>2611595</v>
      </c>
      <c r="X16" s="60">
        <v>2425002</v>
      </c>
      <c r="Y16" s="60">
        <v>186593</v>
      </c>
      <c r="Z16" s="140">
        <v>7.69</v>
      </c>
      <c r="AA16" s="155">
        <v>6153490</v>
      </c>
    </row>
    <row r="17" spans="1:27" ht="12.75">
      <c r="A17" s="138" t="s">
        <v>86</v>
      </c>
      <c r="B17" s="136"/>
      <c r="C17" s="155">
        <v>13164921</v>
      </c>
      <c r="D17" s="155"/>
      <c r="E17" s="156">
        <v>13957360</v>
      </c>
      <c r="F17" s="60">
        <v>13957360</v>
      </c>
      <c r="G17" s="60">
        <v>311174</v>
      </c>
      <c r="H17" s="60">
        <v>288058</v>
      </c>
      <c r="I17" s="60">
        <v>10751823</v>
      </c>
      <c r="J17" s="60">
        <v>11351055</v>
      </c>
      <c r="K17" s="60">
        <v>274112</v>
      </c>
      <c r="L17" s="60">
        <v>302048</v>
      </c>
      <c r="M17" s="60">
        <v>291949</v>
      </c>
      <c r="N17" s="60">
        <v>868109</v>
      </c>
      <c r="O17" s="60"/>
      <c r="P17" s="60"/>
      <c r="Q17" s="60"/>
      <c r="R17" s="60"/>
      <c r="S17" s="60"/>
      <c r="T17" s="60"/>
      <c r="U17" s="60"/>
      <c r="V17" s="60"/>
      <c r="W17" s="60">
        <v>12219164</v>
      </c>
      <c r="X17" s="60">
        <v>6975390</v>
      </c>
      <c r="Y17" s="60">
        <v>5243774</v>
      </c>
      <c r="Z17" s="140">
        <v>75.18</v>
      </c>
      <c r="AA17" s="155">
        <v>13957360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84127861</v>
      </c>
      <c r="D19" s="153">
        <f>SUM(D20:D23)</f>
        <v>0</v>
      </c>
      <c r="E19" s="154">
        <f t="shared" si="3"/>
        <v>92230480</v>
      </c>
      <c r="F19" s="100">
        <f t="shared" si="3"/>
        <v>92230480</v>
      </c>
      <c r="G19" s="100">
        <f t="shared" si="3"/>
        <v>6090598</v>
      </c>
      <c r="H19" s="100">
        <f t="shared" si="3"/>
        <v>10230296</v>
      </c>
      <c r="I19" s="100">
        <f t="shared" si="3"/>
        <v>18348574</v>
      </c>
      <c r="J19" s="100">
        <f t="shared" si="3"/>
        <v>34669468</v>
      </c>
      <c r="K19" s="100">
        <f t="shared" si="3"/>
        <v>5998264</v>
      </c>
      <c r="L19" s="100">
        <f t="shared" si="3"/>
        <v>6050777</v>
      </c>
      <c r="M19" s="100">
        <f t="shared" si="3"/>
        <v>7517689</v>
      </c>
      <c r="N19" s="100">
        <f t="shared" si="3"/>
        <v>19566730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54236198</v>
      </c>
      <c r="X19" s="100">
        <f t="shared" si="3"/>
        <v>45864582</v>
      </c>
      <c r="Y19" s="100">
        <f t="shared" si="3"/>
        <v>8371616</v>
      </c>
      <c r="Z19" s="137">
        <f>+IF(X19&lt;&gt;0,+(Y19/X19)*100,0)</f>
        <v>18.252899372330482</v>
      </c>
      <c r="AA19" s="153">
        <f>SUM(AA20:AA23)</f>
        <v>92230480</v>
      </c>
    </row>
    <row r="20" spans="1:27" ht="12.75">
      <c r="A20" s="138" t="s">
        <v>89</v>
      </c>
      <c r="B20" s="136"/>
      <c r="C20" s="155">
        <v>68608180</v>
      </c>
      <c r="D20" s="155"/>
      <c r="E20" s="156">
        <v>76568430</v>
      </c>
      <c r="F20" s="60">
        <v>76568430</v>
      </c>
      <c r="G20" s="60">
        <v>5101833</v>
      </c>
      <c r="H20" s="60">
        <v>9242886</v>
      </c>
      <c r="I20" s="60">
        <v>13715984</v>
      </c>
      <c r="J20" s="60">
        <v>28060703</v>
      </c>
      <c r="K20" s="60">
        <v>5016807</v>
      </c>
      <c r="L20" s="60">
        <v>5071536</v>
      </c>
      <c r="M20" s="60">
        <v>6532753</v>
      </c>
      <c r="N20" s="60">
        <v>16621096</v>
      </c>
      <c r="O20" s="60"/>
      <c r="P20" s="60"/>
      <c r="Q20" s="60"/>
      <c r="R20" s="60"/>
      <c r="S20" s="60"/>
      <c r="T20" s="60"/>
      <c r="U20" s="60"/>
      <c r="V20" s="60"/>
      <c r="W20" s="60">
        <v>44681799</v>
      </c>
      <c r="X20" s="60">
        <v>38033724</v>
      </c>
      <c r="Y20" s="60">
        <v>6648075</v>
      </c>
      <c r="Z20" s="140">
        <v>17.48</v>
      </c>
      <c r="AA20" s="155">
        <v>76568430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>
        <v>12800</v>
      </c>
      <c r="D22" s="157"/>
      <c r="E22" s="158">
        <v>1190</v>
      </c>
      <c r="F22" s="159">
        <v>1190</v>
      </c>
      <c r="G22" s="159">
        <v>2500</v>
      </c>
      <c r="H22" s="159"/>
      <c r="I22" s="159"/>
      <c r="J22" s="159">
        <v>2500</v>
      </c>
      <c r="K22" s="159">
        <v>800</v>
      </c>
      <c r="L22" s="159"/>
      <c r="M22" s="159"/>
      <c r="N22" s="159">
        <v>800</v>
      </c>
      <c r="O22" s="159"/>
      <c r="P22" s="159"/>
      <c r="Q22" s="159"/>
      <c r="R22" s="159"/>
      <c r="S22" s="159"/>
      <c r="T22" s="159"/>
      <c r="U22" s="159"/>
      <c r="V22" s="159"/>
      <c r="W22" s="159">
        <v>3300</v>
      </c>
      <c r="X22" s="159"/>
      <c r="Y22" s="159">
        <v>3300</v>
      </c>
      <c r="Z22" s="141">
        <v>0</v>
      </c>
      <c r="AA22" s="157">
        <v>1190</v>
      </c>
    </row>
    <row r="23" spans="1:27" ht="12.75">
      <c r="A23" s="138" t="s">
        <v>92</v>
      </c>
      <c r="B23" s="136"/>
      <c r="C23" s="155">
        <v>15506881</v>
      </c>
      <c r="D23" s="155"/>
      <c r="E23" s="156">
        <v>15660860</v>
      </c>
      <c r="F23" s="60">
        <v>15660860</v>
      </c>
      <c r="G23" s="60">
        <v>986265</v>
      </c>
      <c r="H23" s="60">
        <v>987410</v>
      </c>
      <c r="I23" s="60">
        <v>4632590</v>
      </c>
      <c r="J23" s="60">
        <v>6606265</v>
      </c>
      <c r="K23" s="60">
        <v>980657</v>
      </c>
      <c r="L23" s="60">
        <v>979241</v>
      </c>
      <c r="M23" s="60">
        <v>984936</v>
      </c>
      <c r="N23" s="60">
        <v>2944834</v>
      </c>
      <c r="O23" s="60"/>
      <c r="P23" s="60"/>
      <c r="Q23" s="60"/>
      <c r="R23" s="60"/>
      <c r="S23" s="60"/>
      <c r="T23" s="60"/>
      <c r="U23" s="60"/>
      <c r="V23" s="60"/>
      <c r="W23" s="60">
        <v>9551099</v>
      </c>
      <c r="X23" s="60">
        <v>7830858</v>
      </c>
      <c r="Y23" s="60">
        <v>1720241</v>
      </c>
      <c r="Z23" s="140">
        <v>21.97</v>
      </c>
      <c r="AA23" s="155">
        <v>15660860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469659048</v>
      </c>
      <c r="D25" s="168">
        <f>+D5+D9+D15+D19+D24</f>
        <v>0</v>
      </c>
      <c r="E25" s="169">
        <f t="shared" si="4"/>
        <v>375787990</v>
      </c>
      <c r="F25" s="73">
        <f t="shared" si="4"/>
        <v>375787990</v>
      </c>
      <c r="G25" s="73">
        <f t="shared" si="4"/>
        <v>35208204</v>
      </c>
      <c r="H25" s="73">
        <f t="shared" si="4"/>
        <v>20552292</v>
      </c>
      <c r="I25" s="73">
        <f t="shared" si="4"/>
        <v>73683806</v>
      </c>
      <c r="J25" s="73">
        <f t="shared" si="4"/>
        <v>129444302</v>
      </c>
      <c r="K25" s="73">
        <f t="shared" si="4"/>
        <v>19432830</v>
      </c>
      <c r="L25" s="73">
        <f t="shared" si="4"/>
        <v>12094149</v>
      </c>
      <c r="M25" s="73">
        <f t="shared" si="4"/>
        <v>22565616</v>
      </c>
      <c r="N25" s="73">
        <f t="shared" si="4"/>
        <v>54092595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183536897</v>
      </c>
      <c r="X25" s="73">
        <f t="shared" si="4"/>
        <v>186256962</v>
      </c>
      <c r="Y25" s="73">
        <f t="shared" si="4"/>
        <v>-2720065</v>
      </c>
      <c r="Z25" s="170">
        <f>+IF(X25&lt;&gt;0,+(Y25/X25)*100,0)</f>
        <v>-1.46038299497229</v>
      </c>
      <c r="AA25" s="168">
        <f>+AA5+AA9+AA15+AA19+AA24</f>
        <v>375787990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141171948</v>
      </c>
      <c r="D28" s="153">
        <f>SUM(D29:D31)</f>
        <v>0</v>
      </c>
      <c r="E28" s="154">
        <f t="shared" si="5"/>
        <v>132315370</v>
      </c>
      <c r="F28" s="100">
        <f t="shared" si="5"/>
        <v>132315370</v>
      </c>
      <c r="G28" s="100">
        <f t="shared" si="5"/>
        <v>5930140</v>
      </c>
      <c r="H28" s="100">
        <f t="shared" si="5"/>
        <v>13226971</v>
      </c>
      <c r="I28" s="100">
        <f t="shared" si="5"/>
        <v>11753177</v>
      </c>
      <c r="J28" s="100">
        <f t="shared" si="5"/>
        <v>30910288</v>
      </c>
      <c r="K28" s="100">
        <f t="shared" si="5"/>
        <v>6813399</v>
      </c>
      <c r="L28" s="100">
        <f t="shared" si="5"/>
        <v>14355077</v>
      </c>
      <c r="M28" s="100">
        <f t="shared" si="5"/>
        <v>11343271</v>
      </c>
      <c r="N28" s="100">
        <f t="shared" si="5"/>
        <v>32511747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63422035</v>
      </c>
      <c r="X28" s="100">
        <f t="shared" si="5"/>
        <v>72496182</v>
      </c>
      <c r="Y28" s="100">
        <f t="shared" si="5"/>
        <v>-9074147</v>
      </c>
      <c r="Z28" s="137">
        <f>+IF(X28&lt;&gt;0,+(Y28/X28)*100,0)</f>
        <v>-12.516723984167882</v>
      </c>
      <c r="AA28" s="153">
        <f>SUM(AA29:AA31)</f>
        <v>132315370</v>
      </c>
    </row>
    <row r="29" spans="1:27" ht="12.75">
      <c r="A29" s="138" t="s">
        <v>75</v>
      </c>
      <c r="B29" s="136"/>
      <c r="C29" s="155">
        <v>116826174</v>
      </c>
      <c r="D29" s="155"/>
      <c r="E29" s="156">
        <v>102566850</v>
      </c>
      <c r="F29" s="60">
        <v>102566850</v>
      </c>
      <c r="G29" s="60">
        <v>3644743</v>
      </c>
      <c r="H29" s="60">
        <v>11080958</v>
      </c>
      <c r="I29" s="60">
        <v>9299475</v>
      </c>
      <c r="J29" s="60">
        <v>24025176</v>
      </c>
      <c r="K29" s="60">
        <v>4720073</v>
      </c>
      <c r="L29" s="60">
        <v>11473480</v>
      </c>
      <c r="M29" s="60">
        <v>8949546</v>
      </c>
      <c r="N29" s="60">
        <v>25143099</v>
      </c>
      <c r="O29" s="60"/>
      <c r="P29" s="60"/>
      <c r="Q29" s="60"/>
      <c r="R29" s="60"/>
      <c r="S29" s="60"/>
      <c r="T29" s="60"/>
      <c r="U29" s="60"/>
      <c r="V29" s="60"/>
      <c r="W29" s="60">
        <v>49168275</v>
      </c>
      <c r="X29" s="60">
        <v>55767918</v>
      </c>
      <c r="Y29" s="60">
        <v>-6599643</v>
      </c>
      <c r="Z29" s="140">
        <v>-11.83</v>
      </c>
      <c r="AA29" s="155">
        <v>102566850</v>
      </c>
    </row>
    <row r="30" spans="1:27" ht="12.75">
      <c r="A30" s="138" t="s">
        <v>76</v>
      </c>
      <c r="B30" s="136"/>
      <c r="C30" s="157">
        <v>15267941</v>
      </c>
      <c r="D30" s="157"/>
      <c r="E30" s="158">
        <v>19351610</v>
      </c>
      <c r="F30" s="159">
        <v>19351610</v>
      </c>
      <c r="G30" s="159">
        <v>1460296</v>
      </c>
      <c r="H30" s="159">
        <v>1329605</v>
      </c>
      <c r="I30" s="159">
        <v>1654630</v>
      </c>
      <c r="J30" s="159">
        <v>4444531</v>
      </c>
      <c r="K30" s="159">
        <v>1272740</v>
      </c>
      <c r="L30" s="159">
        <v>1908625</v>
      </c>
      <c r="M30" s="159">
        <v>1173606</v>
      </c>
      <c r="N30" s="159">
        <v>4354971</v>
      </c>
      <c r="O30" s="159"/>
      <c r="P30" s="159"/>
      <c r="Q30" s="159"/>
      <c r="R30" s="159"/>
      <c r="S30" s="159"/>
      <c r="T30" s="159"/>
      <c r="U30" s="159"/>
      <c r="V30" s="159"/>
      <c r="W30" s="159">
        <v>8799502</v>
      </c>
      <c r="X30" s="159">
        <v>10173246</v>
      </c>
      <c r="Y30" s="159">
        <v>-1373744</v>
      </c>
      <c r="Z30" s="141">
        <v>-13.5</v>
      </c>
      <c r="AA30" s="157">
        <v>19351610</v>
      </c>
    </row>
    <row r="31" spans="1:27" ht="12.75">
      <c r="A31" s="138" t="s">
        <v>77</v>
      </c>
      <c r="B31" s="136"/>
      <c r="C31" s="155">
        <v>9077833</v>
      </c>
      <c r="D31" s="155"/>
      <c r="E31" s="156">
        <v>10396910</v>
      </c>
      <c r="F31" s="60">
        <v>10396910</v>
      </c>
      <c r="G31" s="60">
        <v>825101</v>
      </c>
      <c r="H31" s="60">
        <v>816408</v>
      </c>
      <c r="I31" s="60">
        <v>799072</v>
      </c>
      <c r="J31" s="60">
        <v>2440581</v>
      </c>
      <c r="K31" s="60">
        <v>820586</v>
      </c>
      <c r="L31" s="60">
        <v>972972</v>
      </c>
      <c r="M31" s="60">
        <v>1220119</v>
      </c>
      <c r="N31" s="60">
        <v>3013677</v>
      </c>
      <c r="O31" s="60"/>
      <c r="P31" s="60"/>
      <c r="Q31" s="60"/>
      <c r="R31" s="60"/>
      <c r="S31" s="60"/>
      <c r="T31" s="60"/>
      <c r="U31" s="60"/>
      <c r="V31" s="60"/>
      <c r="W31" s="60">
        <v>5454258</v>
      </c>
      <c r="X31" s="60">
        <v>6555018</v>
      </c>
      <c r="Y31" s="60">
        <v>-1100760</v>
      </c>
      <c r="Z31" s="140">
        <v>-16.79</v>
      </c>
      <c r="AA31" s="155">
        <v>10396910</v>
      </c>
    </row>
    <row r="32" spans="1:27" ht="12.75">
      <c r="A32" s="135" t="s">
        <v>78</v>
      </c>
      <c r="B32" s="136"/>
      <c r="C32" s="153">
        <f aca="true" t="shared" si="6" ref="C32:Y32">SUM(C33:C37)</f>
        <v>83135959</v>
      </c>
      <c r="D32" s="153">
        <f>SUM(D33:D37)</f>
        <v>0</v>
      </c>
      <c r="E32" s="154">
        <f t="shared" si="6"/>
        <v>85688110</v>
      </c>
      <c r="F32" s="100">
        <f t="shared" si="6"/>
        <v>85688110</v>
      </c>
      <c r="G32" s="100">
        <f t="shared" si="6"/>
        <v>4756229</v>
      </c>
      <c r="H32" s="100">
        <f t="shared" si="6"/>
        <v>8214154</v>
      </c>
      <c r="I32" s="100">
        <f t="shared" si="6"/>
        <v>7261721</v>
      </c>
      <c r="J32" s="100">
        <f t="shared" si="6"/>
        <v>20232104</v>
      </c>
      <c r="K32" s="100">
        <f t="shared" si="6"/>
        <v>4446293</v>
      </c>
      <c r="L32" s="100">
        <f t="shared" si="6"/>
        <v>8933724</v>
      </c>
      <c r="M32" s="100">
        <f t="shared" si="6"/>
        <v>6609843</v>
      </c>
      <c r="N32" s="100">
        <f t="shared" si="6"/>
        <v>19989860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40221964</v>
      </c>
      <c r="X32" s="100">
        <f t="shared" si="6"/>
        <v>41387424</v>
      </c>
      <c r="Y32" s="100">
        <f t="shared" si="6"/>
        <v>-1165460</v>
      </c>
      <c r="Z32" s="137">
        <f>+IF(X32&lt;&gt;0,+(Y32/X32)*100,0)</f>
        <v>-2.815976176724601</v>
      </c>
      <c r="AA32" s="153">
        <f>SUM(AA33:AA37)</f>
        <v>85688110</v>
      </c>
    </row>
    <row r="33" spans="1:27" ht="12.75">
      <c r="A33" s="138" t="s">
        <v>79</v>
      </c>
      <c r="B33" s="136"/>
      <c r="C33" s="155">
        <v>6767843</v>
      </c>
      <c r="D33" s="155"/>
      <c r="E33" s="156">
        <v>10903410</v>
      </c>
      <c r="F33" s="60">
        <v>10903410</v>
      </c>
      <c r="G33" s="60">
        <v>460201</v>
      </c>
      <c r="H33" s="60">
        <v>526115</v>
      </c>
      <c r="I33" s="60">
        <v>558039</v>
      </c>
      <c r="J33" s="60">
        <v>1544355</v>
      </c>
      <c r="K33" s="60">
        <v>451092</v>
      </c>
      <c r="L33" s="60">
        <v>525341</v>
      </c>
      <c r="M33" s="60">
        <v>647729</v>
      </c>
      <c r="N33" s="60">
        <v>1624162</v>
      </c>
      <c r="O33" s="60"/>
      <c r="P33" s="60"/>
      <c r="Q33" s="60"/>
      <c r="R33" s="60"/>
      <c r="S33" s="60"/>
      <c r="T33" s="60"/>
      <c r="U33" s="60"/>
      <c r="V33" s="60"/>
      <c r="W33" s="60">
        <v>3168517</v>
      </c>
      <c r="X33" s="60">
        <v>3878508</v>
      </c>
      <c r="Y33" s="60">
        <v>-709991</v>
      </c>
      <c r="Z33" s="140">
        <v>-18.31</v>
      </c>
      <c r="AA33" s="155">
        <v>10903410</v>
      </c>
    </row>
    <row r="34" spans="1:27" ht="12.75">
      <c r="A34" s="138" t="s">
        <v>80</v>
      </c>
      <c r="B34" s="136"/>
      <c r="C34" s="155">
        <v>12230645</v>
      </c>
      <c r="D34" s="155"/>
      <c r="E34" s="156">
        <v>14027690</v>
      </c>
      <c r="F34" s="60">
        <v>14027690</v>
      </c>
      <c r="G34" s="60">
        <v>815756</v>
      </c>
      <c r="H34" s="60">
        <v>1167423</v>
      </c>
      <c r="I34" s="60">
        <v>1197345</v>
      </c>
      <c r="J34" s="60">
        <v>3180524</v>
      </c>
      <c r="K34" s="60">
        <v>1140251</v>
      </c>
      <c r="L34" s="60">
        <v>1595122</v>
      </c>
      <c r="M34" s="60">
        <v>1224204</v>
      </c>
      <c r="N34" s="60">
        <v>3959577</v>
      </c>
      <c r="O34" s="60"/>
      <c r="P34" s="60"/>
      <c r="Q34" s="60"/>
      <c r="R34" s="60"/>
      <c r="S34" s="60"/>
      <c r="T34" s="60"/>
      <c r="U34" s="60"/>
      <c r="V34" s="60"/>
      <c r="W34" s="60">
        <v>7140101</v>
      </c>
      <c r="X34" s="60">
        <v>7054422</v>
      </c>
      <c r="Y34" s="60">
        <v>85679</v>
      </c>
      <c r="Z34" s="140">
        <v>1.21</v>
      </c>
      <c r="AA34" s="155">
        <v>14027690</v>
      </c>
    </row>
    <row r="35" spans="1:27" ht="12.75">
      <c r="A35" s="138" t="s">
        <v>81</v>
      </c>
      <c r="B35" s="136"/>
      <c r="C35" s="155">
        <v>52827363</v>
      </c>
      <c r="D35" s="155"/>
      <c r="E35" s="156">
        <v>52355590</v>
      </c>
      <c r="F35" s="60">
        <v>52355590</v>
      </c>
      <c r="G35" s="60">
        <v>2856791</v>
      </c>
      <c r="H35" s="60">
        <v>6062172</v>
      </c>
      <c r="I35" s="60">
        <v>4693743</v>
      </c>
      <c r="J35" s="60">
        <v>13612706</v>
      </c>
      <c r="K35" s="60">
        <v>2099129</v>
      </c>
      <c r="L35" s="60">
        <v>6191498</v>
      </c>
      <c r="M35" s="60">
        <v>4039584</v>
      </c>
      <c r="N35" s="60">
        <v>12330211</v>
      </c>
      <c r="O35" s="60"/>
      <c r="P35" s="60"/>
      <c r="Q35" s="60"/>
      <c r="R35" s="60"/>
      <c r="S35" s="60"/>
      <c r="T35" s="60"/>
      <c r="U35" s="60"/>
      <c r="V35" s="60"/>
      <c r="W35" s="60">
        <v>25942917</v>
      </c>
      <c r="X35" s="60">
        <v>26254512</v>
      </c>
      <c r="Y35" s="60">
        <v>-311595</v>
      </c>
      <c r="Z35" s="140">
        <v>-1.19</v>
      </c>
      <c r="AA35" s="155">
        <v>52355590</v>
      </c>
    </row>
    <row r="36" spans="1:27" ht="12.75">
      <c r="A36" s="138" t="s">
        <v>82</v>
      </c>
      <c r="B36" s="136"/>
      <c r="C36" s="155">
        <v>2583383</v>
      </c>
      <c r="D36" s="155"/>
      <c r="E36" s="156">
        <v>132900</v>
      </c>
      <c r="F36" s="60">
        <v>132900</v>
      </c>
      <c r="G36" s="60"/>
      <c r="H36" s="60">
        <v>54716</v>
      </c>
      <c r="I36" s="60">
        <v>8730</v>
      </c>
      <c r="J36" s="60">
        <v>63446</v>
      </c>
      <c r="K36" s="60">
        <v>4305</v>
      </c>
      <c r="L36" s="60">
        <v>831</v>
      </c>
      <c r="M36" s="60">
        <v>100</v>
      </c>
      <c r="N36" s="60">
        <v>5236</v>
      </c>
      <c r="O36" s="60"/>
      <c r="P36" s="60"/>
      <c r="Q36" s="60"/>
      <c r="R36" s="60"/>
      <c r="S36" s="60"/>
      <c r="T36" s="60"/>
      <c r="U36" s="60"/>
      <c r="V36" s="60"/>
      <c r="W36" s="60">
        <v>68682</v>
      </c>
      <c r="X36" s="60">
        <v>66348</v>
      </c>
      <c r="Y36" s="60">
        <v>2334</v>
      </c>
      <c r="Z36" s="140">
        <v>3.52</v>
      </c>
      <c r="AA36" s="155">
        <v>132900</v>
      </c>
    </row>
    <row r="37" spans="1:27" ht="12.75">
      <c r="A37" s="138" t="s">
        <v>83</v>
      </c>
      <c r="B37" s="136"/>
      <c r="C37" s="157">
        <v>8726725</v>
      </c>
      <c r="D37" s="157"/>
      <c r="E37" s="158">
        <v>8268520</v>
      </c>
      <c r="F37" s="159">
        <v>8268520</v>
      </c>
      <c r="G37" s="159">
        <v>623481</v>
      </c>
      <c r="H37" s="159">
        <v>403728</v>
      </c>
      <c r="I37" s="159">
        <v>803864</v>
      </c>
      <c r="J37" s="159">
        <v>1831073</v>
      </c>
      <c r="K37" s="159">
        <v>751516</v>
      </c>
      <c r="L37" s="159">
        <v>620932</v>
      </c>
      <c r="M37" s="159">
        <v>698226</v>
      </c>
      <c r="N37" s="159">
        <v>2070674</v>
      </c>
      <c r="O37" s="159"/>
      <c r="P37" s="159"/>
      <c r="Q37" s="159"/>
      <c r="R37" s="159"/>
      <c r="S37" s="159"/>
      <c r="T37" s="159"/>
      <c r="U37" s="159"/>
      <c r="V37" s="159"/>
      <c r="W37" s="159">
        <v>3901747</v>
      </c>
      <c r="X37" s="159">
        <v>4133634</v>
      </c>
      <c r="Y37" s="159">
        <v>-231887</v>
      </c>
      <c r="Z37" s="141">
        <v>-5.61</v>
      </c>
      <c r="AA37" s="157">
        <v>8268520</v>
      </c>
    </row>
    <row r="38" spans="1:27" ht="12.75">
      <c r="A38" s="135" t="s">
        <v>84</v>
      </c>
      <c r="B38" s="142"/>
      <c r="C38" s="153">
        <f aca="true" t="shared" si="7" ref="C38:Y38">SUM(C39:C41)</f>
        <v>38119331</v>
      </c>
      <c r="D38" s="153">
        <f>SUM(D39:D41)</f>
        <v>0</v>
      </c>
      <c r="E38" s="154">
        <f t="shared" si="7"/>
        <v>40504070</v>
      </c>
      <c r="F38" s="100">
        <f t="shared" si="7"/>
        <v>40504070</v>
      </c>
      <c r="G38" s="100">
        <f t="shared" si="7"/>
        <v>1872267</v>
      </c>
      <c r="H38" s="100">
        <f t="shared" si="7"/>
        <v>3170305</v>
      </c>
      <c r="I38" s="100">
        <f t="shared" si="7"/>
        <v>2664715</v>
      </c>
      <c r="J38" s="100">
        <f t="shared" si="7"/>
        <v>7707287</v>
      </c>
      <c r="K38" s="100">
        <f t="shared" si="7"/>
        <v>2693914</v>
      </c>
      <c r="L38" s="100">
        <f t="shared" si="7"/>
        <v>3190227</v>
      </c>
      <c r="M38" s="100">
        <f t="shared" si="7"/>
        <v>3431501</v>
      </c>
      <c r="N38" s="100">
        <f t="shared" si="7"/>
        <v>9315642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17022929</v>
      </c>
      <c r="X38" s="100">
        <f t="shared" si="7"/>
        <v>15307044</v>
      </c>
      <c r="Y38" s="100">
        <f t="shared" si="7"/>
        <v>1715885</v>
      </c>
      <c r="Z38" s="137">
        <f>+IF(X38&lt;&gt;0,+(Y38/X38)*100,0)</f>
        <v>11.20977374860881</v>
      </c>
      <c r="AA38" s="153">
        <f>SUM(AA39:AA41)</f>
        <v>40504070</v>
      </c>
    </row>
    <row r="39" spans="1:27" ht="12.75">
      <c r="A39" s="138" t="s">
        <v>85</v>
      </c>
      <c r="B39" s="136"/>
      <c r="C39" s="155">
        <v>16780678</v>
      </c>
      <c r="D39" s="155"/>
      <c r="E39" s="156">
        <v>15785280</v>
      </c>
      <c r="F39" s="60">
        <v>15785280</v>
      </c>
      <c r="G39" s="60">
        <v>941677</v>
      </c>
      <c r="H39" s="60">
        <v>1480651</v>
      </c>
      <c r="I39" s="60">
        <v>903392</v>
      </c>
      <c r="J39" s="60">
        <v>3325720</v>
      </c>
      <c r="K39" s="60">
        <v>902072</v>
      </c>
      <c r="L39" s="60">
        <v>1248432</v>
      </c>
      <c r="M39" s="60">
        <v>1465387</v>
      </c>
      <c r="N39" s="60">
        <v>3615891</v>
      </c>
      <c r="O39" s="60"/>
      <c r="P39" s="60"/>
      <c r="Q39" s="60"/>
      <c r="R39" s="60"/>
      <c r="S39" s="60"/>
      <c r="T39" s="60"/>
      <c r="U39" s="60"/>
      <c r="V39" s="60"/>
      <c r="W39" s="60">
        <v>6941611</v>
      </c>
      <c r="X39" s="60">
        <v>3319050</v>
      </c>
      <c r="Y39" s="60">
        <v>3622561</v>
      </c>
      <c r="Z39" s="140">
        <v>109.14</v>
      </c>
      <c r="AA39" s="155">
        <v>15785280</v>
      </c>
    </row>
    <row r="40" spans="1:27" ht="12.75">
      <c r="A40" s="138" t="s">
        <v>86</v>
      </c>
      <c r="B40" s="136"/>
      <c r="C40" s="155">
        <v>21338653</v>
      </c>
      <c r="D40" s="155"/>
      <c r="E40" s="156">
        <v>24718790</v>
      </c>
      <c r="F40" s="60">
        <v>24718790</v>
      </c>
      <c r="G40" s="60">
        <v>930590</v>
      </c>
      <c r="H40" s="60">
        <v>1689654</v>
      </c>
      <c r="I40" s="60">
        <v>1761323</v>
      </c>
      <c r="J40" s="60">
        <v>4381567</v>
      </c>
      <c r="K40" s="60">
        <v>1791842</v>
      </c>
      <c r="L40" s="60">
        <v>1941795</v>
      </c>
      <c r="M40" s="60">
        <v>1966114</v>
      </c>
      <c r="N40" s="60">
        <v>5699751</v>
      </c>
      <c r="O40" s="60"/>
      <c r="P40" s="60"/>
      <c r="Q40" s="60"/>
      <c r="R40" s="60"/>
      <c r="S40" s="60"/>
      <c r="T40" s="60"/>
      <c r="U40" s="60"/>
      <c r="V40" s="60"/>
      <c r="W40" s="60">
        <v>10081318</v>
      </c>
      <c r="X40" s="60">
        <v>11987994</v>
      </c>
      <c r="Y40" s="60">
        <v>-1906676</v>
      </c>
      <c r="Z40" s="140">
        <v>-15.9</v>
      </c>
      <c r="AA40" s="155">
        <v>24718790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78773493</v>
      </c>
      <c r="D42" s="153">
        <f>SUM(D43:D46)</f>
        <v>0</v>
      </c>
      <c r="E42" s="154">
        <f t="shared" si="8"/>
        <v>96254370</v>
      </c>
      <c r="F42" s="100">
        <f t="shared" si="8"/>
        <v>96254370</v>
      </c>
      <c r="G42" s="100">
        <f t="shared" si="8"/>
        <v>8881290</v>
      </c>
      <c r="H42" s="100">
        <f t="shared" si="8"/>
        <v>5147805</v>
      </c>
      <c r="I42" s="100">
        <f t="shared" si="8"/>
        <v>11987323</v>
      </c>
      <c r="J42" s="100">
        <f t="shared" si="8"/>
        <v>26016418</v>
      </c>
      <c r="K42" s="100">
        <f t="shared" si="8"/>
        <v>7240024</v>
      </c>
      <c r="L42" s="100">
        <f t="shared" si="8"/>
        <v>4454441</v>
      </c>
      <c r="M42" s="100">
        <f t="shared" si="8"/>
        <v>6885256</v>
      </c>
      <c r="N42" s="100">
        <f t="shared" si="8"/>
        <v>18579721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44596139</v>
      </c>
      <c r="X42" s="100">
        <f t="shared" si="8"/>
        <v>47800488</v>
      </c>
      <c r="Y42" s="100">
        <f t="shared" si="8"/>
        <v>-3204349</v>
      </c>
      <c r="Z42" s="137">
        <f>+IF(X42&lt;&gt;0,+(Y42/X42)*100,0)</f>
        <v>-6.703590557485523</v>
      </c>
      <c r="AA42" s="153">
        <f>SUM(AA43:AA46)</f>
        <v>96254370</v>
      </c>
    </row>
    <row r="43" spans="1:27" ht="12.75">
      <c r="A43" s="138" t="s">
        <v>89</v>
      </c>
      <c r="B43" s="136"/>
      <c r="C43" s="155">
        <v>63229771</v>
      </c>
      <c r="D43" s="155"/>
      <c r="E43" s="156">
        <v>76224530</v>
      </c>
      <c r="F43" s="60">
        <v>76224530</v>
      </c>
      <c r="G43" s="60">
        <v>8124038</v>
      </c>
      <c r="H43" s="60">
        <v>3792915</v>
      </c>
      <c r="I43" s="60">
        <v>10765553</v>
      </c>
      <c r="J43" s="60">
        <v>22682506</v>
      </c>
      <c r="K43" s="60">
        <v>5795602</v>
      </c>
      <c r="L43" s="60">
        <v>2943851</v>
      </c>
      <c r="M43" s="60">
        <v>5392606</v>
      </c>
      <c r="N43" s="60">
        <v>14132059</v>
      </c>
      <c r="O43" s="60"/>
      <c r="P43" s="60"/>
      <c r="Q43" s="60"/>
      <c r="R43" s="60"/>
      <c r="S43" s="60"/>
      <c r="T43" s="60"/>
      <c r="U43" s="60"/>
      <c r="V43" s="60"/>
      <c r="W43" s="60">
        <v>36814565</v>
      </c>
      <c r="X43" s="60">
        <v>37788648</v>
      </c>
      <c r="Y43" s="60">
        <v>-974083</v>
      </c>
      <c r="Z43" s="140">
        <v>-2.58</v>
      </c>
      <c r="AA43" s="155">
        <v>76224530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>
        <v>566950</v>
      </c>
      <c r="D45" s="157"/>
      <c r="E45" s="158">
        <v>621480</v>
      </c>
      <c r="F45" s="159">
        <v>621480</v>
      </c>
      <c r="G45" s="159">
        <v>53739</v>
      </c>
      <c r="H45" s="159">
        <v>56520</v>
      </c>
      <c r="I45" s="159">
        <v>69977</v>
      </c>
      <c r="J45" s="159">
        <v>180236</v>
      </c>
      <c r="K45" s="159">
        <v>54031</v>
      </c>
      <c r="L45" s="159">
        <v>77108</v>
      </c>
      <c r="M45" s="159">
        <v>62868</v>
      </c>
      <c r="N45" s="159">
        <v>194007</v>
      </c>
      <c r="O45" s="159"/>
      <c r="P45" s="159"/>
      <c r="Q45" s="159"/>
      <c r="R45" s="159"/>
      <c r="S45" s="159"/>
      <c r="T45" s="159"/>
      <c r="U45" s="159"/>
      <c r="V45" s="159"/>
      <c r="W45" s="159">
        <v>374243</v>
      </c>
      <c r="X45" s="159"/>
      <c r="Y45" s="159">
        <v>374243</v>
      </c>
      <c r="Z45" s="141">
        <v>0</v>
      </c>
      <c r="AA45" s="157">
        <v>621480</v>
      </c>
    </row>
    <row r="46" spans="1:27" ht="12.75">
      <c r="A46" s="138" t="s">
        <v>92</v>
      </c>
      <c r="B46" s="136"/>
      <c r="C46" s="155">
        <v>14976772</v>
      </c>
      <c r="D46" s="155"/>
      <c r="E46" s="156">
        <v>19408360</v>
      </c>
      <c r="F46" s="60">
        <v>19408360</v>
      </c>
      <c r="G46" s="60">
        <v>703513</v>
      </c>
      <c r="H46" s="60">
        <v>1298370</v>
      </c>
      <c r="I46" s="60">
        <v>1151793</v>
      </c>
      <c r="J46" s="60">
        <v>3153676</v>
      </c>
      <c r="K46" s="60">
        <v>1390391</v>
      </c>
      <c r="L46" s="60">
        <v>1433482</v>
      </c>
      <c r="M46" s="60">
        <v>1429782</v>
      </c>
      <c r="N46" s="60">
        <v>4253655</v>
      </c>
      <c r="O46" s="60"/>
      <c r="P46" s="60"/>
      <c r="Q46" s="60"/>
      <c r="R46" s="60"/>
      <c r="S46" s="60"/>
      <c r="T46" s="60"/>
      <c r="U46" s="60"/>
      <c r="V46" s="60"/>
      <c r="W46" s="60">
        <v>7407331</v>
      </c>
      <c r="X46" s="60">
        <v>10011840</v>
      </c>
      <c r="Y46" s="60">
        <v>-2604509</v>
      </c>
      <c r="Z46" s="140">
        <v>-26.01</v>
      </c>
      <c r="AA46" s="155">
        <v>19408360</v>
      </c>
    </row>
    <row r="47" spans="1:27" ht="12.75">
      <c r="A47" s="135" t="s">
        <v>93</v>
      </c>
      <c r="B47" s="142" t="s">
        <v>94</v>
      </c>
      <c r="C47" s="153">
        <v>5653</v>
      </c>
      <c r="D47" s="153"/>
      <c r="E47" s="154">
        <v>13890</v>
      </c>
      <c r="F47" s="100">
        <v>13890</v>
      </c>
      <c r="G47" s="100"/>
      <c r="H47" s="100">
        <v>5353</v>
      </c>
      <c r="I47" s="100"/>
      <c r="J47" s="100">
        <v>5353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5353</v>
      </c>
      <c r="X47" s="100"/>
      <c r="Y47" s="100">
        <v>5353</v>
      </c>
      <c r="Z47" s="137">
        <v>0</v>
      </c>
      <c r="AA47" s="153">
        <v>13890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341206384</v>
      </c>
      <c r="D48" s="168">
        <f>+D28+D32+D38+D42+D47</f>
        <v>0</v>
      </c>
      <c r="E48" s="169">
        <f t="shared" si="9"/>
        <v>354775810</v>
      </c>
      <c r="F48" s="73">
        <f t="shared" si="9"/>
        <v>354775810</v>
      </c>
      <c r="G48" s="73">
        <f t="shared" si="9"/>
        <v>21439926</v>
      </c>
      <c r="H48" s="73">
        <f t="shared" si="9"/>
        <v>29764588</v>
      </c>
      <c r="I48" s="73">
        <f t="shared" si="9"/>
        <v>33666936</v>
      </c>
      <c r="J48" s="73">
        <f t="shared" si="9"/>
        <v>84871450</v>
      </c>
      <c r="K48" s="73">
        <f t="shared" si="9"/>
        <v>21193630</v>
      </c>
      <c r="L48" s="73">
        <f t="shared" si="9"/>
        <v>30933469</v>
      </c>
      <c r="M48" s="73">
        <f t="shared" si="9"/>
        <v>28269871</v>
      </c>
      <c r="N48" s="73">
        <f t="shared" si="9"/>
        <v>80396970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165268420</v>
      </c>
      <c r="X48" s="73">
        <f t="shared" si="9"/>
        <v>176991138</v>
      </c>
      <c r="Y48" s="73">
        <f t="shared" si="9"/>
        <v>-11722718</v>
      </c>
      <c r="Z48" s="170">
        <f>+IF(X48&lt;&gt;0,+(Y48/X48)*100,0)</f>
        <v>-6.623336135620531</v>
      </c>
      <c r="AA48" s="168">
        <f>+AA28+AA32+AA38+AA42+AA47</f>
        <v>354775810</v>
      </c>
    </row>
    <row r="49" spans="1:27" ht="12.75">
      <c r="A49" s="148" t="s">
        <v>49</v>
      </c>
      <c r="B49" s="149"/>
      <c r="C49" s="171">
        <f aca="true" t="shared" si="10" ref="C49:Y49">+C25-C48</f>
        <v>128452664</v>
      </c>
      <c r="D49" s="171">
        <f>+D25-D48</f>
        <v>0</v>
      </c>
      <c r="E49" s="172">
        <f t="shared" si="10"/>
        <v>21012180</v>
      </c>
      <c r="F49" s="173">
        <f t="shared" si="10"/>
        <v>21012180</v>
      </c>
      <c r="G49" s="173">
        <f t="shared" si="10"/>
        <v>13768278</v>
      </c>
      <c r="H49" s="173">
        <f t="shared" si="10"/>
        <v>-9212296</v>
      </c>
      <c r="I49" s="173">
        <f t="shared" si="10"/>
        <v>40016870</v>
      </c>
      <c r="J49" s="173">
        <f t="shared" si="10"/>
        <v>44572852</v>
      </c>
      <c r="K49" s="173">
        <f t="shared" si="10"/>
        <v>-1760800</v>
      </c>
      <c r="L49" s="173">
        <f t="shared" si="10"/>
        <v>-18839320</v>
      </c>
      <c r="M49" s="173">
        <f t="shared" si="10"/>
        <v>-5704255</v>
      </c>
      <c r="N49" s="173">
        <f t="shared" si="10"/>
        <v>-26304375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18268477</v>
      </c>
      <c r="X49" s="173">
        <f>IF(F25=F48,0,X25-X48)</f>
        <v>9265824</v>
      </c>
      <c r="Y49" s="173">
        <f t="shared" si="10"/>
        <v>9002653</v>
      </c>
      <c r="Z49" s="174">
        <f>+IF(X49&lt;&gt;0,+(Y49/X49)*100,0)</f>
        <v>97.15976690254423</v>
      </c>
      <c r="AA49" s="171">
        <f>+AA25-AA48</f>
        <v>21012180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46375575</v>
      </c>
      <c r="D5" s="155">
        <v>0</v>
      </c>
      <c r="E5" s="156">
        <v>48497880</v>
      </c>
      <c r="F5" s="60">
        <v>48497880</v>
      </c>
      <c r="G5" s="60">
        <v>26980759</v>
      </c>
      <c r="H5" s="60">
        <v>2207889</v>
      </c>
      <c r="I5" s="60">
        <v>3484675</v>
      </c>
      <c r="J5" s="60">
        <v>32673323</v>
      </c>
      <c r="K5" s="60">
        <v>-1082037</v>
      </c>
      <c r="L5" s="60">
        <v>1812173</v>
      </c>
      <c r="M5" s="60">
        <v>2060927</v>
      </c>
      <c r="N5" s="60">
        <v>2791063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35464386</v>
      </c>
      <c r="X5" s="60">
        <v>24248940</v>
      </c>
      <c r="Y5" s="60">
        <v>11215446</v>
      </c>
      <c r="Z5" s="140">
        <v>46.25</v>
      </c>
      <c r="AA5" s="155">
        <v>48497880</v>
      </c>
    </row>
    <row r="6" spans="1:27" ht="12.75">
      <c r="A6" s="181" t="s">
        <v>102</v>
      </c>
      <c r="B6" s="182"/>
      <c r="C6" s="155">
        <v>2314680</v>
      </c>
      <c r="D6" s="155">
        <v>0</v>
      </c>
      <c r="E6" s="156">
        <v>2216500</v>
      </c>
      <c r="F6" s="60">
        <v>2216500</v>
      </c>
      <c r="G6" s="60">
        <v>216070</v>
      </c>
      <c r="H6" s="60">
        <v>190457</v>
      </c>
      <c r="I6" s="60">
        <v>453433</v>
      </c>
      <c r="J6" s="60">
        <v>859960</v>
      </c>
      <c r="K6" s="60">
        <v>333212</v>
      </c>
      <c r="L6" s="60">
        <v>325970</v>
      </c>
      <c r="M6" s="60">
        <v>346777</v>
      </c>
      <c r="N6" s="60">
        <v>1005959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1865919</v>
      </c>
      <c r="X6" s="60">
        <v>1106166</v>
      </c>
      <c r="Y6" s="60">
        <v>759753</v>
      </c>
      <c r="Z6" s="140">
        <v>68.68</v>
      </c>
      <c r="AA6" s="155">
        <v>2216500</v>
      </c>
    </row>
    <row r="7" spans="1:27" ht="12.75">
      <c r="A7" s="183" t="s">
        <v>103</v>
      </c>
      <c r="B7" s="182"/>
      <c r="C7" s="155">
        <v>56557324</v>
      </c>
      <c r="D7" s="155">
        <v>0</v>
      </c>
      <c r="E7" s="156">
        <v>59498530</v>
      </c>
      <c r="F7" s="60">
        <v>59498530</v>
      </c>
      <c r="G7" s="60">
        <v>5065528</v>
      </c>
      <c r="H7" s="60">
        <v>5126031</v>
      </c>
      <c r="I7" s="60">
        <v>5134482</v>
      </c>
      <c r="J7" s="60">
        <v>15326041</v>
      </c>
      <c r="K7" s="60">
        <v>4919771</v>
      </c>
      <c r="L7" s="60">
        <v>5010873</v>
      </c>
      <c r="M7" s="60">
        <v>5273659</v>
      </c>
      <c r="N7" s="60">
        <v>15204303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30530344</v>
      </c>
      <c r="X7" s="60">
        <v>29749266</v>
      </c>
      <c r="Y7" s="60">
        <v>781078</v>
      </c>
      <c r="Z7" s="140">
        <v>2.63</v>
      </c>
      <c r="AA7" s="155">
        <v>59498530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11078079</v>
      </c>
      <c r="D10" s="155">
        <v>0</v>
      </c>
      <c r="E10" s="156">
        <v>11836260</v>
      </c>
      <c r="F10" s="54">
        <v>11836260</v>
      </c>
      <c r="G10" s="54">
        <v>981112</v>
      </c>
      <c r="H10" s="54">
        <v>984310</v>
      </c>
      <c r="I10" s="54">
        <v>981853</v>
      </c>
      <c r="J10" s="54">
        <v>2947275</v>
      </c>
      <c r="K10" s="54">
        <v>976923</v>
      </c>
      <c r="L10" s="54">
        <v>976198</v>
      </c>
      <c r="M10" s="54">
        <v>979880</v>
      </c>
      <c r="N10" s="54">
        <v>2933001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5880276</v>
      </c>
      <c r="X10" s="54">
        <v>5918130</v>
      </c>
      <c r="Y10" s="54">
        <v>-37854</v>
      </c>
      <c r="Z10" s="184">
        <v>-0.64</v>
      </c>
      <c r="AA10" s="130">
        <v>11836260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1155906</v>
      </c>
      <c r="D12" s="155">
        <v>0</v>
      </c>
      <c r="E12" s="156">
        <v>1252900</v>
      </c>
      <c r="F12" s="60">
        <v>1252900</v>
      </c>
      <c r="G12" s="60">
        <v>631672</v>
      </c>
      <c r="H12" s="60">
        <v>128821</v>
      </c>
      <c r="I12" s="60">
        <v>38285</v>
      </c>
      <c r="J12" s="60">
        <v>798778</v>
      </c>
      <c r="K12" s="60">
        <v>84850</v>
      </c>
      <c r="L12" s="60">
        <v>28640</v>
      </c>
      <c r="M12" s="60">
        <v>29058</v>
      </c>
      <c r="N12" s="60">
        <v>142548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941326</v>
      </c>
      <c r="X12" s="60">
        <v>625446</v>
      </c>
      <c r="Y12" s="60">
        <v>315880</v>
      </c>
      <c r="Z12" s="140">
        <v>50.5</v>
      </c>
      <c r="AA12" s="155">
        <v>1252900</v>
      </c>
    </row>
    <row r="13" spans="1:27" ht="12.75">
      <c r="A13" s="181" t="s">
        <v>109</v>
      </c>
      <c r="B13" s="185"/>
      <c r="C13" s="155">
        <v>6466900</v>
      </c>
      <c r="D13" s="155">
        <v>0</v>
      </c>
      <c r="E13" s="156">
        <v>6046860</v>
      </c>
      <c r="F13" s="60">
        <v>6046860</v>
      </c>
      <c r="G13" s="60">
        <v>600497</v>
      </c>
      <c r="H13" s="60">
        <v>561823</v>
      </c>
      <c r="I13" s="60">
        <v>366673</v>
      </c>
      <c r="J13" s="60">
        <v>1528993</v>
      </c>
      <c r="K13" s="60">
        <v>465791</v>
      </c>
      <c r="L13" s="60">
        <v>414631</v>
      </c>
      <c r="M13" s="60">
        <v>570277</v>
      </c>
      <c r="N13" s="60">
        <v>1450699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2979692</v>
      </c>
      <c r="X13" s="60">
        <v>2981976</v>
      </c>
      <c r="Y13" s="60">
        <v>-2284</v>
      </c>
      <c r="Z13" s="140">
        <v>-0.08</v>
      </c>
      <c r="AA13" s="155">
        <v>6046860</v>
      </c>
    </row>
    <row r="14" spans="1:27" ht="12.75">
      <c r="A14" s="181" t="s">
        <v>110</v>
      </c>
      <c r="B14" s="185"/>
      <c r="C14" s="155">
        <v>457035</v>
      </c>
      <c r="D14" s="155">
        <v>0</v>
      </c>
      <c r="E14" s="156">
        <v>397080</v>
      </c>
      <c r="F14" s="60">
        <v>397080</v>
      </c>
      <c r="G14" s="60">
        <v>32008</v>
      </c>
      <c r="H14" s="60">
        <v>38765</v>
      </c>
      <c r="I14" s="60">
        <v>37518</v>
      </c>
      <c r="J14" s="60">
        <v>108291</v>
      </c>
      <c r="K14" s="60">
        <v>45929</v>
      </c>
      <c r="L14" s="60">
        <v>43907</v>
      </c>
      <c r="M14" s="60">
        <v>40889</v>
      </c>
      <c r="N14" s="60">
        <v>130725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239016</v>
      </c>
      <c r="X14" s="60">
        <v>198168</v>
      </c>
      <c r="Y14" s="60">
        <v>40848</v>
      </c>
      <c r="Z14" s="140">
        <v>20.61</v>
      </c>
      <c r="AA14" s="155">
        <v>397080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32197563</v>
      </c>
      <c r="D16" s="155">
        <v>0</v>
      </c>
      <c r="E16" s="156">
        <v>27047500</v>
      </c>
      <c r="F16" s="60">
        <v>27047500</v>
      </c>
      <c r="G16" s="60">
        <v>211</v>
      </c>
      <c r="H16" s="60">
        <v>5818</v>
      </c>
      <c r="I16" s="60">
        <v>7140</v>
      </c>
      <c r="J16" s="60">
        <v>13169</v>
      </c>
      <c r="K16" s="60">
        <v>9862485</v>
      </c>
      <c r="L16" s="60">
        <v>10674</v>
      </c>
      <c r="M16" s="60">
        <v>4819585</v>
      </c>
      <c r="N16" s="60">
        <v>14692744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14705913</v>
      </c>
      <c r="X16" s="60">
        <v>13498278</v>
      </c>
      <c r="Y16" s="60">
        <v>1207635</v>
      </c>
      <c r="Z16" s="140">
        <v>8.95</v>
      </c>
      <c r="AA16" s="155">
        <v>27047500</v>
      </c>
    </row>
    <row r="17" spans="1:27" ht="12.75">
      <c r="A17" s="181" t="s">
        <v>113</v>
      </c>
      <c r="B17" s="185"/>
      <c r="C17" s="155">
        <v>3419316</v>
      </c>
      <c r="D17" s="155">
        <v>0</v>
      </c>
      <c r="E17" s="156">
        <v>3562190</v>
      </c>
      <c r="F17" s="60">
        <v>3562190</v>
      </c>
      <c r="G17" s="60">
        <v>312760</v>
      </c>
      <c r="H17" s="60">
        <v>288979</v>
      </c>
      <c r="I17" s="60">
        <v>288207</v>
      </c>
      <c r="J17" s="60">
        <v>889946</v>
      </c>
      <c r="K17" s="60">
        <v>274527</v>
      </c>
      <c r="L17" s="60">
        <v>302983</v>
      </c>
      <c r="M17" s="60">
        <v>292363</v>
      </c>
      <c r="N17" s="60">
        <v>869873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1759819</v>
      </c>
      <c r="X17" s="60">
        <v>1777740</v>
      </c>
      <c r="Y17" s="60">
        <v>-17921</v>
      </c>
      <c r="Z17" s="140">
        <v>-1.01</v>
      </c>
      <c r="AA17" s="155">
        <v>3562190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135560169</v>
      </c>
      <c r="D19" s="155">
        <v>0</v>
      </c>
      <c r="E19" s="156">
        <v>150263560</v>
      </c>
      <c r="F19" s="60">
        <v>150263560</v>
      </c>
      <c r="G19" s="60">
        <v>0</v>
      </c>
      <c r="H19" s="60">
        <v>4926718</v>
      </c>
      <c r="I19" s="60">
        <v>62724208</v>
      </c>
      <c r="J19" s="60">
        <v>67650926</v>
      </c>
      <c r="K19" s="60">
        <v>465883</v>
      </c>
      <c r="L19" s="60">
        <v>390930</v>
      </c>
      <c r="M19" s="60">
        <v>3274030</v>
      </c>
      <c r="N19" s="60">
        <v>4130843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71781769</v>
      </c>
      <c r="X19" s="60">
        <v>75553806</v>
      </c>
      <c r="Y19" s="60">
        <v>-3772037</v>
      </c>
      <c r="Z19" s="140">
        <v>-4.99</v>
      </c>
      <c r="AA19" s="155">
        <v>150263560</v>
      </c>
    </row>
    <row r="20" spans="1:27" ht="12.75">
      <c r="A20" s="181" t="s">
        <v>35</v>
      </c>
      <c r="B20" s="185"/>
      <c r="C20" s="155">
        <v>12866609</v>
      </c>
      <c r="D20" s="155">
        <v>0</v>
      </c>
      <c r="E20" s="156">
        <v>3394090</v>
      </c>
      <c r="F20" s="54">
        <v>3394090</v>
      </c>
      <c r="G20" s="54">
        <v>387587</v>
      </c>
      <c r="H20" s="54">
        <v>399585</v>
      </c>
      <c r="I20" s="54">
        <v>142088</v>
      </c>
      <c r="J20" s="54">
        <v>929260</v>
      </c>
      <c r="K20" s="54">
        <v>118033</v>
      </c>
      <c r="L20" s="54">
        <v>114714</v>
      </c>
      <c r="M20" s="54">
        <v>236239</v>
      </c>
      <c r="N20" s="54">
        <v>468986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1398246</v>
      </c>
      <c r="X20" s="54">
        <v>1579848</v>
      </c>
      <c r="Y20" s="54">
        <v>-181602</v>
      </c>
      <c r="Z20" s="184">
        <v>-11.49</v>
      </c>
      <c r="AA20" s="130">
        <v>3394090</v>
      </c>
    </row>
    <row r="21" spans="1:27" ht="12.75">
      <c r="A21" s="181" t="s">
        <v>115</v>
      </c>
      <c r="B21" s="185"/>
      <c r="C21" s="155">
        <v>911450</v>
      </c>
      <c r="D21" s="155">
        <v>0</v>
      </c>
      <c r="E21" s="156">
        <v>130000</v>
      </c>
      <c r="F21" s="60">
        <v>130000</v>
      </c>
      <c r="G21" s="60">
        <v>0</v>
      </c>
      <c r="H21" s="60">
        <v>90000</v>
      </c>
      <c r="I21" s="82">
        <v>0</v>
      </c>
      <c r="J21" s="60">
        <v>90000</v>
      </c>
      <c r="K21" s="60">
        <v>0</v>
      </c>
      <c r="L21" s="60">
        <v>0</v>
      </c>
      <c r="M21" s="60">
        <v>-90000</v>
      </c>
      <c r="N21" s="60">
        <v>-90000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64998</v>
      </c>
      <c r="Y21" s="60">
        <v>-64998</v>
      </c>
      <c r="Z21" s="140">
        <v>-100</v>
      </c>
      <c r="AA21" s="155">
        <v>130000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309360606</v>
      </c>
      <c r="D22" s="188">
        <f>SUM(D5:D21)</f>
        <v>0</v>
      </c>
      <c r="E22" s="189">
        <f t="shared" si="0"/>
        <v>314143350</v>
      </c>
      <c r="F22" s="190">
        <f t="shared" si="0"/>
        <v>314143350</v>
      </c>
      <c r="G22" s="190">
        <f t="shared" si="0"/>
        <v>35208204</v>
      </c>
      <c r="H22" s="190">
        <f t="shared" si="0"/>
        <v>14949196</v>
      </c>
      <c r="I22" s="190">
        <f t="shared" si="0"/>
        <v>73658562</v>
      </c>
      <c r="J22" s="190">
        <f t="shared" si="0"/>
        <v>123815962</v>
      </c>
      <c r="K22" s="190">
        <f t="shared" si="0"/>
        <v>16465367</v>
      </c>
      <c r="L22" s="190">
        <f t="shared" si="0"/>
        <v>9431693</v>
      </c>
      <c r="M22" s="190">
        <f t="shared" si="0"/>
        <v>17833684</v>
      </c>
      <c r="N22" s="190">
        <f t="shared" si="0"/>
        <v>43730744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167546706</v>
      </c>
      <c r="X22" s="190">
        <f t="shared" si="0"/>
        <v>157302762</v>
      </c>
      <c r="Y22" s="190">
        <f t="shared" si="0"/>
        <v>10243944</v>
      </c>
      <c r="Z22" s="191">
        <f>+IF(X22&lt;&gt;0,+(Y22/X22)*100,0)</f>
        <v>6.512246746182372</v>
      </c>
      <c r="AA22" s="188">
        <f>SUM(AA5:AA21)</f>
        <v>314143350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78958056</v>
      </c>
      <c r="D25" s="155">
        <v>0</v>
      </c>
      <c r="E25" s="156">
        <v>110533240</v>
      </c>
      <c r="F25" s="60">
        <v>110533240</v>
      </c>
      <c r="G25" s="60">
        <v>7910603</v>
      </c>
      <c r="H25" s="60">
        <v>6717424</v>
      </c>
      <c r="I25" s="60">
        <v>7561090</v>
      </c>
      <c r="J25" s="60">
        <v>22189117</v>
      </c>
      <c r="K25" s="60">
        <v>7301304</v>
      </c>
      <c r="L25" s="60">
        <v>8402205</v>
      </c>
      <c r="M25" s="60">
        <v>8547973</v>
      </c>
      <c r="N25" s="60">
        <v>24251482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46440599</v>
      </c>
      <c r="X25" s="60">
        <v>51125388</v>
      </c>
      <c r="Y25" s="60">
        <v>-4684789</v>
      </c>
      <c r="Z25" s="140">
        <v>-9.16</v>
      </c>
      <c r="AA25" s="155">
        <v>110533240</v>
      </c>
    </row>
    <row r="26" spans="1:27" ht="12.75">
      <c r="A26" s="183" t="s">
        <v>38</v>
      </c>
      <c r="B26" s="182"/>
      <c r="C26" s="155">
        <v>17442540</v>
      </c>
      <c r="D26" s="155">
        <v>0</v>
      </c>
      <c r="E26" s="156">
        <v>19334500</v>
      </c>
      <c r="F26" s="60">
        <v>19334500</v>
      </c>
      <c r="G26" s="60">
        <v>1442565</v>
      </c>
      <c r="H26" s="60">
        <v>1431536</v>
      </c>
      <c r="I26" s="60">
        <v>1500408</v>
      </c>
      <c r="J26" s="60">
        <v>4374509</v>
      </c>
      <c r="K26" s="60">
        <v>1500408</v>
      </c>
      <c r="L26" s="60">
        <v>1309651</v>
      </c>
      <c r="M26" s="60">
        <v>1309651</v>
      </c>
      <c r="N26" s="60">
        <v>4119710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8494219</v>
      </c>
      <c r="X26" s="60">
        <v>9667248</v>
      </c>
      <c r="Y26" s="60">
        <v>-1173029</v>
      </c>
      <c r="Z26" s="140">
        <v>-12.13</v>
      </c>
      <c r="AA26" s="155">
        <v>19334500</v>
      </c>
    </row>
    <row r="27" spans="1:27" ht="12.75">
      <c r="A27" s="183" t="s">
        <v>118</v>
      </c>
      <c r="B27" s="182"/>
      <c r="C27" s="155">
        <v>38918057</v>
      </c>
      <c r="D27" s="155">
        <v>0</v>
      </c>
      <c r="E27" s="156">
        <v>24456190</v>
      </c>
      <c r="F27" s="60">
        <v>24456190</v>
      </c>
      <c r="G27" s="60">
        <v>0</v>
      </c>
      <c r="H27" s="60">
        <v>4076031</v>
      </c>
      <c r="I27" s="60">
        <v>2038016</v>
      </c>
      <c r="J27" s="60">
        <v>6114047</v>
      </c>
      <c r="K27" s="60">
        <v>0</v>
      </c>
      <c r="L27" s="60">
        <v>4076031</v>
      </c>
      <c r="M27" s="60">
        <v>2038016</v>
      </c>
      <c r="N27" s="60">
        <v>6114047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12228094</v>
      </c>
      <c r="X27" s="60">
        <v>12205062</v>
      </c>
      <c r="Y27" s="60">
        <v>23032</v>
      </c>
      <c r="Z27" s="140">
        <v>0.19</v>
      </c>
      <c r="AA27" s="155">
        <v>24456190</v>
      </c>
    </row>
    <row r="28" spans="1:27" ht="12.75">
      <c r="A28" s="183" t="s">
        <v>39</v>
      </c>
      <c r="B28" s="182"/>
      <c r="C28" s="155">
        <v>39990330</v>
      </c>
      <c r="D28" s="155">
        <v>0</v>
      </c>
      <c r="E28" s="156">
        <v>38925230</v>
      </c>
      <c r="F28" s="60">
        <v>38925230</v>
      </c>
      <c r="G28" s="60">
        <v>0</v>
      </c>
      <c r="H28" s="60">
        <v>6487538</v>
      </c>
      <c r="I28" s="60">
        <v>3243770</v>
      </c>
      <c r="J28" s="60">
        <v>9731308</v>
      </c>
      <c r="K28" s="60">
        <v>0</v>
      </c>
      <c r="L28" s="60">
        <v>6487538</v>
      </c>
      <c r="M28" s="60">
        <v>3243770</v>
      </c>
      <c r="N28" s="60">
        <v>9731308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19462616</v>
      </c>
      <c r="X28" s="60">
        <v>19427934</v>
      </c>
      <c r="Y28" s="60">
        <v>34682</v>
      </c>
      <c r="Z28" s="140">
        <v>0.18</v>
      </c>
      <c r="AA28" s="155">
        <v>38925230</v>
      </c>
    </row>
    <row r="29" spans="1:27" ht="12.75">
      <c r="A29" s="183" t="s">
        <v>40</v>
      </c>
      <c r="B29" s="182"/>
      <c r="C29" s="155">
        <v>576526</v>
      </c>
      <c r="D29" s="155">
        <v>0</v>
      </c>
      <c r="E29" s="156">
        <v>540550</v>
      </c>
      <c r="F29" s="60">
        <v>540550</v>
      </c>
      <c r="G29" s="60">
        <v>0</v>
      </c>
      <c r="H29" s="60">
        <v>0</v>
      </c>
      <c r="I29" s="60">
        <v>144415</v>
      </c>
      <c r="J29" s="60">
        <v>144415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144415</v>
      </c>
      <c r="X29" s="60">
        <v>270270</v>
      </c>
      <c r="Y29" s="60">
        <v>-125855</v>
      </c>
      <c r="Z29" s="140">
        <v>-46.57</v>
      </c>
      <c r="AA29" s="155">
        <v>540550</v>
      </c>
    </row>
    <row r="30" spans="1:27" ht="12.75">
      <c r="A30" s="183" t="s">
        <v>119</v>
      </c>
      <c r="B30" s="182"/>
      <c r="C30" s="155">
        <v>43727155</v>
      </c>
      <c r="D30" s="155">
        <v>0</v>
      </c>
      <c r="E30" s="156">
        <v>48940430</v>
      </c>
      <c r="F30" s="60">
        <v>48940430</v>
      </c>
      <c r="G30" s="60">
        <v>5335431</v>
      </c>
      <c r="H30" s="60">
        <v>332307</v>
      </c>
      <c r="I30" s="60">
        <v>8064788</v>
      </c>
      <c r="J30" s="60">
        <v>13732526</v>
      </c>
      <c r="K30" s="60">
        <v>3772928</v>
      </c>
      <c r="L30" s="60">
        <v>479825</v>
      </c>
      <c r="M30" s="60">
        <v>2830007</v>
      </c>
      <c r="N30" s="60">
        <v>7082760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20815286</v>
      </c>
      <c r="X30" s="60">
        <v>24157068</v>
      </c>
      <c r="Y30" s="60">
        <v>-3341782</v>
      </c>
      <c r="Z30" s="140">
        <v>-13.83</v>
      </c>
      <c r="AA30" s="155">
        <v>48940430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28210831</v>
      </c>
      <c r="D32" s="155">
        <v>0</v>
      </c>
      <c r="E32" s="156">
        <v>29923590</v>
      </c>
      <c r="F32" s="60">
        <v>29923590</v>
      </c>
      <c r="G32" s="60">
        <v>709750</v>
      </c>
      <c r="H32" s="60">
        <v>2907495</v>
      </c>
      <c r="I32" s="60">
        <v>3217190</v>
      </c>
      <c r="J32" s="60">
        <v>6834435</v>
      </c>
      <c r="K32" s="60">
        <v>1872023</v>
      </c>
      <c r="L32" s="60">
        <v>2150791</v>
      </c>
      <c r="M32" s="60">
        <v>2489508</v>
      </c>
      <c r="N32" s="60">
        <v>6512322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13346757</v>
      </c>
      <c r="X32" s="60">
        <v>15457848</v>
      </c>
      <c r="Y32" s="60">
        <v>-2111091</v>
      </c>
      <c r="Z32" s="140">
        <v>-13.66</v>
      </c>
      <c r="AA32" s="155">
        <v>29923590</v>
      </c>
    </row>
    <row r="33" spans="1:27" ht="12.75">
      <c r="A33" s="183" t="s">
        <v>42</v>
      </c>
      <c r="B33" s="182"/>
      <c r="C33" s="155">
        <v>3865496</v>
      </c>
      <c r="D33" s="155">
        <v>0</v>
      </c>
      <c r="E33" s="156">
        <v>4302400</v>
      </c>
      <c r="F33" s="60">
        <v>4302400</v>
      </c>
      <c r="G33" s="60">
        <v>240091</v>
      </c>
      <c r="H33" s="60">
        <v>255026</v>
      </c>
      <c r="I33" s="60">
        <v>266122</v>
      </c>
      <c r="J33" s="60">
        <v>761239</v>
      </c>
      <c r="K33" s="60">
        <v>277690</v>
      </c>
      <c r="L33" s="60">
        <v>751051</v>
      </c>
      <c r="M33" s="60">
        <v>289408</v>
      </c>
      <c r="N33" s="60">
        <v>1318149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2079388</v>
      </c>
      <c r="X33" s="60">
        <v>1941978</v>
      </c>
      <c r="Y33" s="60">
        <v>137410</v>
      </c>
      <c r="Z33" s="140">
        <v>7.08</v>
      </c>
      <c r="AA33" s="155">
        <v>4302400</v>
      </c>
    </row>
    <row r="34" spans="1:27" ht="12.75">
      <c r="A34" s="183" t="s">
        <v>43</v>
      </c>
      <c r="B34" s="182"/>
      <c r="C34" s="155">
        <v>89517393</v>
      </c>
      <c r="D34" s="155">
        <v>0</v>
      </c>
      <c r="E34" s="156">
        <v>77819680</v>
      </c>
      <c r="F34" s="60">
        <v>77819680</v>
      </c>
      <c r="G34" s="60">
        <v>5801486</v>
      </c>
      <c r="H34" s="60">
        <v>7557231</v>
      </c>
      <c r="I34" s="60">
        <v>7631137</v>
      </c>
      <c r="J34" s="60">
        <v>20989854</v>
      </c>
      <c r="K34" s="60">
        <v>6469277</v>
      </c>
      <c r="L34" s="60">
        <v>7276377</v>
      </c>
      <c r="M34" s="60">
        <v>7521538</v>
      </c>
      <c r="N34" s="60">
        <v>21267192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42257046</v>
      </c>
      <c r="X34" s="60">
        <v>43171140</v>
      </c>
      <c r="Y34" s="60">
        <v>-914094</v>
      </c>
      <c r="Z34" s="140">
        <v>-2.12</v>
      </c>
      <c r="AA34" s="155">
        <v>77819680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341206384</v>
      </c>
      <c r="D36" s="188">
        <f>SUM(D25:D35)</f>
        <v>0</v>
      </c>
      <c r="E36" s="189">
        <f t="shared" si="1"/>
        <v>354775810</v>
      </c>
      <c r="F36" s="190">
        <f t="shared" si="1"/>
        <v>354775810</v>
      </c>
      <c r="G36" s="190">
        <f t="shared" si="1"/>
        <v>21439926</v>
      </c>
      <c r="H36" s="190">
        <f t="shared" si="1"/>
        <v>29764588</v>
      </c>
      <c r="I36" s="190">
        <f t="shared" si="1"/>
        <v>33666936</v>
      </c>
      <c r="J36" s="190">
        <f t="shared" si="1"/>
        <v>84871450</v>
      </c>
      <c r="K36" s="190">
        <f t="shared" si="1"/>
        <v>21193630</v>
      </c>
      <c r="L36" s="190">
        <f t="shared" si="1"/>
        <v>30933469</v>
      </c>
      <c r="M36" s="190">
        <f t="shared" si="1"/>
        <v>28269871</v>
      </c>
      <c r="N36" s="190">
        <f t="shared" si="1"/>
        <v>80396970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165268420</v>
      </c>
      <c r="X36" s="190">
        <f t="shared" si="1"/>
        <v>177423936</v>
      </c>
      <c r="Y36" s="190">
        <f t="shared" si="1"/>
        <v>-12155516</v>
      </c>
      <c r="Z36" s="191">
        <f>+IF(X36&lt;&gt;0,+(Y36/X36)*100,0)</f>
        <v>-6.851113933127941</v>
      </c>
      <c r="AA36" s="188">
        <f>SUM(AA25:AA35)</f>
        <v>354775810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-31845778</v>
      </c>
      <c r="D38" s="199">
        <f>+D22-D36</f>
        <v>0</v>
      </c>
      <c r="E38" s="200">
        <f t="shared" si="2"/>
        <v>-40632460</v>
      </c>
      <c r="F38" s="106">
        <f t="shared" si="2"/>
        <v>-40632460</v>
      </c>
      <c r="G38" s="106">
        <f t="shared" si="2"/>
        <v>13768278</v>
      </c>
      <c r="H38" s="106">
        <f t="shared" si="2"/>
        <v>-14815392</v>
      </c>
      <c r="I38" s="106">
        <f t="shared" si="2"/>
        <v>39991626</v>
      </c>
      <c r="J38" s="106">
        <f t="shared" si="2"/>
        <v>38944512</v>
      </c>
      <c r="K38" s="106">
        <f t="shared" si="2"/>
        <v>-4728263</v>
      </c>
      <c r="L38" s="106">
        <f t="shared" si="2"/>
        <v>-21501776</v>
      </c>
      <c r="M38" s="106">
        <f t="shared" si="2"/>
        <v>-10436187</v>
      </c>
      <c r="N38" s="106">
        <f t="shared" si="2"/>
        <v>-36666226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2278286</v>
      </c>
      <c r="X38" s="106">
        <f>IF(F22=F36,0,X22-X36)</f>
        <v>-20121174</v>
      </c>
      <c r="Y38" s="106">
        <f t="shared" si="2"/>
        <v>22399460</v>
      </c>
      <c r="Z38" s="201">
        <f>+IF(X38&lt;&gt;0,+(Y38/X38)*100,0)</f>
        <v>-111.32282837969593</v>
      </c>
      <c r="AA38" s="199">
        <f>+AA22-AA36</f>
        <v>-40632460</v>
      </c>
    </row>
    <row r="39" spans="1:27" ht="12.75">
      <c r="A39" s="181" t="s">
        <v>46</v>
      </c>
      <c r="B39" s="185"/>
      <c r="C39" s="155">
        <v>160298442</v>
      </c>
      <c r="D39" s="155">
        <v>0</v>
      </c>
      <c r="E39" s="156">
        <v>61644640</v>
      </c>
      <c r="F39" s="60">
        <v>61644640</v>
      </c>
      <c r="G39" s="60">
        <v>0</v>
      </c>
      <c r="H39" s="60">
        <v>5603096</v>
      </c>
      <c r="I39" s="60">
        <v>25244</v>
      </c>
      <c r="J39" s="60">
        <v>5628340</v>
      </c>
      <c r="K39" s="60">
        <v>2967463</v>
      </c>
      <c r="L39" s="60">
        <v>2662456</v>
      </c>
      <c r="M39" s="60">
        <v>4731932</v>
      </c>
      <c r="N39" s="60">
        <v>10361851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15990191</v>
      </c>
      <c r="X39" s="60">
        <v>28954194</v>
      </c>
      <c r="Y39" s="60">
        <v>-12964003</v>
      </c>
      <c r="Z39" s="140">
        <v>-44.77</v>
      </c>
      <c r="AA39" s="155">
        <v>61644640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128452664</v>
      </c>
      <c r="D42" s="206">
        <f>SUM(D38:D41)</f>
        <v>0</v>
      </c>
      <c r="E42" s="207">
        <f t="shared" si="3"/>
        <v>21012180</v>
      </c>
      <c r="F42" s="88">
        <f t="shared" si="3"/>
        <v>21012180</v>
      </c>
      <c r="G42" s="88">
        <f t="shared" si="3"/>
        <v>13768278</v>
      </c>
      <c r="H42" s="88">
        <f t="shared" si="3"/>
        <v>-9212296</v>
      </c>
      <c r="I42" s="88">
        <f t="shared" si="3"/>
        <v>40016870</v>
      </c>
      <c r="J42" s="88">
        <f t="shared" si="3"/>
        <v>44572852</v>
      </c>
      <c r="K42" s="88">
        <f t="shared" si="3"/>
        <v>-1760800</v>
      </c>
      <c r="L42" s="88">
        <f t="shared" si="3"/>
        <v>-18839320</v>
      </c>
      <c r="M42" s="88">
        <f t="shared" si="3"/>
        <v>-5704255</v>
      </c>
      <c r="N42" s="88">
        <f t="shared" si="3"/>
        <v>-26304375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18268477</v>
      </c>
      <c r="X42" s="88">
        <f t="shared" si="3"/>
        <v>8833020</v>
      </c>
      <c r="Y42" s="88">
        <f t="shared" si="3"/>
        <v>9435457</v>
      </c>
      <c r="Z42" s="208">
        <f>+IF(X42&lt;&gt;0,+(Y42/X42)*100,0)</f>
        <v>106.82028343646908</v>
      </c>
      <c r="AA42" s="206">
        <f>SUM(AA38:AA41)</f>
        <v>21012180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128452664</v>
      </c>
      <c r="D44" s="210">
        <f>+D42-D43</f>
        <v>0</v>
      </c>
      <c r="E44" s="211">
        <f t="shared" si="4"/>
        <v>21012180</v>
      </c>
      <c r="F44" s="77">
        <f t="shared" si="4"/>
        <v>21012180</v>
      </c>
      <c r="G44" s="77">
        <f t="shared" si="4"/>
        <v>13768278</v>
      </c>
      <c r="H44" s="77">
        <f t="shared" si="4"/>
        <v>-9212296</v>
      </c>
      <c r="I44" s="77">
        <f t="shared" si="4"/>
        <v>40016870</v>
      </c>
      <c r="J44" s="77">
        <f t="shared" si="4"/>
        <v>44572852</v>
      </c>
      <c r="K44" s="77">
        <f t="shared" si="4"/>
        <v>-1760800</v>
      </c>
      <c r="L44" s="77">
        <f t="shared" si="4"/>
        <v>-18839320</v>
      </c>
      <c r="M44" s="77">
        <f t="shared" si="4"/>
        <v>-5704255</v>
      </c>
      <c r="N44" s="77">
        <f t="shared" si="4"/>
        <v>-26304375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18268477</v>
      </c>
      <c r="X44" s="77">
        <f t="shared" si="4"/>
        <v>8833020</v>
      </c>
      <c r="Y44" s="77">
        <f t="shared" si="4"/>
        <v>9435457</v>
      </c>
      <c r="Z44" s="212">
        <f>+IF(X44&lt;&gt;0,+(Y44/X44)*100,0)</f>
        <v>106.82028343646908</v>
      </c>
      <c r="AA44" s="210">
        <f>+AA42-AA43</f>
        <v>21012180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128452664</v>
      </c>
      <c r="D46" s="206">
        <f>SUM(D44:D45)</f>
        <v>0</v>
      </c>
      <c r="E46" s="207">
        <f t="shared" si="5"/>
        <v>21012180</v>
      </c>
      <c r="F46" s="88">
        <f t="shared" si="5"/>
        <v>21012180</v>
      </c>
      <c r="G46" s="88">
        <f t="shared" si="5"/>
        <v>13768278</v>
      </c>
      <c r="H46" s="88">
        <f t="shared" si="5"/>
        <v>-9212296</v>
      </c>
      <c r="I46" s="88">
        <f t="shared" si="5"/>
        <v>40016870</v>
      </c>
      <c r="J46" s="88">
        <f t="shared" si="5"/>
        <v>44572852</v>
      </c>
      <c r="K46" s="88">
        <f t="shared" si="5"/>
        <v>-1760800</v>
      </c>
      <c r="L46" s="88">
        <f t="shared" si="5"/>
        <v>-18839320</v>
      </c>
      <c r="M46" s="88">
        <f t="shared" si="5"/>
        <v>-5704255</v>
      </c>
      <c r="N46" s="88">
        <f t="shared" si="5"/>
        <v>-26304375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18268477</v>
      </c>
      <c r="X46" s="88">
        <f t="shared" si="5"/>
        <v>8833020</v>
      </c>
      <c r="Y46" s="88">
        <f t="shared" si="5"/>
        <v>9435457</v>
      </c>
      <c r="Z46" s="208">
        <f>+IF(X46&lt;&gt;0,+(Y46/X46)*100,0)</f>
        <v>106.82028343646908</v>
      </c>
      <c r="AA46" s="206">
        <f>SUM(AA44:AA45)</f>
        <v>21012180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128452664</v>
      </c>
      <c r="D48" s="217">
        <f>SUM(D46:D47)</f>
        <v>0</v>
      </c>
      <c r="E48" s="218">
        <f t="shared" si="6"/>
        <v>21012180</v>
      </c>
      <c r="F48" s="219">
        <f t="shared" si="6"/>
        <v>21012180</v>
      </c>
      <c r="G48" s="219">
        <f t="shared" si="6"/>
        <v>13768278</v>
      </c>
      <c r="H48" s="220">
        <f t="shared" si="6"/>
        <v>-9212296</v>
      </c>
      <c r="I48" s="220">
        <f t="shared" si="6"/>
        <v>40016870</v>
      </c>
      <c r="J48" s="220">
        <f t="shared" si="6"/>
        <v>44572852</v>
      </c>
      <c r="K48" s="220">
        <f t="shared" si="6"/>
        <v>-1760800</v>
      </c>
      <c r="L48" s="220">
        <f t="shared" si="6"/>
        <v>-18839320</v>
      </c>
      <c r="M48" s="219">
        <f t="shared" si="6"/>
        <v>-5704255</v>
      </c>
      <c r="N48" s="219">
        <f t="shared" si="6"/>
        <v>-26304375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18268477</v>
      </c>
      <c r="X48" s="220">
        <f t="shared" si="6"/>
        <v>8833020</v>
      </c>
      <c r="Y48" s="220">
        <f t="shared" si="6"/>
        <v>9435457</v>
      </c>
      <c r="Z48" s="221">
        <f>+IF(X48&lt;&gt;0,+(Y48/X48)*100,0)</f>
        <v>106.82028343646908</v>
      </c>
      <c r="AA48" s="222">
        <f>SUM(AA46:AA47)</f>
        <v>21012180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8608325</v>
      </c>
      <c r="D5" s="153">
        <f>SUM(D6:D8)</f>
        <v>0</v>
      </c>
      <c r="E5" s="154">
        <f t="shared" si="0"/>
        <v>5397910</v>
      </c>
      <c r="F5" s="100">
        <f t="shared" si="0"/>
        <v>5397910</v>
      </c>
      <c r="G5" s="100">
        <f t="shared" si="0"/>
        <v>0</v>
      </c>
      <c r="H5" s="100">
        <f t="shared" si="0"/>
        <v>0</v>
      </c>
      <c r="I5" s="100">
        <f t="shared" si="0"/>
        <v>789</v>
      </c>
      <c r="J5" s="100">
        <f t="shared" si="0"/>
        <v>789</v>
      </c>
      <c r="K5" s="100">
        <f t="shared" si="0"/>
        <v>375575</v>
      </c>
      <c r="L5" s="100">
        <f t="shared" si="0"/>
        <v>547703</v>
      </c>
      <c r="M5" s="100">
        <f t="shared" si="0"/>
        <v>957755</v>
      </c>
      <c r="N5" s="100">
        <f t="shared" si="0"/>
        <v>1881033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1881822</v>
      </c>
      <c r="X5" s="100">
        <f t="shared" si="0"/>
        <v>8511410</v>
      </c>
      <c r="Y5" s="100">
        <f t="shared" si="0"/>
        <v>-6629588</v>
      </c>
      <c r="Z5" s="137">
        <f>+IF(X5&lt;&gt;0,+(Y5/X5)*100,0)</f>
        <v>-77.8905962701832</v>
      </c>
      <c r="AA5" s="153">
        <f>SUM(AA6:AA8)</f>
        <v>5397910</v>
      </c>
    </row>
    <row r="6" spans="1:27" ht="12.75">
      <c r="A6" s="138" t="s">
        <v>75</v>
      </c>
      <c r="B6" s="136"/>
      <c r="C6" s="155">
        <v>823422</v>
      </c>
      <c r="D6" s="155"/>
      <c r="E6" s="156">
        <v>750000</v>
      </c>
      <c r="F6" s="60">
        <v>750000</v>
      </c>
      <c r="G6" s="60"/>
      <c r="H6" s="60"/>
      <c r="I6" s="60"/>
      <c r="J6" s="60"/>
      <c r="K6" s="60">
        <v>151780</v>
      </c>
      <c r="L6" s="60"/>
      <c r="M6" s="60">
        <v>16200</v>
      </c>
      <c r="N6" s="60">
        <v>167980</v>
      </c>
      <c r="O6" s="60"/>
      <c r="P6" s="60"/>
      <c r="Q6" s="60"/>
      <c r="R6" s="60"/>
      <c r="S6" s="60"/>
      <c r="T6" s="60"/>
      <c r="U6" s="60"/>
      <c r="V6" s="60"/>
      <c r="W6" s="60">
        <v>167980</v>
      </c>
      <c r="X6" s="60">
        <v>1883500</v>
      </c>
      <c r="Y6" s="60">
        <v>-1715520</v>
      </c>
      <c r="Z6" s="140">
        <v>-91.08</v>
      </c>
      <c r="AA6" s="62">
        <v>750000</v>
      </c>
    </row>
    <row r="7" spans="1:27" ht="12.75">
      <c r="A7" s="138" t="s">
        <v>76</v>
      </c>
      <c r="B7" s="136"/>
      <c r="C7" s="157">
        <v>2852232</v>
      </c>
      <c r="D7" s="157"/>
      <c r="E7" s="158">
        <v>1380910</v>
      </c>
      <c r="F7" s="159">
        <v>1380910</v>
      </c>
      <c r="G7" s="159"/>
      <c r="H7" s="159"/>
      <c r="I7" s="159">
        <v>789</v>
      </c>
      <c r="J7" s="159">
        <v>789</v>
      </c>
      <c r="K7" s="159">
        <v>62229</v>
      </c>
      <c r="L7" s="159">
        <v>8432</v>
      </c>
      <c r="M7" s="159">
        <v>7500</v>
      </c>
      <c r="N7" s="159">
        <v>78161</v>
      </c>
      <c r="O7" s="159"/>
      <c r="P7" s="159"/>
      <c r="Q7" s="159"/>
      <c r="R7" s="159"/>
      <c r="S7" s="159"/>
      <c r="T7" s="159"/>
      <c r="U7" s="159"/>
      <c r="V7" s="159"/>
      <c r="W7" s="159">
        <v>78950</v>
      </c>
      <c r="X7" s="159">
        <v>250910</v>
      </c>
      <c r="Y7" s="159">
        <v>-171960</v>
      </c>
      <c r="Z7" s="141">
        <v>-68.53</v>
      </c>
      <c r="AA7" s="225">
        <v>1380910</v>
      </c>
    </row>
    <row r="8" spans="1:27" ht="12.75">
      <c r="A8" s="138" t="s">
        <v>77</v>
      </c>
      <c r="B8" s="136"/>
      <c r="C8" s="155">
        <v>4932671</v>
      </c>
      <c r="D8" s="155"/>
      <c r="E8" s="156">
        <v>3267000</v>
      </c>
      <c r="F8" s="60">
        <v>3267000</v>
      </c>
      <c r="G8" s="60"/>
      <c r="H8" s="60"/>
      <c r="I8" s="60"/>
      <c r="J8" s="60"/>
      <c r="K8" s="60">
        <v>161566</v>
      </c>
      <c r="L8" s="60">
        <v>539271</v>
      </c>
      <c r="M8" s="60">
        <v>934055</v>
      </c>
      <c r="N8" s="60">
        <v>1634892</v>
      </c>
      <c r="O8" s="60"/>
      <c r="P8" s="60"/>
      <c r="Q8" s="60"/>
      <c r="R8" s="60"/>
      <c r="S8" s="60"/>
      <c r="T8" s="60"/>
      <c r="U8" s="60"/>
      <c r="V8" s="60"/>
      <c r="W8" s="60">
        <v>1634892</v>
      </c>
      <c r="X8" s="60">
        <v>6377000</v>
      </c>
      <c r="Y8" s="60">
        <v>-4742108</v>
      </c>
      <c r="Z8" s="140">
        <v>-74.36</v>
      </c>
      <c r="AA8" s="62">
        <v>3267000</v>
      </c>
    </row>
    <row r="9" spans="1:27" ht="12.75">
      <c r="A9" s="135" t="s">
        <v>78</v>
      </c>
      <c r="B9" s="136"/>
      <c r="C9" s="153">
        <f aca="true" t="shared" si="1" ref="C9:Y9">SUM(C10:C14)</f>
        <v>30499797</v>
      </c>
      <c r="D9" s="153">
        <f>SUM(D10:D14)</f>
        <v>0</v>
      </c>
      <c r="E9" s="154">
        <f t="shared" si="1"/>
        <v>17040000</v>
      </c>
      <c r="F9" s="100">
        <f t="shared" si="1"/>
        <v>17040000</v>
      </c>
      <c r="G9" s="100">
        <f t="shared" si="1"/>
        <v>0</v>
      </c>
      <c r="H9" s="100">
        <f t="shared" si="1"/>
        <v>3549122</v>
      </c>
      <c r="I9" s="100">
        <f t="shared" si="1"/>
        <v>126684</v>
      </c>
      <c r="J9" s="100">
        <f t="shared" si="1"/>
        <v>3675806</v>
      </c>
      <c r="K9" s="100">
        <f t="shared" si="1"/>
        <v>380943</v>
      </c>
      <c r="L9" s="100">
        <f t="shared" si="1"/>
        <v>746026</v>
      </c>
      <c r="M9" s="100">
        <f t="shared" si="1"/>
        <v>2347424</v>
      </c>
      <c r="N9" s="100">
        <f t="shared" si="1"/>
        <v>3474393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7150199</v>
      </c>
      <c r="X9" s="100">
        <f t="shared" si="1"/>
        <v>9555000</v>
      </c>
      <c r="Y9" s="100">
        <f t="shared" si="1"/>
        <v>-2404801</v>
      </c>
      <c r="Z9" s="137">
        <f>+IF(X9&lt;&gt;0,+(Y9/X9)*100,0)</f>
        <v>-25.16798534798535</v>
      </c>
      <c r="AA9" s="102">
        <f>SUM(AA10:AA14)</f>
        <v>17040000</v>
      </c>
    </row>
    <row r="10" spans="1:27" ht="12.75">
      <c r="A10" s="138" t="s">
        <v>79</v>
      </c>
      <c r="B10" s="136"/>
      <c r="C10" s="155">
        <v>5212124</v>
      </c>
      <c r="D10" s="155"/>
      <c r="E10" s="156">
        <v>4690000</v>
      </c>
      <c r="F10" s="60">
        <v>4690000</v>
      </c>
      <c r="G10" s="60"/>
      <c r="H10" s="60">
        <v>440010</v>
      </c>
      <c r="I10" s="60">
        <v>36105</v>
      </c>
      <c r="J10" s="60">
        <v>476115</v>
      </c>
      <c r="K10" s="60">
        <v>380943</v>
      </c>
      <c r="L10" s="60">
        <v>242431</v>
      </c>
      <c r="M10" s="60">
        <v>233907</v>
      </c>
      <c r="N10" s="60">
        <v>857281</v>
      </c>
      <c r="O10" s="60"/>
      <c r="P10" s="60"/>
      <c r="Q10" s="60"/>
      <c r="R10" s="60"/>
      <c r="S10" s="60"/>
      <c r="T10" s="60"/>
      <c r="U10" s="60"/>
      <c r="V10" s="60"/>
      <c r="W10" s="60">
        <v>1333396</v>
      </c>
      <c r="X10" s="60">
        <v>355000</v>
      </c>
      <c r="Y10" s="60">
        <v>978396</v>
      </c>
      <c r="Z10" s="140">
        <v>275.6</v>
      </c>
      <c r="AA10" s="62">
        <v>4690000</v>
      </c>
    </row>
    <row r="11" spans="1:27" ht="12.75">
      <c r="A11" s="138" t="s">
        <v>80</v>
      </c>
      <c r="B11" s="136"/>
      <c r="C11" s="155">
        <v>21913777</v>
      </c>
      <c r="D11" s="155"/>
      <c r="E11" s="156">
        <v>10370000</v>
      </c>
      <c r="F11" s="60">
        <v>10370000</v>
      </c>
      <c r="G11" s="60"/>
      <c r="H11" s="60">
        <v>3109112</v>
      </c>
      <c r="I11" s="60"/>
      <c r="J11" s="60">
        <v>3109112</v>
      </c>
      <c r="K11" s="60"/>
      <c r="L11" s="60">
        <v>498035</v>
      </c>
      <c r="M11" s="60">
        <v>29655</v>
      </c>
      <c r="N11" s="60">
        <v>527690</v>
      </c>
      <c r="O11" s="60"/>
      <c r="P11" s="60"/>
      <c r="Q11" s="60"/>
      <c r="R11" s="60"/>
      <c r="S11" s="60"/>
      <c r="T11" s="60"/>
      <c r="U11" s="60"/>
      <c r="V11" s="60"/>
      <c r="W11" s="60">
        <v>3636802</v>
      </c>
      <c r="X11" s="60">
        <v>8920000</v>
      </c>
      <c r="Y11" s="60">
        <v>-5283198</v>
      </c>
      <c r="Z11" s="140">
        <v>-59.23</v>
      </c>
      <c r="AA11" s="62">
        <v>10370000</v>
      </c>
    </row>
    <row r="12" spans="1:27" ht="12.75">
      <c r="A12" s="138" t="s">
        <v>81</v>
      </c>
      <c r="B12" s="136"/>
      <c r="C12" s="155">
        <v>3141477</v>
      </c>
      <c r="D12" s="155"/>
      <c r="E12" s="156">
        <v>440000</v>
      </c>
      <c r="F12" s="60">
        <v>440000</v>
      </c>
      <c r="G12" s="60"/>
      <c r="H12" s="60"/>
      <c r="I12" s="60">
        <v>999</v>
      </c>
      <c r="J12" s="60">
        <v>999</v>
      </c>
      <c r="K12" s="60"/>
      <c r="L12" s="60"/>
      <c r="M12" s="60">
        <v>2083862</v>
      </c>
      <c r="N12" s="60">
        <v>2083862</v>
      </c>
      <c r="O12" s="60"/>
      <c r="P12" s="60"/>
      <c r="Q12" s="60"/>
      <c r="R12" s="60"/>
      <c r="S12" s="60"/>
      <c r="T12" s="60"/>
      <c r="U12" s="60"/>
      <c r="V12" s="60"/>
      <c r="W12" s="60">
        <v>2084861</v>
      </c>
      <c r="X12" s="60">
        <v>280000</v>
      </c>
      <c r="Y12" s="60">
        <v>1804861</v>
      </c>
      <c r="Z12" s="140">
        <v>644.59</v>
      </c>
      <c r="AA12" s="62">
        <v>440000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>
        <v>232419</v>
      </c>
      <c r="D14" s="157"/>
      <c r="E14" s="158">
        <v>1540000</v>
      </c>
      <c r="F14" s="159">
        <v>1540000</v>
      </c>
      <c r="G14" s="159"/>
      <c r="H14" s="159"/>
      <c r="I14" s="159">
        <v>89580</v>
      </c>
      <c r="J14" s="159">
        <v>89580</v>
      </c>
      <c r="K14" s="159"/>
      <c r="L14" s="159">
        <v>5560</v>
      </c>
      <c r="M14" s="159"/>
      <c r="N14" s="159">
        <v>5560</v>
      </c>
      <c r="O14" s="159"/>
      <c r="P14" s="159"/>
      <c r="Q14" s="159"/>
      <c r="R14" s="159"/>
      <c r="S14" s="159"/>
      <c r="T14" s="159"/>
      <c r="U14" s="159"/>
      <c r="V14" s="159"/>
      <c r="W14" s="159">
        <v>95140</v>
      </c>
      <c r="X14" s="159"/>
      <c r="Y14" s="159">
        <v>95140</v>
      </c>
      <c r="Z14" s="141"/>
      <c r="AA14" s="225">
        <v>1540000</v>
      </c>
    </row>
    <row r="15" spans="1:27" ht="12.75">
      <c r="A15" s="135" t="s">
        <v>84</v>
      </c>
      <c r="B15" s="142"/>
      <c r="C15" s="153">
        <f aca="true" t="shared" si="2" ref="C15:Y15">SUM(C16:C18)</f>
        <v>24858819</v>
      </c>
      <c r="D15" s="153">
        <f>SUM(D16:D18)</f>
        <v>0</v>
      </c>
      <c r="E15" s="154">
        <f t="shared" si="2"/>
        <v>48069530</v>
      </c>
      <c r="F15" s="100">
        <f t="shared" si="2"/>
        <v>48069530</v>
      </c>
      <c r="G15" s="100">
        <f t="shared" si="2"/>
        <v>2165243</v>
      </c>
      <c r="H15" s="100">
        <f t="shared" si="2"/>
        <v>3594806</v>
      </c>
      <c r="I15" s="100">
        <f t="shared" si="2"/>
        <v>247535</v>
      </c>
      <c r="J15" s="100">
        <f t="shared" si="2"/>
        <v>6007584</v>
      </c>
      <c r="K15" s="100">
        <f t="shared" si="2"/>
        <v>2631133</v>
      </c>
      <c r="L15" s="100">
        <f t="shared" si="2"/>
        <v>2246082</v>
      </c>
      <c r="M15" s="100">
        <f t="shared" si="2"/>
        <v>4767532</v>
      </c>
      <c r="N15" s="100">
        <f t="shared" si="2"/>
        <v>9644747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15652331</v>
      </c>
      <c r="X15" s="100">
        <f t="shared" si="2"/>
        <v>22546920</v>
      </c>
      <c r="Y15" s="100">
        <f t="shared" si="2"/>
        <v>-6894589</v>
      </c>
      <c r="Z15" s="137">
        <f>+IF(X15&lt;&gt;0,+(Y15/X15)*100,0)</f>
        <v>-30.578850681157338</v>
      </c>
      <c r="AA15" s="102">
        <f>SUM(AA16:AA18)</f>
        <v>48069530</v>
      </c>
    </row>
    <row r="16" spans="1:27" ht="12.75">
      <c r="A16" s="138" t="s">
        <v>85</v>
      </c>
      <c r="B16" s="136"/>
      <c r="C16" s="155">
        <v>792381</v>
      </c>
      <c r="D16" s="155"/>
      <c r="E16" s="156">
        <v>2498680</v>
      </c>
      <c r="F16" s="60">
        <v>2498680</v>
      </c>
      <c r="G16" s="60">
        <v>631</v>
      </c>
      <c r="H16" s="60"/>
      <c r="I16" s="60"/>
      <c r="J16" s="60">
        <v>631</v>
      </c>
      <c r="K16" s="60">
        <v>156000</v>
      </c>
      <c r="L16" s="60">
        <v>4480</v>
      </c>
      <c r="M16" s="60">
        <v>50000</v>
      </c>
      <c r="N16" s="60">
        <v>210480</v>
      </c>
      <c r="O16" s="60"/>
      <c r="P16" s="60"/>
      <c r="Q16" s="60"/>
      <c r="R16" s="60"/>
      <c r="S16" s="60"/>
      <c r="T16" s="60"/>
      <c r="U16" s="60"/>
      <c r="V16" s="60"/>
      <c r="W16" s="60">
        <v>211111</v>
      </c>
      <c r="X16" s="60">
        <v>25000</v>
      </c>
      <c r="Y16" s="60">
        <v>186111</v>
      </c>
      <c r="Z16" s="140">
        <v>744.44</v>
      </c>
      <c r="AA16" s="62">
        <v>2498680</v>
      </c>
    </row>
    <row r="17" spans="1:27" ht="12.75">
      <c r="A17" s="138" t="s">
        <v>86</v>
      </c>
      <c r="B17" s="136"/>
      <c r="C17" s="155">
        <v>24066438</v>
      </c>
      <c r="D17" s="155"/>
      <c r="E17" s="156">
        <v>45570850</v>
      </c>
      <c r="F17" s="60">
        <v>45570850</v>
      </c>
      <c r="G17" s="60">
        <v>2164612</v>
      </c>
      <c r="H17" s="60">
        <v>3594806</v>
      </c>
      <c r="I17" s="60">
        <v>247535</v>
      </c>
      <c r="J17" s="60">
        <v>6006953</v>
      </c>
      <c r="K17" s="60">
        <v>2475133</v>
      </c>
      <c r="L17" s="60">
        <v>2241602</v>
      </c>
      <c r="M17" s="60">
        <v>4717532</v>
      </c>
      <c r="N17" s="60">
        <v>9434267</v>
      </c>
      <c r="O17" s="60"/>
      <c r="P17" s="60"/>
      <c r="Q17" s="60"/>
      <c r="R17" s="60"/>
      <c r="S17" s="60"/>
      <c r="T17" s="60"/>
      <c r="U17" s="60"/>
      <c r="V17" s="60"/>
      <c r="W17" s="60">
        <v>15441220</v>
      </c>
      <c r="X17" s="60">
        <v>22521920</v>
      </c>
      <c r="Y17" s="60">
        <v>-7080700</v>
      </c>
      <c r="Z17" s="140">
        <v>-31.44</v>
      </c>
      <c r="AA17" s="62">
        <v>45570850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4514263</v>
      </c>
      <c r="D19" s="153">
        <f>SUM(D20:D23)</f>
        <v>0</v>
      </c>
      <c r="E19" s="154">
        <f t="shared" si="3"/>
        <v>6500000</v>
      </c>
      <c r="F19" s="100">
        <f t="shared" si="3"/>
        <v>6500000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797353</v>
      </c>
      <c r="N19" s="100">
        <f t="shared" si="3"/>
        <v>797353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797353</v>
      </c>
      <c r="X19" s="100">
        <f t="shared" si="3"/>
        <v>3200000</v>
      </c>
      <c r="Y19" s="100">
        <f t="shared" si="3"/>
        <v>-2402647</v>
      </c>
      <c r="Z19" s="137">
        <f>+IF(X19&lt;&gt;0,+(Y19/X19)*100,0)</f>
        <v>-75.08271875</v>
      </c>
      <c r="AA19" s="102">
        <f>SUM(AA20:AA23)</f>
        <v>6500000</v>
      </c>
    </row>
    <row r="20" spans="1:27" ht="12.75">
      <c r="A20" s="138" t="s">
        <v>89</v>
      </c>
      <c r="B20" s="136"/>
      <c r="C20" s="155">
        <v>3488873</v>
      </c>
      <c r="D20" s="155"/>
      <c r="E20" s="156">
        <v>1560000</v>
      </c>
      <c r="F20" s="60">
        <v>1560000</v>
      </c>
      <c r="G20" s="60"/>
      <c r="H20" s="60"/>
      <c r="I20" s="60"/>
      <c r="J20" s="60"/>
      <c r="K20" s="60"/>
      <c r="L20" s="60"/>
      <c r="M20" s="60">
        <v>797353</v>
      </c>
      <c r="N20" s="60">
        <v>797353</v>
      </c>
      <c r="O20" s="60"/>
      <c r="P20" s="60"/>
      <c r="Q20" s="60"/>
      <c r="R20" s="60"/>
      <c r="S20" s="60"/>
      <c r="T20" s="60"/>
      <c r="U20" s="60"/>
      <c r="V20" s="60"/>
      <c r="W20" s="60">
        <v>797353</v>
      </c>
      <c r="X20" s="60">
        <v>810000</v>
      </c>
      <c r="Y20" s="60">
        <v>-12647</v>
      </c>
      <c r="Z20" s="140">
        <v>-1.56</v>
      </c>
      <c r="AA20" s="62">
        <v>1560000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>
        <v>1025390</v>
      </c>
      <c r="D23" s="155"/>
      <c r="E23" s="156">
        <v>4940000</v>
      </c>
      <c r="F23" s="60">
        <v>4940000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2390000</v>
      </c>
      <c r="Y23" s="60">
        <v>-2390000</v>
      </c>
      <c r="Z23" s="140">
        <v>-100</v>
      </c>
      <c r="AA23" s="62">
        <v>4940000</v>
      </c>
    </row>
    <row r="24" spans="1:27" ht="12.75">
      <c r="A24" s="135" t="s">
        <v>93</v>
      </c>
      <c r="B24" s="142"/>
      <c r="C24" s="153">
        <v>20845</v>
      </c>
      <c r="D24" s="153"/>
      <c r="E24" s="154">
        <v>280000</v>
      </c>
      <c r="F24" s="100">
        <v>280000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8800</v>
      </c>
      <c r="Y24" s="100">
        <v>-8800</v>
      </c>
      <c r="Z24" s="137">
        <v>-100</v>
      </c>
      <c r="AA24" s="102">
        <v>280000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68502049</v>
      </c>
      <c r="D25" s="217">
        <f>+D5+D9+D15+D19+D24</f>
        <v>0</v>
      </c>
      <c r="E25" s="230">
        <f t="shared" si="4"/>
        <v>77287440</v>
      </c>
      <c r="F25" s="219">
        <f t="shared" si="4"/>
        <v>77287440</v>
      </c>
      <c r="G25" s="219">
        <f t="shared" si="4"/>
        <v>2165243</v>
      </c>
      <c r="H25" s="219">
        <f t="shared" si="4"/>
        <v>7143928</v>
      </c>
      <c r="I25" s="219">
        <f t="shared" si="4"/>
        <v>375008</v>
      </c>
      <c r="J25" s="219">
        <f t="shared" si="4"/>
        <v>9684179</v>
      </c>
      <c r="K25" s="219">
        <f t="shared" si="4"/>
        <v>3387651</v>
      </c>
      <c r="L25" s="219">
        <f t="shared" si="4"/>
        <v>3539811</v>
      </c>
      <c r="M25" s="219">
        <f t="shared" si="4"/>
        <v>8870064</v>
      </c>
      <c r="N25" s="219">
        <f t="shared" si="4"/>
        <v>15797526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25481705</v>
      </c>
      <c r="X25" s="219">
        <f t="shared" si="4"/>
        <v>43822130</v>
      </c>
      <c r="Y25" s="219">
        <f t="shared" si="4"/>
        <v>-18340425</v>
      </c>
      <c r="Z25" s="231">
        <f>+IF(X25&lt;&gt;0,+(Y25/X25)*100,0)</f>
        <v>-41.85197068239266</v>
      </c>
      <c r="AA25" s="232">
        <f>+AA5+AA9+AA15+AA19+AA24</f>
        <v>77287440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68502049</v>
      </c>
      <c r="D28" s="155"/>
      <c r="E28" s="156">
        <v>77287440</v>
      </c>
      <c r="F28" s="60">
        <v>77287440</v>
      </c>
      <c r="G28" s="60">
        <v>2165243</v>
      </c>
      <c r="H28" s="60">
        <v>7143928</v>
      </c>
      <c r="I28" s="60">
        <v>140212</v>
      </c>
      <c r="J28" s="60">
        <v>9449383</v>
      </c>
      <c r="K28" s="60">
        <v>912518</v>
      </c>
      <c r="L28" s="60">
        <v>3539811</v>
      </c>
      <c r="M28" s="60">
        <v>8870064</v>
      </c>
      <c r="N28" s="60">
        <v>13322393</v>
      </c>
      <c r="O28" s="60"/>
      <c r="P28" s="60"/>
      <c r="Q28" s="60"/>
      <c r="R28" s="60"/>
      <c r="S28" s="60"/>
      <c r="T28" s="60"/>
      <c r="U28" s="60"/>
      <c r="V28" s="60"/>
      <c r="W28" s="60">
        <v>22771776</v>
      </c>
      <c r="X28" s="60">
        <v>39822130</v>
      </c>
      <c r="Y28" s="60">
        <v>-17050354</v>
      </c>
      <c r="Z28" s="140">
        <v>-42.82</v>
      </c>
      <c r="AA28" s="155">
        <v>77287440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>
        <v>234796</v>
      </c>
      <c r="J29" s="60">
        <v>234796</v>
      </c>
      <c r="K29" s="60">
        <v>2475133</v>
      </c>
      <c r="L29" s="60"/>
      <c r="M29" s="60"/>
      <c r="N29" s="60">
        <v>2475133</v>
      </c>
      <c r="O29" s="60"/>
      <c r="P29" s="60"/>
      <c r="Q29" s="60"/>
      <c r="R29" s="60"/>
      <c r="S29" s="60"/>
      <c r="T29" s="60"/>
      <c r="U29" s="60"/>
      <c r="V29" s="60"/>
      <c r="W29" s="60">
        <v>2709929</v>
      </c>
      <c r="X29" s="60"/>
      <c r="Y29" s="60">
        <v>2709929</v>
      </c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68502049</v>
      </c>
      <c r="D32" s="210">
        <f>SUM(D28:D31)</f>
        <v>0</v>
      </c>
      <c r="E32" s="211">
        <f t="shared" si="5"/>
        <v>77287440</v>
      </c>
      <c r="F32" s="77">
        <f t="shared" si="5"/>
        <v>77287440</v>
      </c>
      <c r="G32" s="77">
        <f t="shared" si="5"/>
        <v>2165243</v>
      </c>
      <c r="H32" s="77">
        <f t="shared" si="5"/>
        <v>7143928</v>
      </c>
      <c r="I32" s="77">
        <f t="shared" si="5"/>
        <v>375008</v>
      </c>
      <c r="J32" s="77">
        <f t="shared" si="5"/>
        <v>9684179</v>
      </c>
      <c r="K32" s="77">
        <f t="shared" si="5"/>
        <v>3387651</v>
      </c>
      <c r="L32" s="77">
        <f t="shared" si="5"/>
        <v>3539811</v>
      </c>
      <c r="M32" s="77">
        <f t="shared" si="5"/>
        <v>8870064</v>
      </c>
      <c r="N32" s="77">
        <f t="shared" si="5"/>
        <v>15797526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25481705</v>
      </c>
      <c r="X32" s="77">
        <f t="shared" si="5"/>
        <v>39822130</v>
      </c>
      <c r="Y32" s="77">
        <f t="shared" si="5"/>
        <v>-14340425</v>
      </c>
      <c r="Z32" s="212">
        <f>+IF(X32&lt;&gt;0,+(Y32/X32)*100,0)</f>
        <v>-36.01119528262301</v>
      </c>
      <c r="AA32" s="79">
        <f>SUM(AA28:AA31)</f>
        <v>77287440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4000000</v>
      </c>
      <c r="Y35" s="60">
        <v>-4000000</v>
      </c>
      <c r="Z35" s="140">
        <v>-100</v>
      </c>
      <c r="AA35" s="62"/>
    </row>
    <row r="36" spans="1:27" ht="12.75">
      <c r="A36" s="238" t="s">
        <v>139</v>
      </c>
      <c r="B36" s="149"/>
      <c r="C36" s="222">
        <f aca="true" t="shared" si="6" ref="C36:Y36">SUM(C32:C35)</f>
        <v>68502049</v>
      </c>
      <c r="D36" s="222">
        <f>SUM(D32:D35)</f>
        <v>0</v>
      </c>
      <c r="E36" s="218">
        <f t="shared" si="6"/>
        <v>77287440</v>
      </c>
      <c r="F36" s="220">
        <f t="shared" si="6"/>
        <v>77287440</v>
      </c>
      <c r="G36" s="220">
        <f t="shared" si="6"/>
        <v>2165243</v>
      </c>
      <c r="H36" s="220">
        <f t="shared" si="6"/>
        <v>7143928</v>
      </c>
      <c r="I36" s="220">
        <f t="shared" si="6"/>
        <v>375008</v>
      </c>
      <c r="J36" s="220">
        <f t="shared" si="6"/>
        <v>9684179</v>
      </c>
      <c r="K36" s="220">
        <f t="shared" si="6"/>
        <v>3387651</v>
      </c>
      <c r="L36" s="220">
        <f t="shared" si="6"/>
        <v>3539811</v>
      </c>
      <c r="M36" s="220">
        <f t="shared" si="6"/>
        <v>8870064</v>
      </c>
      <c r="N36" s="220">
        <f t="shared" si="6"/>
        <v>15797526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25481705</v>
      </c>
      <c r="X36" s="220">
        <f t="shared" si="6"/>
        <v>43822130</v>
      </c>
      <c r="Y36" s="220">
        <f t="shared" si="6"/>
        <v>-18340425</v>
      </c>
      <c r="Z36" s="221">
        <f>+IF(X36&lt;&gt;0,+(Y36/X36)*100,0)</f>
        <v>-41.85197068239266</v>
      </c>
      <c r="AA36" s="239">
        <f>SUM(AA32:AA35)</f>
        <v>77287440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112438562</v>
      </c>
      <c r="D6" s="155"/>
      <c r="E6" s="59">
        <v>63848156</v>
      </c>
      <c r="F6" s="60">
        <v>63848156</v>
      </c>
      <c r="G6" s="60">
        <v>140360000</v>
      </c>
      <c r="H6" s="60">
        <v>133561000</v>
      </c>
      <c r="I6" s="60">
        <v>133561000</v>
      </c>
      <c r="J6" s="60">
        <v>133561000</v>
      </c>
      <c r="K6" s="60">
        <v>133561000</v>
      </c>
      <c r="L6" s="60">
        <v>140360000</v>
      </c>
      <c r="M6" s="60">
        <v>140360000</v>
      </c>
      <c r="N6" s="60">
        <v>140360000</v>
      </c>
      <c r="O6" s="60"/>
      <c r="P6" s="60"/>
      <c r="Q6" s="60"/>
      <c r="R6" s="60"/>
      <c r="S6" s="60"/>
      <c r="T6" s="60"/>
      <c r="U6" s="60"/>
      <c r="V6" s="60"/>
      <c r="W6" s="60">
        <v>140360000</v>
      </c>
      <c r="X6" s="60">
        <v>31924078</v>
      </c>
      <c r="Y6" s="60">
        <v>108435922</v>
      </c>
      <c r="Z6" s="140">
        <v>339.67</v>
      </c>
      <c r="AA6" s="62">
        <v>63848156</v>
      </c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22429331</v>
      </c>
      <c r="D8" s="155"/>
      <c r="E8" s="59">
        <v>12400000</v>
      </c>
      <c r="F8" s="60">
        <v>12400000</v>
      </c>
      <c r="G8" s="60">
        <v>2093000</v>
      </c>
      <c r="H8" s="60">
        <v>1033000</v>
      </c>
      <c r="I8" s="60">
        <v>1033000</v>
      </c>
      <c r="J8" s="60">
        <v>1033000</v>
      </c>
      <c r="K8" s="60">
        <v>1033000</v>
      </c>
      <c r="L8" s="60">
        <v>2093000</v>
      </c>
      <c r="M8" s="60">
        <v>2093000</v>
      </c>
      <c r="N8" s="60">
        <v>2093000</v>
      </c>
      <c r="O8" s="60"/>
      <c r="P8" s="60"/>
      <c r="Q8" s="60"/>
      <c r="R8" s="60"/>
      <c r="S8" s="60"/>
      <c r="T8" s="60"/>
      <c r="U8" s="60"/>
      <c r="V8" s="60"/>
      <c r="W8" s="60">
        <v>2093000</v>
      </c>
      <c r="X8" s="60">
        <v>6200000</v>
      </c>
      <c r="Y8" s="60">
        <v>-4107000</v>
      </c>
      <c r="Z8" s="140">
        <v>-66.24</v>
      </c>
      <c r="AA8" s="62">
        <v>12400000</v>
      </c>
    </row>
    <row r="9" spans="1:27" ht="12.75">
      <c r="A9" s="249" t="s">
        <v>146</v>
      </c>
      <c r="B9" s="182"/>
      <c r="C9" s="155">
        <v>10416514</v>
      </c>
      <c r="D9" s="155"/>
      <c r="E9" s="59">
        <v>5837000</v>
      </c>
      <c r="F9" s="60">
        <v>5837000</v>
      </c>
      <c r="G9" s="60">
        <v>420000</v>
      </c>
      <c r="H9" s="60">
        <v>486000</v>
      </c>
      <c r="I9" s="60">
        <v>486000</v>
      </c>
      <c r="J9" s="60">
        <v>486000</v>
      </c>
      <c r="K9" s="60">
        <v>486000</v>
      </c>
      <c r="L9" s="60">
        <v>420000</v>
      </c>
      <c r="M9" s="60">
        <v>420000</v>
      </c>
      <c r="N9" s="60">
        <v>420000</v>
      </c>
      <c r="O9" s="60"/>
      <c r="P9" s="60"/>
      <c r="Q9" s="60"/>
      <c r="R9" s="60"/>
      <c r="S9" s="60"/>
      <c r="T9" s="60"/>
      <c r="U9" s="60"/>
      <c r="V9" s="60"/>
      <c r="W9" s="60">
        <v>420000</v>
      </c>
      <c r="X9" s="60">
        <v>2918500</v>
      </c>
      <c r="Y9" s="60">
        <v>-2498500</v>
      </c>
      <c r="Z9" s="140">
        <v>-85.61</v>
      </c>
      <c r="AA9" s="62">
        <v>5837000</v>
      </c>
    </row>
    <row r="10" spans="1:27" ht="12.75">
      <c r="A10" s="249" t="s">
        <v>147</v>
      </c>
      <c r="B10" s="182"/>
      <c r="C10" s="155">
        <v>19996</v>
      </c>
      <c r="D10" s="155"/>
      <c r="E10" s="59">
        <v>20000</v>
      </c>
      <c r="F10" s="60">
        <v>20000</v>
      </c>
      <c r="G10" s="159">
        <v>2000</v>
      </c>
      <c r="H10" s="159">
        <v>2000</v>
      </c>
      <c r="I10" s="159">
        <v>2000</v>
      </c>
      <c r="J10" s="60">
        <v>2000</v>
      </c>
      <c r="K10" s="159">
        <v>2000</v>
      </c>
      <c r="L10" s="159">
        <v>2000</v>
      </c>
      <c r="M10" s="60">
        <v>2000</v>
      </c>
      <c r="N10" s="159">
        <v>2000</v>
      </c>
      <c r="O10" s="159"/>
      <c r="P10" s="159"/>
      <c r="Q10" s="60"/>
      <c r="R10" s="159"/>
      <c r="S10" s="159"/>
      <c r="T10" s="60"/>
      <c r="U10" s="159"/>
      <c r="V10" s="159"/>
      <c r="W10" s="159">
        <v>2000</v>
      </c>
      <c r="X10" s="60">
        <v>10000</v>
      </c>
      <c r="Y10" s="159">
        <v>-8000</v>
      </c>
      <c r="Z10" s="141">
        <v>-80</v>
      </c>
      <c r="AA10" s="225">
        <v>20000</v>
      </c>
    </row>
    <row r="11" spans="1:27" ht="12.75">
      <c r="A11" s="249" t="s">
        <v>148</v>
      </c>
      <c r="B11" s="182"/>
      <c r="C11" s="155">
        <v>2835494</v>
      </c>
      <c r="D11" s="155"/>
      <c r="E11" s="59">
        <v>2358000</v>
      </c>
      <c r="F11" s="60">
        <v>2358000</v>
      </c>
      <c r="G11" s="60">
        <v>372000</v>
      </c>
      <c r="H11" s="60">
        <v>197000</v>
      </c>
      <c r="I11" s="60">
        <v>197000</v>
      </c>
      <c r="J11" s="60">
        <v>197000</v>
      </c>
      <c r="K11" s="60">
        <v>197000</v>
      </c>
      <c r="L11" s="60">
        <v>372000</v>
      </c>
      <c r="M11" s="60">
        <v>372000</v>
      </c>
      <c r="N11" s="60">
        <v>372000</v>
      </c>
      <c r="O11" s="60"/>
      <c r="P11" s="60"/>
      <c r="Q11" s="60"/>
      <c r="R11" s="60"/>
      <c r="S11" s="60"/>
      <c r="T11" s="60"/>
      <c r="U11" s="60"/>
      <c r="V11" s="60"/>
      <c r="W11" s="60">
        <v>372000</v>
      </c>
      <c r="X11" s="60">
        <v>1179000</v>
      </c>
      <c r="Y11" s="60">
        <v>-807000</v>
      </c>
      <c r="Z11" s="140">
        <v>-68.45</v>
      </c>
      <c r="AA11" s="62">
        <v>2358000</v>
      </c>
    </row>
    <row r="12" spans="1:27" ht="12.75">
      <c r="A12" s="250" t="s">
        <v>56</v>
      </c>
      <c r="B12" s="251"/>
      <c r="C12" s="168">
        <f aca="true" t="shared" si="0" ref="C12:Y12">SUM(C6:C11)</f>
        <v>148139897</v>
      </c>
      <c r="D12" s="168">
        <f>SUM(D6:D11)</f>
        <v>0</v>
      </c>
      <c r="E12" s="72">
        <f t="shared" si="0"/>
        <v>84463156</v>
      </c>
      <c r="F12" s="73">
        <f t="shared" si="0"/>
        <v>84463156</v>
      </c>
      <c r="G12" s="73">
        <f t="shared" si="0"/>
        <v>143247000</v>
      </c>
      <c r="H12" s="73">
        <f t="shared" si="0"/>
        <v>135279000</v>
      </c>
      <c r="I12" s="73">
        <f t="shared" si="0"/>
        <v>135279000</v>
      </c>
      <c r="J12" s="73">
        <f t="shared" si="0"/>
        <v>135279000</v>
      </c>
      <c r="K12" s="73">
        <f t="shared" si="0"/>
        <v>135279000</v>
      </c>
      <c r="L12" s="73">
        <f t="shared" si="0"/>
        <v>143247000</v>
      </c>
      <c r="M12" s="73">
        <f t="shared" si="0"/>
        <v>143247000</v>
      </c>
      <c r="N12" s="73">
        <f t="shared" si="0"/>
        <v>143247000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143247000</v>
      </c>
      <c r="X12" s="73">
        <f t="shared" si="0"/>
        <v>42231578</v>
      </c>
      <c r="Y12" s="73">
        <f t="shared" si="0"/>
        <v>101015422</v>
      </c>
      <c r="Z12" s="170">
        <f>+IF(X12&lt;&gt;0,+(Y12/X12)*100,0)</f>
        <v>239.19405048042486</v>
      </c>
      <c r="AA12" s="74">
        <f>SUM(AA6:AA11)</f>
        <v>84463156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633817</v>
      </c>
      <c r="D15" s="155"/>
      <c r="E15" s="59">
        <v>1450000</v>
      </c>
      <c r="F15" s="60">
        <v>1450000</v>
      </c>
      <c r="G15" s="60">
        <v>121000</v>
      </c>
      <c r="H15" s="60">
        <v>121000</v>
      </c>
      <c r="I15" s="60">
        <v>121000</v>
      </c>
      <c r="J15" s="60">
        <v>121000</v>
      </c>
      <c r="K15" s="60">
        <v>121000</v>
      </c>
      <c r="L15" s="60">
        <v>121000</v>
      </c>
      <c r="M15" s="60">
        <v>121000</v>
      </c>
      <c r="N15" s="60">
        <v>121000</v>
      </c>
      <c r="O15" s="60"/>
      <c r="P15" s="60"/>
      <c r="Q15" s="60"/>
      <c r="R15" s="60"/>
      <c r="S15" s="60"/>
      <c r="T15" s="60"/>
      <c r="U15" s="60"/>
      <c r="V15" s="60"/>
      <c r="W15" s="60">
        <v>121000</v>
      </c>
      <c r="X15" s="60">
        <v>725000</v>
      </c>
      <c r="Y15" s="60">
        <v>-604000</v>
      </c>
      <c r="Z15" s="140">
        <v>-83.31</v>
      </c>
      <c r="AA15" s="62">
        <v>1450000</v>
      </c>
    </row>
    <row r="16" spans="1:27" ht="12.75">
      <c r="A16" s="249" t="s">
        <v>151</v>
      </c>
      <c r="B16" s="182"/>
      <c r="C16" s="155">
        <v>1000</v>
      </c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16257000</v>
      </c>
      <c r="D17" s="155"/>
      <c r="E17" s="59">
        <v>18907000</v>
      </c>
      <c r="F17" s="60">
        <v>18907000</v>
      </c>
      <c r="G17" s="60">
        <v>1065000</v>
      </c>
      <c r="H17" s="60">
        <v>1576000</v>
      </c>
      <c r="I17" s="60">
        <v>1576000</v>
      </c>
      <c r="J17" s="60">
        <v>1576000</v>
      </c>
      <c r="K17" s="60">
        <v>1576000</v>
      </c>
      <c r="L17" s="60">
        <v>1065000</v>
      </c>
      <c r="M17" s="60">
        <v>1065000</v>
      </c>
      <c r="N17" s="60">
        <v>1065000</v>
      </c>
      <c r="O17" s="60"/>
      <c r="P17" s="60"/>
      <c r="Q17" s="60"/>
      <c r="R17" s="60"/>
      <c r="S17" s="60"/>
      <c r="T17" s="60"/>
      <c r="U17" s="60"/>
      <c r="V17" s="60"/>
      <c r="W17" s="60">
        <v>1065000</v>
      </c>
      <c r="X17" s="60">
        <v>9453500</v>
      </c>
      <c r="Y17" s="60">
        <v>-8388500</v>
      </c>
      <c r="Z17" s="140">
        <v>-88.73</v>
      </c>
      <c r="AA17" s="62">
        <v>18907000</v>
      </c>
    </row>
    <row r="18" spans="1:27" ht="12.75">
      <c r="A18" s="249" t="s">
        <v>153</v>
      </c>
      <c r="B18" s="182"/>
      <c r="C18" s="155"/>
      <c r="D18" s="155"/>
      <c r="E18" s="59">
        <v>1000</v>
      </c>
      <c r="F18" s="60">
        <v>1000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500</v>
      </c>
      <c r="Y18" s="60">
        <v>-500</v>
      </c>
      <c r="Z18" s="140">
        <v>-100</v>
      </c>
      <c r="AA18" s="62">
        <v>1000</v>
      </c>
    </row>
    <row r="19" spans="1:27" ht="12.75">
      <c r="A19" s="249" t="s">
        <v>154</v>
      </c>
      <c r="B19" s="182"/>
      <c r="C19" s="155">
        <v>779230420</v>
      </c>
      <c r="D19" s="155"/>
      <c r="E19" s="59">
        <v>739466000</v>
      </c>
      <c r="F19" s="60">
        <v>739466000</v>
      </c>
      <c r="G19" s="60">
        <v>47644000</v>
      </c>
      <c r="H19" s="60">
        <v>61622000</v>
      </c>
      <c r="I19" s="60">
        <v>61622000</v>
      </c>
      <c r="J19" s="60">
        <v>61622000</v>
      </c>
      <c r="K19" s="60">
        <v>61622000</v>
      </c>
      <c r="L19" s="60">
        <v>47644000</v>
      </c>
      <c r="M19" s="60">
        <v>47644000</v>
      </c>
      <c r="N19" s="60">
        <v>47644000</v>
      </c>
      <c r="O19" s="60"/>
      <c r="P19" s="60"/>
      <c r="Q19" s="60"/>
      <c r="R19" s="60"/>
      <c r="S19" s="60"/>
      <c r="T19" s="60"/>
      <c r="U19" s="60"/>
      <c r="V19" s="60"/>
      <c r="W19" s="60">
        <v>47644000</v>
      </c>
      <c r="X19" s="60">
        <v>369733000</v>
      </c>
      <c r="Y19" s="60">
        <v>-322089000</v>
      </c>
      <c r="Z19" s="140">
        <v>-87.11</v>
      </c>
      <c r="AA19" s="62">
        <v>739466000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619252</v>
      </c>
      <c r="D22" s="155"/>
      <c r="E22" s="59">
        <v>766000</v>
      </c>
      <c r="F22" s="60">
        <v>766000</v>
      </c>
      <c r="G22" s="60">
        <v>24000</v>
      </c>
      <c r="H22" s="60">
        <v>64000</v>
      </c>
      <c r="I22" s="60">
        <v>64000</v>
      </c>
      <c r="J22" s="60">
        <v>64000</v>
      </c>
      <c r="K22" s="60">
        <v>64000</v>
      </c>
      <c r="L22" s="60">
        <v>24000</v>
      </c>
      <c r="M22" s="60">
        <v>24000</v>
      </c>
      <c r="N22" s="60">
        <v>24000</v>
      </c>
      <c r="O22" s="60"/>
      <c r="P22" s="60"/>
      <c r="Q22" s="60"/>
      <c r="R22" s="60"/>
      <c r="S22" s="60"/>
      <c r="T22" s="60"/>
      <c r="U22" s="60"/>
      <c r="V22" s="60"/>
      <c r="W22" s="60">
        <v>24000</v>
      </c>
      <c r="X22" s="60">
        <v>383000</v>
      </c>
      <c r="Y22" s="60">
        <v>-359000</v>
      </c>
      <c r="Z22" s="140">
        <v>-93.73</v>
      </c>
      <c r="AA22" s="62">
        <v>766000</v>
      </c>
    </row>
    <row r="23" spans="1:27" ht="12.75">
      <c r="A23" s="249" t="s">
        <v>158</v>
      </c>
      <c r="B23" s="182"/>
      <c r="C23" s="155">
        <v>11050509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807791998</v>
      </c>
      <c r="D24" s="168">
        <f>SUM(D15:D23)</f>
        <v>0</v>
      </c>
      <c r="E24" s="76">
        <f t="shared" si="1"/>
        <v>760590000</v>
      </c>
      <c r="F24" s="77">
        <f t="shared" si="1"/>
        <v>760590000</v>
      </c>
      <c r="G24" s="77">
        <f t="shared" si="1"/>
        <v>48854000</v>
      </c>
      <c r="H24" s="77">
        <f t="shared" si="1"/>
        <v>63383000</v>
      </c>
      <c r="I24" s="77">
        <f t="shared" si="1"/>
        <v>63383000</v>
      </c>
      <c r="J24" s="77">
        <f t="shared" si="1"/>
        <v>63383000</v>
      </c>
      <c r="K24" s="77">
        <f t="shared" si="1"/>
        <v>63383000</v>
      </c>
      <c r="L24" s="77">
        <f t="shared" si="1"/>
        <v>48854000</v>
      </c>
      <c r="M24" s="77">
        <f t="shared" si="1"/>
        <v>48854000</v>
      </c>
      <c r="N24" s="77">
        <f t="shared" si="1"/>
        <v>48854000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48854000</v>
      </c>
      <c r="X24" s="77">
        <f t="shared" si="1"/>
        <v>380295000</v>
      </c>
      <c r="Y24" s="77">
        <f t="shared" si="1"/>
        <v>-331441000</v>
      </c>
      <c r="Z24" s="212">
        <f>+IF(X24&lt;&gt;0,+(Y24/X24)*100,0)</f>
        <v>-87.15365702941138</v>
      </c>
      <c r="AA24" s="79">
        <f>SUM(AA15:AA23)</f>
        <v>760590000</v>
      </c>
    </row>
    <row r="25" spans="1:27" ht="12.75">
      <c r="A25" s="250" t="s">
        <v>159</v>
      </c>
      <c r="B25" s="251"/>
      <c r="C25" s="168">
        <f aca="true" t="shared" si="2" ref="C25:Y25">+C12+C24</f>
        <v>955931895</v>
      </c>
      <c r="D25" s="168">
        <f>+D12+D24</f>
        <v>0</v>
      </c>
      <c r="E25" s="72">
        <f t="shared" si="2"/>
        <v>845053156</v>
      </c>
      <c r="F25" s="73">
        <f t="shared" si="2"/>
        <v>845053156</v>
      </c>
      <c r="G25" s="73">
        <f t="shared" si="2"/>
        <v>192101000</v>
      </c>
      <c r="H25" s="73">
        <f t="shared" si="2"/>
        <v>198662000</v>
      </c>
      <c r="I25" s="73">
        <f t="shared" si="2"/>
        <v>198662000</v>
      </c>
      <c r="J25" s="73">
        <f t="shared" si="2"/>
        <v>198662000</v>
      </c>
      <c r="K25" s="73">
        <f t="shared" si="2"/>
        <v>198662000</v>
      </c>
      <c r="L25" s="73">
        <f t="shared" si="2"/>
        <v>192101000</v>
      </c>
      <c r="M25" s="73">
        <f t="shared" si="2"/>
        <v>192101000</v>
      </c>
      <c r="N25" s="73">
        <f t="shared" si="2"/>
        <v>192101000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192101000</v>
      </c>
      <c r="X25" s="73">
        <f t="shared" si="2"/>
        <v>422526578</v>
      </c>
      <c r="Y25" s="73">
        <f t="shared" si="2"/>
        <v>-230425578</v>
      </c>
      <c r="Z25" s="170">
        <f>+IF(X25&lt;&gt;0,+(Y25/X25)*100,0)</f>
        <v>-54.53516772618266</v>
      </c>
      <c r="AA25" s="74">
        <f>+AA12+AA24</f>
        <v>845053156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342816</v>
      </c>
      <c r="D30" s="155"/>
      <c r="E30" s="59">
        <v>343000</v>
      </c>
      <c r="F30" s="60">
        <v>343000</v>
      </c>
      <c r="G30" s="60">
        <v>29000</v>
      </c>
      <c r="H30" s="60"/>
      <c r="I30" s="60"/>
      <c r="J30" s="60"/>
      <c r="K30" s="60"/>
      <c r="L30" s="60">
        <v>29000</v>
      </c>
      <c r="M30" s="60">
        <v>29000</v>
      </c>
      <c r="N30" s="60">
        <v>29000</v>
      </c>
      <c r="O30" s="60"/>
      <c r="P30" s="60"/>
      <c r="Q30" s="60"/>
      <c r="R30" s="60"/>
      <c r="S30" s="60"/>
      <c r="T30" s="60"/>
      <c r="U30" s="60"/>
      <c r="V30" s="60"/>
      <c r="W30" s="60">
        <v>29000</v>
      </c>
      <c r="X30" s="60">
        <v>171500</v>
      </c>
      <c r="Y30" s="60">
        <v>-142500</v>
      </c>
      <c r="Z30" s="140">
        <v>-83.09</v>
      </c>
      <c r="AA30" s="62">
        <v>343000</v>
      </c>
    </row>
    <row r="31" spans="1:27" ht="12.75">
      <c r="A31" s="249" t="s">
        <v>163</v>
      </c>
      <c r="B31" s="182"/>
      <c r="C31" s="155">
        <v>1763664</v>
      </c>
      <c r="D31" s="155"/>
      <c r="E31" s="59">
        <v>1590000</v>
      </c>
      <c r="F31" s="60">
        <v>1590000</v>
      </c>
      <c r="G31" s="60">
        <v>120000</v>
      </c>
      <c r="H31" s="60">
        <v>134000</v>
      </c>
      <c r="I31" s="60">
        <v>134000</v>
      </c>
      <c r="J31" s="60">
        <v>134000</v>
      </c>
      <c r="K31" s="60">
        <v>134000</v>
      </c>
      <c r="L31" s="60">
        <v>120000</v>
      </c>
      <c r="M31" s="60">
        <v>120000</v>
      </c>
      <c r="N31" s="60">
        <v>120000</v>
      </c>
      <c r="O31" s="60"/>
      <c r="P31" s="60"/>
      <c r="Q31" s="60"/>
      <c r="R31" s="60"/>
      <c r="S31" s="60"/>
      <c r="T31" s="60"/>
      <c r="U31" s="60"/>
      <c r="V31" s="60"/>
      <c r="W31" s="60">
        <v>120000</v>
      </c>
      <c r="X31" s="60">
        <v>795000</v>
      </c>
      <c r="Y31" s="60">
        <v>-675000</v>
      </c>
      <c r="Z31" s="140">
        <v>-84.91</v>
      </c>
      <c r="AA31" s="62">
        <v>1590000</v>
      </c>
    </row>
    <row r="32" spans="1:27" ht="12.75">
      <c r="A32" s="249" t="s">
        <v>164</v>
      </c>
      <c r="B32" s="182"/>
      <c r="C32" s="155">
        <v>68775150</v>
      </c>
      <c r="D32" s="155"/>
      <c r="E32" s="59">
        <v>36670000</v>
      </c>
      <c r="F32" s="60">
        <v>36670000</v>
      </c>
      <c r="G32" s="60">
        <v>3456000</v>
      </c>
      <c r="H32" s="60">
        <v>3056000</v>
      </c>
      <c r="I32" s="60">
        <v>3056000</v>
      </c>
      <c r="J32" s="60">
        <v>3056000</v>
      </c>
      <c r="K32" s="60">
        <v>3056000</v>
      </c>
      <c r="L32" s="60">
        <v>3456000</v>
      </c>
      <c r="M32" s="60">
        <v>3456000</v>
      </c>
      <c r="N32" s="60">
        <v>3456000</v>
      </c>
      <c r="O32" s="60"/>
      <c r="P32" s="60"/>
      <c r="Q32" s="60"/>
      <c r="R32" s="60"/>
      <c r="S32" s="60"/>
      <c r="T32" s="60"/>
      <c r="U32" s="60"/>
      <c r="V32" s="60"/>
      <c r="W32" s="60">
        <v>3456000</v>
      </c>
      <c r="X32" s="60">
        <v>18335000</v>
      </c>
      <c r="Y32" s="60">
        <v>-14879000</v>
      </c>
      <c r="Z32" s="140">
        <v>-81.15</v>
      </c>
      <c r="AA32" s="62">
        <v>36670000</v>
      </c>
    </row>
    <row r="33" spans="1:27" ht="12.75">
      <c r="A33" s="249" t="s">
        <v>165</v>
      </c>
      <c r="B33" s="182"/>
      <c r="C33" s="155">
        <v>9615014</v>
      </c>
      <c r="D33" s="155"/>
      <c r="E33" s="59">
        <v>4240000</v>
      </c>
      <c r="F33" s="60">
        <v>4240000</v>
      </c>
      <c r="G33" s="60">
        <v>74000</v>
      </c>
      <c r="H33" s="60">
        <v>382000</v>
      </c>
      <c r="I33" s="60">
        <v>382000</v>
      </c>
      <c r="J33" s="60">
        <v>382000</v>
      </c>
      <c r="K33" s="60">
        <v>382000</v>
      </c>
      <c r="L33" s="60">
        <v>74000</v>
      </c>
      <c r="M33" s="60">
        <v>74000</v>
      </c>
      <c r="N33" s="60">
        <v>74000</v>
      </c>
      <c r="O33" s="60"/>
      <c r="P33" s="60"/>
      <c r="Q33" s="60"/>
      <c r="R33" s="60"/>
      <c r="S33" s="60"/>
      <c r="T33" s="60"/>
      <c r="U33" s="60"/>
      <c r="V33" s="60"/>
      <c r="W33" s="60">
        <v>74000</v>
      </c>
      <c r="X33" s="60">
        <v>2120000</v>
      </c>
      <c r="Y33" s="60">
        <v>-2046000</v>
      </c>
      <c r="Z33" s="140">
        <v>-96.51</v>
      </c>
      <c r="AA33" s="62">
        <v>4240000</v>
      </c>
    </row>
    <row r="34" spans="1:27" ht="12.75">
      <c r="A34" s="250" t="s">
        <v>58</v>
      </c>
      <c r="B34" s="251"/>
      <c r="C34" s="168">
        <f aca="true" t="shared" si="3" ref="C34:Y34">SUM(C29:C33)</f>
        <v>80496644</v>
      </c>
      <c r="D34" s="168">
        <f>SUM(D29:D33)</f>
        <v>0</v>
      </c>
      <c r="E34" s="72">
        <f t="shared" si="3"/>
        <v>42843000</v>
      </c>
      <c r="F34" s="73">
        <f t="shared" si="3"/>
        <v>42843000</v>
      </c>
      <c r="G34" s="73">
        <f t="shared" si="3"/>
        <v>3679000</v>
      </c>
      <c r="H34" s="73">
        <f t="shared" si="3"/>
        <v>3572000</v>
      </c>
      <c r="I34" s="73">
        <f t="shared" si="3"/>
        <v>3572000</v>
      </c>
      <c r="J34" s="73">
        <f t="shared" si="3"/>
        <v>3572000</v>
      </c>
      <c r="K34" s="73">
        <f t="shared" si="3"/>
        <v>3572000</v>
      </c>
      <c r="L34" s="73">
        <f t="shared" si="3"/>
        <v>3679000</v>
      </c>
      <c r="M34" s="73">
        <f t="shared" si="3"/>
        <v>3679000</v>
      </c>
      <c r="N34" s="73">
        <f t="shared" si="3"/>
        <v>3679000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3679000</v>
      </c>
      <c r="X34" s="73">
        <f t="shared" si="3"/>
        <v>21421500</v>
      </c>
      <c r="Y34" s="73">
        <f t="shared" si="3"/>
        <v>-17742500</v>
      </c>
      <c r="Z34" s="170">
        <f>+IF(X34&lt;&gt;0,+(Y34/X34)*100,0)</f>
        <v>-82.82566580304834</v>
      </c>
      <c r="AA34" s="74">
        <f>SUM(AA29:AA33)</f>
        <v>42843000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4113788</v>
      </c>
      <c r="D37" s="155"/>
      <c r="E37" s="59">
        <v>3770000</v>
      </c>
      <c r="F37" s="60">
        <v>3770000</v>
      </c>
      <c r="G37" s="60">
        <v>343000</v>
      </c>
      <c r="H37" s="60">
        <v>314000</v>
      </c>
      <c r="I37" s="60">
        <v>314000</v>
      </c>
      <c r="J37" s="60">
        <v>314000</v>
      </c>
      <c r="K37" s="60">
        <v>314000</v>
      </c>
      <c r="L37" s="60">
        <v>343000</v>
      </c>
      <c r="M37" s="60">
        <v>343000</v>
      </c>
      <c r="N37" s="60">
        <v>343000</v>
      </c>
      <c r="O37" s="60"/>
      <c r="P37" s="60"/>
      <c r="Q37" s="60"/>
      <c r="R37" s="60"/>
      <c r="S37" s="60"/>
      <c r="T37" s="60"/>
      <c r="U37" s="60"/>
      <c r="V37" s="60"/>
      <c r="W37" s="60">
        <v>343000</v>
      </c>
      <c r="X37" s="60">
        <v>1885000</v>
      </c>
      <c r="Y37" s="60">
        <v>-1542000</v>
      </c>
      <c r="Z37" s="140">
        <v>-81.8</v>
      </c>
      <c r="AA37" s="62">
        <v>3770000</v>
      </c>
    </row>
    <row r="38" spans="1:27" ht="12.75">
      <c r="A38" s="249" t="s">
        <v>165</v>
      </c>
      <c r="B38" s="182"/>
      <c r="C38" s="155">
        <v>15548000</v>
      </c>
      <c r="D38" s="155"/>
      <c r="E38" s="59">
        <v>16390000</v>
      </c>
      <c r="F38" s="60">
        <v>16390000</v>
      </c>
      <c r="G38" s="60">
        <v>1342000</v>
      </c>
      <c r="H38" s="60">
        <v>1366000</v>
      </c>
      <c r="I38" s="60">
        <v>1366000</v>
      </c>
      <c r="J38" s="60">
        <v>1366000</v>
      </c>
      <c r="K38" s="60">
        <v>1366000</v>
      </c>
      <c r="L38" s="60">
        <v>1342000</v>
      </c>
      <c r="M38" s="60">
        <v>1342000</v>
      </c>
      <c r="N38" s="60">
        <v>1342000</v>
      </c>
      <c r="O38" s="60"/>
      <c r="P38" s="60"/>
      <c r="Q38" s="60"/>
      <c r="R38" s="60"/>
      <c r="S38" s="60"/>
      <c r="T38" s="60"/>
      <c r="U38" s="60"/>
      <c r="V38" s="60"/>
      <c r="W38" s="60">
        <v>1342000</v>
      </c>
      <c r="X38" s="60">
        <v>8195000</v>
      </c>
      <c r="Y38" s="60">
        <v>-6853000</v>
      </c>
      <c r="Z38" s="140">
        <v>-83.62</v>
      </c>
      <c r="AA38" s="62">
        <v>16390000</v>
      </c>
    </row>
    <row r="39" spans="1:27" ht="12.75">
      <c r="A39" s="250" t="s">
        <v>59</v>
      </c>
      <c r="B39" s="253"/>
      <c r="C39" s="168">
        <f aca="true" t="shared" si="4" ref="C39:Y39">SUM(C37:C38)</f>
        <v>19661788</v>
      </c>
      <c r="D39" s="168">
        <f>SUM(D37:D38)</f>
        <v>0</v>
      </c>
      <c r="E39" s="76">
        <f t="shared" si="4"/>
        <v>20160000</v>
      </c>
      <c r="F39" s="77">
        <f t="shared" si="4"/>
        <v>20160000</v>
      </c>
      <c r="G39" s="77">
        <f t="shared" si="4"/>
        <v>1685000</v>
      </c>
      <c r="H39" s="77">
        <f t="shared" si="4"/>
        <v>1680000</v>
      </c>
      <c r="I39" s="77">
        <f t="shared" si="4"/>
        <v>1680000</v>
      </c>
      <c r="J39" s="77">
        <f t="shared" si="4"/>
        <v>1680000</v>
      </c>
      <c r="K39" s="77">
        <f t="shared" si="4"/>
        <v>1680000</v>
      </c>
      <c r="L39" s="77">
        <f t="shared" si="4"/>
        <v>1685000</v>
      </c>
      <c r="M39" s="77">
        <f t="shared" si="4"/>
        <v>1685000</v>
      </c>
      <c r="N39" s="77">
        <f t="shared" si="4"/>
        <v>1685000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1685000</v>
      </c>
      <c r="X39" s="77">
        <f t="shared" si="4"/>
        <v>10080000</v>
      </c>
      <c r="Y39" s="77">
        <f t="shared" si="4"/>
        <v>-8395000</v>
      </c>
      <c r="Z39" s="212">
        <f>+IF(X39&lt;&gt;0,+(Y39/X39)*100,0)</f>
        <v>-83.28373015873017</v>
      </c>
      <c r="AA39" s="79">
        <f>SUM(AA37:AA38)</f>
        <v>20160000</v>
      </c>
    </row>
    <row r="40" spans="1:27" ht="12.75">
      <c r="A40" s="250" t="s">
        <v>167</v>
      </c>
      <c r="B40" s="251"/>
      <c r="C40" s="168">
        <f aca="true" t="shared" si="5" ref="C40:Y40">+C34+C39</f>
        <v>100158432</v>
      </c>
      <c r="D40" s="168">
        <f>+D34+D39</f>
        <v>0</v>
      </c>
      <c r="E40" s="72">
        <f t="shared" si="5"/>
        <v>63003000</v>
      </c>
      <c r="F40" s="73">
        <f t="shared" si="5"/>
        <v>63003000</v>
      </c>
      <c r="G40" s="73">
        <f t="shared" si="5"/>
        <v>5364000</v>
      </c>
      <c r="H40" s="73">
        <f t="shared" si="5"/>
        <v>5252000</v>
      </c>
      <c r="I40" s="73">
        <f t="shared" si="5"/>
        <v>5252000</v>
      </c>
      <c r="J40" s="73">
        <f t="shared" si="5"/>
        <v>5252000</v>
      </c>
      <c r="K40" s="73">
        <f t="shared" si="5"/>
        <v>5252000</v>
      </c>
      <c r="L40" s="73">
        <f t="shared" si="5"/>
        <v>5364000</v>
      </c>
      <c r="M40" s="73">
        <f t="shared" si="5"/>
        <v>5364000</v>
      </c>
      <c r="N40" s="73">
        <f t="shared" si="5"/>
        <v>5364000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5364000</v>
      </c>
      <c r="X40" s="73">
        <f t="shared" si="5"/>
        <v>31501500</v>
      </c>
      <c r="Y40" s="73">
        <f t="shared" si="5"/>
        <v>-26137500</v>
      </c>
      <c r="Z40" s="170">
        <f>+IF(X40&lt;&gt;0,+(Y40/X40)*100,0)</f>
        <v>-82.97223941717061</v>
      </c>
      <c r="AA40" s="74">
        <f>+AA34+AA39</f>
        <v>63003000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855773463</v>
      </c>
      <c r="D42" s="257">
        <f>+D25-D40</f>
        <v>0</v>
      </c>
      <c r="E42" s="258">
        <f t="shared" si="6"/>
        <v>782050156</v>
      </c>
      <c r="F42" s="259">
        <f t="shared" si="6"/>
        <v>782050156</v>
      </c>
      <c r="G42" s="259">
        <f t="shared" si="6"/>
        <v>186737000</v>
      </c>
      <c r="H42" s="259">
        <f t="shared" si="6"/>
        <v>193410000</v>
      </c>
      <c r="I42" s="259">
        <f t="shared" si="6"/>
        <v>193410000</v>
      </c>
      <c r="J42" s="259">
        <f t="shared" si="6"/>
        <v>193410000</v>
      </c>
      <c r="K42" s="259">
        <f t="shared" si="6"/>
        <v>193410000</v>
      </c>
      <c r="L42" s="259">
        <f t="shared" si="6"/>
        <v>186737000</v>
      </c>
      <c r="M42" s="259">
        <f t="shared" si="6"/>
        <v>186737000</v>
      </c>
      <c r="N42" s="259">
        <f t="shared" si="6"/>
        <v>186737000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186737000</v>
      </c>
      <c r="X42" s="259">
        <f t="shared" si="6"/>
        <v>391025078</v>
      </c>
      <c r="Y42" s="259">
        <f t="shared" si="6"/>
        <v>-204288078</v>
      </c>
      <c r="Z42" s="260">
        <f>+IF(X42&lt;&gt;0,+(Y42/X42)*100,0)</f>
        <v>-52.24423943468914</v>
      </c>
      <c r="AA42" s="261">
        <f>+AA25-AA40</f>
        <v>782050156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846563349</v>
      </c>
      <c r="D45" s="155"/>
      <c r="E45" s="59">
        <v>769634156</v>
      </c>
      <c r="F45" s="60">
        <v>769634156</v>
      </c>
      <c r="G45" s="60">
        <v>185751000</v>
      </c>
      <c r="H45" s="60">
        <v>191475000</v>
      </c>
      <c r="I45" s="60">
        <v>191475000</v>
      </c>
      <c r="J45" s="60">
        <v>191475000</v>
      </c>
      <c r="K45" s="60">
        <v>191475000</v>
      </c>
      <c r="L45" s="60">
        <v>185751000</v>
      </c>
      <c r="M45" s="60">
        <v>185751000</v>
      </c>
      <c r="N45" s="60">
        <v>185751000</v>
      </c>
      <c r="O45" s="60"/>
      <c r="P45" s="60"/>
      <c r="Q45" s="60"/>
      <c r="R45" s="60"/>
      <c r="S45" s="60"/>
      <c r="T45" s="60"/>
      <c r="U45" s="60"/>
      <c r="V45" s="60"/>
      <c r="W45" s="60">
        <v>185751000</v>
      </c>
      <c r="X45" s="60">
        <v>384817078</v>
      </c>
      <c r="Y45" s="60">
        <v>-199066078</v>
      </c>
      <c r="Z45" s="139">
        <v>-51.73</v>
      </c>
      <c r="AA45" s="62">
        <v>769634156</v>
      </c>
    </row>
    <row r="46" spans="1:27" ht="12.75">
      <c r="A46" s="249" t="s">
        <v>171</v>
      </c>
      <c r="B46" s="182"/>
      <c r="C46" s="155">
        <v>9210114</v>
      </c>
      <c r="D46" s="155"/>
      <c r="E46" s="59">
        <v>12416000</v>
      </c>
      <c r="F46" s="60">
        <v>12416000</v>
      </c>
      <c r="G46" s="60">
        <v>986000</v>
      </c>
      <c r="H46" s="60">
        <v>1935000</v>
      </c>
      <c r="I46" s="60">
        <v>1935000</v>
      </c>
      <c r="J46" s="60">
        <v>1935000</v>
      </c>
      <c r="K46" s="60">
        <v>1935000</v>
      </c>
      <c r="L46" s="60">
        <v>986000</v>
      </c>
      <c r="M46" s="60">
        <v>986000</v>
      </c>
      <c r="N46" s="60">
        <v>986000</v>
      </c>
      <c r="O46" s="60"/>
      <c r="P46" s="60"/>
      <c r="Q46" s="60"/>
      <c r="R46" s="60"/>
      <c r="S46" s="60"/>
      <c r="T46" s="60"/>
      <c r="U46" s="60"/>
      <c r="V46" s="60"/>
      <c r="W46" s="60">
        <v>986000</v>
      </c>
      <c r="X46" s="60">
        <v>6208000</v>
      </c>
      <c r="Y46" s="60">
        <v>-5222000</v>
      </c>
      <c r="Z46" s="139">
        <v>-84.12</v>
      </c>
      <c r="AA46" s="62">
        <v>12416000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855773463</v>
      </c>
      <c r="D48" s="217">
        <f>SUM(D45:D47)</f>
        <v>0</v>
      </c>
      <c r="E48" s="264">
        <f t="shared" si="7"/>
        <v>782050156</v>
      </c>
      <c r="F48" s="219">
        <f t="shared" si="7"/>
        <v>782050156</v>
      </c>
      <c r="G48" s="219">
        <f t="shared" si="7"/>
        <v>186737000</v>
      </c>
      <c r="H48" s="219">
        <f t="shared" si="7"/>
        <v>193410000</v>
      </c>
      <c r="I48" s="219">
        <f t="shared" si="7"/>
        <v>193410000</v>
      </c>
      <c r="J48" s="219">
        <f t="shared" si="7"/>
        <v>193410000</v>
      </c>
      <c r="K48" s="219">
        <f t="shared" si="7"/>
        <v>193410000</v>
      </c>
      <c r="L48" s="219">
        <f t="shared" si="7"/>
        <v>186737000</v>
      </c>
      <c r="M48" s="219">
        <f t="shared" si="7"/>
        <v>186737000</v>
      </c>
      <c r="N48" s="219">
        <f t="shared" si="7"/>
        <v>186737000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186737000</v>
      </c>
      <c r="X48" s="219">
        <f t="shared" si="7"/>
        <v>391025078</v>
      </c>
      <c r="Y48" s="219">
        <f t="shared" si="7"/>
        <v>-204288078</v>
      </c>
      <c r="Z48" s="265">
        <f>+IF(X48&lt;&gt;0,+(Y48/X48)*100,0)</f>
        <v>-52.24423943468914</v>
      </c>
      <c r="AA48" s="232">
        <f>SUM(AA45:AA47)</f>
        <v>782050156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36741681</v>
      </c>
      <c r="D6" s="155"/>
      <c r="E6" s="59">
        <v>48178660</v>
      </c>
      <c r="F6" s="60">
        <v>48178660</v>
      </c>
      <c r="G6" s="60">
        <v>2713940</v>
      </c>
      <c r="H6" s="60">
        <v>4712430</v>
      </c>
      <c r="I6" s="60">
        <v>7935091</v>
      </c>
      <c r="J6" s="60">
        <v>15361461</v>
      </c>
      <c r="K6" s="60">
        <v>5663513</v>
      </c>
      <c r="L6" s="60">
        <v>3613666</v>
      </c>
      <c r="M6" s="60">
        <v>2293495</v>
      </c>
      <c r="N6" s="60">
        <v>11570674</v>
      </c>
      <c r="O6" s="60"/>
      <c r="P6" s="60"/>
      <c r="Q6" s="60"/>
      <c r="R6" s="60"/>
      <c r="S6" s="60"/>
      <c r="T6" s="60"/>
      <c r="U6" s="60"/>
      <c r="V6" s="60"/>
      <c r="W6" s="60">
        <v>26932135</v>
      </c>
      <c r="X6" s="60">
        <v>32362244</v>
      </c>
      <c r="Y6" s="60">
        <v>-5430109</v>
      </c>
      <c r="Z6" s="140">
        <v>-16.78</v>
      </c>
      <c r="AA6" s="62">
        <v>48178660</v>
      </c>
    </row>
    <row r="7" spans="1:27" ht="12.75">
      <c r="A7" s="249" t="s">
        <v>32</v>
      </c>
      <c r="B7" s="182"/>
      <c r="C7" s="155">
        <v>66757690</v>
      </c>
      <c r="D7" s="155"/>
      <c r="E7" s="59">
        <v>60634571</v>
      </c>
      <c r="F7" s="60">
        <v>60634571</v>
      </c>
      <c r="G7" s="60">
        <v>5879047</v>
      </c>
      <c r="H7" s="60">
        <v>6119734</v>
      </c>
      <c r="I7" s="60">
        <v>6195053</v>
      </c>
      <c r="J7" s="60">
        <v>18193834</v>
      </c>
      <c r="K7" s="60">
        <v>5437896</v>
      </c>
      <c r="L7" s="60">
        <v>6242264</v>
      </c>
      <c r="M7" s="60">
        <v>5991437</v>
      </c>
      <c r="N7" s="60">
        <v>17671597</v>
      </c>
      <c r="O7" s="60"/>
      <c r="P7" s="60"/>
      <c r="Q7" s="60"/>
      <c r="R7" s="60"/>
      <c r="S7" s="60"/>
      <c r="T7" s="60"/>
      <c r="U7" s="60"/>
      <c r="V7" s="60"/>
      <c r="W7" s="60">
        <v>35865431</v>
      </c>
      <c r="X7" s="60">
        <v>30310315</v>
      </c>
      <c r="Y7" s="60">
        <v>5555116</v>
      </c>
      <c r="Z7" s="140">
        <v>18.33</v>
      </c>
      <c r="AA7" s="62">
        <v>60634571</v>
      </c>
    </row>
    <row r="8" spans="1:27" ht="12.75">
      <c r="A8" s="249" t="s">
        <v>178</v>
      </c>
      <c r="B8" s="182"/>
      <c r="C8" s="155">
        <v>-6900458</v>
      </c>
      <c r="D8" s="155"/>
      <c r="E8" s="59">
        <v>12052149</v>
      </c>
      <c r="F8" s="60">
        <v>12052149</v>
      </c>
      <c r="G8" s="60">
        <v>511915</v>
      </c>
      <c r="H8" s="60">
        <v>2145590</v>
      </c>
      <c r="I8" s="60">
        <v>11122645</v>
      </c>
      <c r="J8" s="60">
        <v>13780150</v>
      </c>
      <c r="K8" s="60">
        <v>1827404</v>
      </c>
      <c r="L8" s="60">
        <v>1896720</v>
      </c>
      <c r="M8" s="60">
        <v>2195563</v>
      </c>
      <c r="N8" s="60">
        <v>5919687</v>
      </c>
      <c r="O8" s="60"/>
      <c r="P8" s="60"/>
      <c r="Q8" s="60"/>
      <c r="R8" s="60"/>
      <c r="S8" s="60"/>
      <c r="T8" s="60"/>
      <c r="U8" s="60"/>
      <c r="V8" s="60"/>
      <c r="W8" s="60">
        <v>19699837</v>
      </c>
      <c r="X8" s="60">
        <v>4784603</v>
      </c>
      <c r="Y8" s="60">
        <v>14915234</v>
      </c>
      <c r="Z8" s="140">
        <v>311.73</v>
      </c>
      <c r="AA8" s="62">
        <v>12052149</v>
      </c>
    </row>
    <row r="9" spans="1:27" ht="12.75">
      <c r="A9" s="249" t="s">
        <v>179</v>
      </c>
      <c r="B9" s="182"/>
      <c r="C9" s="155">
        <v>135560171</v>
      </c>
      <c r="D9" s="155"/>
      <c r="E9" s="59">
        <v>150263561</v>
      </c>
      <c r="F9" s="60">
        <v>150263561</v>
      </c>
      <c r="G9" s="60">
        <v>61840000</v>
      </c>
      <c r="H9" s="60">
        <v>2656000</v>
      </c>
      <c r="I9" s="60">
        <v>2000000</v>
      </c>
      <c r="J9" s="60">
        <v>66496000</v>
      </c>
      <c r="K9" s="60">
        <v>2000000</v>
      </c>
      <c r="L9" s="60">
        <v>141200</v>
      </c>
      <c r="M9" s="60">
        <v>40374000</v>
      </c>
      <c r="N9" s="60">
        <v>42515200</v>
      </c>
      <c r="O9" s="60"/>
      <c r="P9" s="60"/>
      <c r="Q9" s="60"/>
      <c r="R9" s="60"/>
      <c r="S9" s="60"/>
      <c r="T9" s="60"/>
      <c r="U9" s="60"/>
      <c r="V9" s="60"/>
      <c r="W9" s="60">
        <v>109011200</v>
      </c>
      <c r="X9" s="60">
        <v>111239689</v>
      </c>
      <c r="Y9" s="60">
        <v>-2228489</v>
      </c>
      <c r="Z9" s="140">
        <v>-2</v>
      </c>
      <c r="AA9" s="62">
        <v>150263561</v>
      </c>
    </row>
    <row r="10" spans="1:27" ht="12.75">
      <c r="A10" s="249" t="s">
        <v>180</v>
      </c>
      <c r="B10" s="182"/>
      <c r="C10" s="155">
        <v>65674184</v>
      </c>
      <c r="D10" s="155"/>
      <c r="E10" s="59">
        <v>58137440</v>
      </c>
      <c r="F10" s="60">
        <v>58137440</v>
      </c>
      <c r="G10" s="60">
        <v>15000000</v>
      </c>
      <c r="H10" s="60"/>
      <c r="I10" s="60"/>
      <c r="J10" s="60">
        <v>15000000</v>
      </c>
      <c r="K10" s="60"/>
      <c r="L10" s="60"/>
      <c r="M10" s="60">
        <v>20000000</v>
      </c>
      <c r="N10" s="60">
        <v>20000000</v>
      </c>
      <c r="O10" s="60"/>
      <c r="P10" s="60"/>
      <c r="Q10" s="60"/>
      <c r="R10" s="60"/>
      <c r="S10" s="60"/>
      <c r="T10" s="60"/>
      <c r="U10" s="60"/>
      <c r="V10" s="60"/>
      <c r="W10" s="60">
        <v>35000000</v>
      </c>
      <c r="X10" s="60">
        <v>25420634</v>
      </c>
      <c r="Y10" s="60">
        <v>9579366</v>
      </c>
      <c r="Z10" s="140">
        <v>37.68</v>
      </c>
      <c r="AA10" s="62">
        <v>58137440</v>
      </c>
    </row>
    <row r="11" spans="1:27" ht="12.75">
      <c r="A11" s="249" t="s">
        <v>181</v>
      </c>
      <c r="B11" s="182"/>
      <c r="C11" s="155">
        <v>6466900</v>
      </c>
      <c r="D11" s="155"/>
      <c r="E11" s="59">
        <v>6384374</v>
      </c>
      <c r="F11" s="60">
        <v>6384374</v>
      </c>
      <c r="G11" s="60">
        <v>632505</v>
      </c>
      <c r="H11" s="60">
        <v>600588</v>
      </c>
      <c r="I11" s="60">
        <v>28597</v>
      </c>
      <c r="J11" s="60">
        <v>1261690</v>
      </c>
      <c r="K11" s="60">
        <v>465791</v>
      </c>
      <c r="L11" s="60">
        <v>414630</v>
      </c>
      <c r="M11" s="60">
        <v>570277</v>
      </c>
      <c r="N11" s="60">
        <v>1450698</v>
      </c>
      <c r="O11" s="60"/>
      <c r="P11" s="60"/>
      <c r="Q11" s="60"/>
      <c r="R11" s="60"/>
      <c r="S11" s="60"/>
      <c r="T11" s="60"/>
      <c r="U11" s="60"/>
      <c r="V11" s="60"/>
      <c r="W11" s="60">
        <v>2712388</v>
      </c>
      <c r="X11" s="60">
        <v>3138498</v>
      </c>
      <c r="Y11" s="60">
        <v>-426110</v>
      </c>
      <c r="Z11" s="140">
        <v>-13.58</v>
      </c>
      <c r="AA11" s="62">
        <v>6384374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-198994213</v>
      </c>
      <c r="D14" s="155"/>
      <c r="E14" s="59">
        <v>-296194074</v>
      </c>
      <c r="F14" s="60">
        <v>-296194074</v>
      </c>
      <c r="G14" s="60">
        <v>-31568136</v>
      </c>
      <c r="H14" s="60">
        <v>-40164933</v>
      </c>
      <c r="I14" s="60">
        <v>-27311192</v>
      </c>
      <c r="J14" s="60">
        <v>-99044261</v>
      </c>
      <c r="K14" s="60">
        <v>-21060934</v>
      </c>
      <c r="L14" s="60">
        <v>-26951945</v>
      </c>
      <c r="M14" s="60">
        <v>-26375556</v>
      </c>
      <c r="N14" s="60">
        <v>-74388435</v>
      </c>
      <c r="O14" s="60"/>
      <c r="P14" s="60"/>
      <c r="Q14" s="60"/>
      <c r="R14" s="60"/>
      <c r="S14" s="60"/>
      <c r="T14" s="60"/>
      <c r="U14" s="60"/>
      <c r="V14" s="60"/>
      <c r="W14" s="60">
        <v>-173432696</v>
      </c>
      <c r="X14" s="60">
        <v>-135813061</v>
      </c>
      <c r="Y14" s="60">
        <v>-37619635</v>
      </c>
      <c r="Z14" s="140">
        <v>27.7</v>
      </c>
      <c r="AA14" s="62">
        <v>-296194074</v>
      </c>
    </row>
    <row r="15" spans="1:27" ht="12.75">
      <c r="A15" s="249" t="s">
        <v>40</v>
      </c>
      <c r="B15" s="182"/>
      <c r="C15" s="155">
        <v>-576525</v>
      </c>
      <c r="D15" s="155"/>
      <c r="E15" s="59">
        <v>-540550</v>
      </c>
      <c r="F15" s="60">
        <v>-540550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-270500</v>
      </c>
      <c r="Y15" s="60">
        <v>270500</v>
      </c>
      <c r="Z15" s="140">
        <v>-100</v>
      </c>
      <c r="AA15" s="62">
        <v>-540550</v>
      </c>
    </row>
    <row r="16" spans="1:27" ht="12.75">
      <c r="A16" s="249" t="s">
        <v>42</v>
      </c>
      <c r="B16" s="182"/>
      <c r="C16" s="155">
        <v>-3865496</v>
      </c>
      <c r="D16" s="155"/>
      <c r="E16" s="59">
        <v>-4302404</v>
      </c>
      <c r="F16" s="60">
        <v>-4302404</v>
      </c>
      <c r="G16" s="60">
        <v>-240091</v>
      </c>
      <c r="H16" s="60">
        <v>-255026</v>
      </c>
      <c r="I16" s="60">
        <v>-266123</v>
      </c>
      <c r="J16" s="60">
        <v>-761240</v>
      </c>
      <c r="K16" s="60">
        <v>-277690</v>
      </c>
      <c r="L16" s="60">
        <v>-751050</v>
      </c>
      <c r="M16" s="60">
        <v>-289408</v>
      </c>
      <c r="N16" s="60">
        <v>-1318148</v>
      </c>
      <c r="O16" s="60"/>
      <c r="P16" s="60"/>
      <c r="Q16" s="60"/>
      <c r="R16" s="60"/>
      <c r="S16" s="60"/>
      <c r="T16" s="60"/>
      <c r="U16" s="60"/>
      <c r="V16" s="60"/>
      <c r="W16" s="60">
        <v>-2079388</v>
      </c>
      <c r="X16" s="60">
        <v>-1942002</v>
      </c>
      <c r="Y16" s="60">
        <v>-137386</v>
      </c>
      <c r="Z16" s="140">
        <v>7.07</v>
      </c>
      <c r="AA16" s="62">
        <v>-4302404</v>
      </c>
    </row>
    <row r="17" spans="1:27" ht="12.75">
      <c r="A17" s="250" t="s">
        <v>185</v>
      </c>
      <c r="B17" s="251"/>
      <c r="C17" s="168">
        <f aca="true" t="shared" si="0" ref="C17:Y17">SUM(C6:C16)</f>
        <v>100863934</v>
      </c>
      <c r="D17" s="168">
        <f t="shared" si="0"/>
        <v>0</v>
      </c>
      <c r="E17" s="72">
        <f t="shared" si="0"/>
        <v>34613727</v>
      </c>
      <c r="F17" s="73">
        <f t="shared" si="0"/>
        <v>34613727</v>
      </c>
      <c r="G17" s="73">
        <f t="shared" si="0"/>
        <v>54769180</v>
      </c>
      <c r="H17" s="73">
        <f t="shared" si="0"/>
        <v>-24185617</v>
      </c>
      <c r="I17" s="73">
        <f t="shared" si="0"/>
        <v>-295929</v>
      </c>
      <c r="J17" s="73">
        <f t="shared" si="0"/>
        <v>30287634</v>
      </c>
      <c r="K17" s="73">
        <f t="shared" si="0"/>
        <v>-5944020</v>
      </c>
      <c r="L17" s="73">
        <f t="shared" si="0"/>
        <v>-15394515</v>
      </c>
      <c r="M17" s="73">
        <f t="shared" si="0"/>
        <v>44759808</v>
      </c>
      <c r="N17" s="73">
        <f t="shared" si="0"/>
        <v>23421273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53708907</v>
      </c>
      <c r="X17" s="73">
        <f t="shared" si="0"/>
        <v>69230420</v>
      </c>
      <c r="Y17" s="73">
        <f t="shared" si="0"/>
        <v>-15521513</v>
      </c>
      <c r="Z17" s="170">
        <f>+IF(X17&lt;&gt;0,+(Y17/X17)*100,0)</f>
        <v>-22.420076319051656</v>
      </c>
      <c r="AA17" s="74">
        <f>SUM(AA6:AA16)</f>
        <v>34613727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>
        <v>129996</v>
      </c>
      <c r="F21" s="60">
        <v>129996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64998</v>
      </c>
      <c r="Y21" s="159">
        <v>-64998</v>
      </c>
      <c r="Z21" s="141">
        <v>-100</v>
      </c>
      <c r="AA21" s="225">
        <v>129996</v>
      </c>
    </row>
    <row r="22" spans="1:27" ht="12.75">
      <c r="A22" s="249" t="s">
        <v>188</v>
      </c>
      <c r="B22" s="182"/>
      <c r="C22" s="155"/>
      <c r="D22" s="155"/>
      <c r="E22" s="268">
        <v>-18000</v>
      </c>
      <c r="F22" s="159">
        <v>-18000</v>
      </c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>
        <v>-9000</v>
      </c>
      <c r="Y22" s="60">
        <v>9000</v>
      </c>
      <c r="Z22" s="140">
        <v>-100</v>
      </c>
      <c r="AA22" s="62">
        <v>-18000</v>
      </c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-67494921</v>
      </c>
      <c r="D26" s="155"/>
      <c r="E26" s="59">
        <v>-57965581</v>
      </c>
      <c r="F26" s="60">
        <v>-57965581</v>
      </c>
      <c r="G26" s="60">
        <v>-2313361</v>
      </c>
      <c r="H26" s="60">
        <v>-7143928</v>
      </c>
      <c r="I26" s="60">
        <v>-375008</v>
      </c>
      <c r="J26" s="60">
        <v>-9832297</v>
      </c>
      <c r="K26" s="60">
        <v>-3387650</v>
      </c>
      <c r="L26" s="60">
        <v>-3539811</v>
      </c>
      <c r="M26" s="60">
        <v>-8870084</v>
      </c>
      <c r="N26" s="60">
        <v>-15797545</v>
      </c>
      <c r="O26" s="60"/>
      <c r="P26" s="60"/>
      <c r="Q26" s="60"/>
      <c r="R26" s="60"/>
      <c r="S26" s="60"/>
      <c r="T26" s="60"/>
      <c r="U26" s="60"/>
      <c r="V26" s="60"/>
      <c r="W26" s="60">
        <v>-25629842</v>
      </c>
      <c r="X26" s="60">
        <v>-9873908</v>
      </c>
      <c r="Y26" s="60">
        <v>-15755934</v>
      </c>
      <c r="Z26" s="140">
        <v>159.57</v>
      </c>
      <c r="AA26" s="62">
        <v>-57965581</v>
      </c>
    </row>
    <row r="27" spans="1:27" ht="12.75">
      <c r="A27" s="250" t="s">
        <v>192</v>
      </c>
      <c r="B27" s="251"/>
      <c r="C27" s="168">
        <f aca="true" t="shared" si="1" ref="C27:Y27">SUM(C21:C26)</f>
        <v>-67494921</v>
      </c>
      <c r="D27" s="168">
        <f>SUM(D21:D26)</f>
        <v>0</v>
      </c>
      <c r="E27" s="72">
        <f t="shared" si="1"/>
        <v>-57853585</v>
      </c>
      <c r="F27" s="73">
        <f t="shared" si="1"/>
        <v>-57853585</v>
      </c>
      <c r="G27" s="73">
        <f t="shared" si="1"/>
        <v>-2313361</v>
      </c>
      <c r="H27" s="73">
        <f t="shared" si="1"/>
        <v>-7143928</v>
      </c>
      <c r="I27" s="73">
        <f t="shared" si="1"/>
        <v>-375008</v>
      </c>
      <c r="J27" s="73">
        <f t="shared" si="1"/>
        <v>-9832297</v>
      </c>
      <c r="K27" s="73">
        <f t="shared" si="1"/>
        <v>-3387650</v>
      </c>
      <c r="L27" s="73">
        <f t="shared" si="1"/>
        <v>-3539811</v>
      </c>
      <c r="M27" s="73">
        <f t="shared" si="1"/>
        <v>-8870084</v>
      </c>
      <c r="N27" s="73">
        <f t="shared" si="1"/>
        <v>-15797545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-25629842</v>
      </c>
      <c r="X27" s="73">
        <f t="shared" si="1"/>
        <v>-9817910</v>
      </c>
      <c r="Y27" s="73">
        <f t="shared" si="1"/>
        <v>-15811932</v>
      </c>
      <c r="Z27" s="170">
        <f>+IF(X27&lt;&gt;0,+(Y27/X27)*100,0)</f>
        <v>161.05191430762758</v>
      </c>
      <c r="AA27" s="74">
        <f>SUM(AA21:AA26)</f>
        <v>-57853585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>
        <v>377889</v>
      </c>
      <c r="D33" s="155"/>
      <c r="E33" s="59">
        <v>105000</v>
      </c>
      <c r="F33" s="60">
        <v>105000</v>
      </c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>
        <v>52500</v>
      </c>
      <c r="Y33" s="60">
        <v>-52500</v>
      </c>
      <c r="Z33" s="140">
        <v>-100</v>
      </c>
      <c r="AA33" s="62">
        <v>105000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-342816</v>
      </c>
      <c r="D35" s="155"/>
      <c r="E35" s="59">
        <v>-343000</v>
      </c>
      <c r="F35" s="60">
        <v>-343000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-171500</v>
      </c>
      <c r="Y35" s="60">
        <v>171500</v>
      </c>
      <c r="Z35" s="140">
        <v>-100</v>
      </c>
      <c r="AA35" s="62">
        <v>-343000</v>
      </c>
    </row>
    <row r="36" spans="1:27" ht="12.75">
      <c r="A36" s="250" t="s">
        <v>198</v>
      </c>
      <c r="B36" s="251"/>
      <c r="C36" s="168">
        <f aca="true" t="shared" si="2" ref="C36:Y36">SUM(C31:C35)</f>
        <v>35073</v>
      </c>
      <c r="D36" s="168">
        <f>SUM(D31:D35)</f>
        <v>0</v>
      </c>
      <c r="E36" s="72">
        <f t="shared" si="2"/>
        <v>-238000</v>
      </c>
      <c r="F36" s="73">
        <f t="shared" si="2"/>
        <v>-238000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-119000</v>
      </c>
      <c r="Y36" s="73">
        <f t="shared" si="2"/>
        <v>119000</v>
      </c>
      <c r="Z36" s="170">
        <f>+IF(X36&lt;&gt;0,+(Y36/X36)*100,0)</f>
        <v>-100</v>
      </c>
      <c r="AA36" s="74">
        <f>SUM(AA31:AA35)</f>
        <v>-238000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33404086</v>
      </c>
      <c r="D38" s="153">
        <f>+D17+D27+D36</f>
        <v>0</v>
      </c>
      <c r="E38" s="99">
        <f t="shared" si="3"/>
        <v>-23477858</v>
      </c>
      <c r="F38" s="100">
        <f t="shared" si="3"/>
        <v>-23477858</v>
      </c>
      <c r="G38" s="100">
        <f t="shared" si="3"/>
        <v>52455819</v>
      </c>
      <c r="H38" s="100">
        <f t="shared" si="3"/>
        <v>-31329545</v>
      </c>
      <c r="I38" s="100">
        <f t="shared" si="3"/>
        <v>-670937</v>
      </c>
      <c r="J38" s="100">
        <f t="shared" si="3"/>
        <v>20455337</v>
      </c>
      <c r="K38" s="100">
        <f t="shared" si="3"/>
        <v>-9331670</v>
      </c>
      <c r="L38" s="100">
        <f t="shared" si="3"/>
        <v>-18934326</v>
      </c>
      <c r="M38" s="100">
        <f t="shared" si="3"/>
        <v>35889724</v>
      </c>
      <c r="N38" s="100">
        <f t="shared" si="3"/>
        <v>7623728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28079065</v>
      </c>
      <c r="X38" s="100">
        <f t="shared" si="3"/>
        <v>59293510</v>
      </c>
      <c r="Y38" s="100">
        <f t="shared" si="3"/>
        <v>-31214445</v>
      </c>
      <c r="Z38" s="137">
        <f>+IF(X38&lt;&gt;0,+(Y38/X38)*100,0)</f>
        <v>-52.6439487222126</v>
      </c>
      <c r="AA38" s="102">
        <f>+AA17+AA27+AA36</f>
        <v>-23477858</v>
      </c>
    </row>
    <row r="39" spans="1:27" ht="12.75">
      <c r="A39" s="249" t="s">
        <v>200</v>
      </c>
      <c r="B39" s="182"/>
      <c r="C39" s="153">
        <v>79034476</v>
      </c>
      <c r="D39" s="153"/>
      <c r="E39" s="99">
        <v>87326000</v>
      </c>
      <c r="F39" s="100">
        <v>87326000</v>
      </c>
      <c r="G39" s="100">
        <v>112434294</v>
      </c>
      <c r="H39" s="100">
        <v>164890113</v>
      </c>
      <c r="I39" s="100">
        <v>133560568</v>
      </c>
      <c r="J39" s="100">
        <v>112434294</v>
      </c>
      <c r="K39" s="100">
        <v>132889631</v>
      </c>
      <c r="L39" s="100">
        <v>123557961</v>
      </c>
      <c r="M39" s="100">
        <v>104623635</v>
      </c>
      <c r="N39" s="100">
        <v>132889631</v>
      </c>
      <c r="O39" s="100"/>
      <c r="P39" s="100"/>
      <c r="Q39" s="100"/>
      <c r="R39" s="100"/>
      <c r="S39" s="100"/>
      <c r="T39" s="100"/>
      <c r="U39" s="100"/>
      <c r="V39" s="100"/>
      <c r="W39" s="100">
        <v>112434294</v>
      </c>
      <c r="X39" s="100">
        <v>87326000</v>
      </c>
      <c r="Y39" s="100">
        <v>25108294</v>
      </c>
      <c r="Z39" s="137">
        <v>28.75</v>
      </c>
      <c r="AA39" s="102">
        <v>87326000</v>
      </c>
    </row>
    <row r="40" spans="1:27" ht="12.75">
      <c r="A40" s="269" t="s">
        <v>201</v>
      </c>
      <c r="B40" s="256"/>
      <c r="C40" s="257">
        <v>112438562</v>
      </c>
      <c r="D40" s="257"/>
      <c r="E40" s="258">
        <v>63848143</v>
      </c>
      <c r="F40" s="259">
        <v>63848143</v>
      </c>
      <c r="G40" s="259">
        <v>164890113</v>
      </c>
      <c r="H40" s="259">
        <v>133560568</v>
      </c>
      <c r="I40" s="259">
        <v>132889631</v>
      </c>
      <c r="J40" s="259">
        <v>132889631</v>
      </c>
      <c r="K40" s="259">
        <v>123557961</v>
      </c>
      <c r="L40" s="259">
        <v>104623635</v>
      </c>
      <c r="M40" s="259">
        <v>140513359</v>
      </c>
      <c r="N40" s="259">
        <v>140513359</v>
      </c>
      <c r="O40" s="259"/>
      <c r="P40" s="259"/>
      <c r="Q40" s="259"/>
      <c r="R40" s="259"/>
      <c r="S40" s="259"/>
      <c r="T40" s="259"/>
      <c r="U40" s="259"/>
      <c r="V40" s="259"/>
      <c r="W40" s="259">
        <v>140513359</v>
      </c>
      <c r="X40" s="259">
        <v>146619511</v>
      </c>
      <c r="Y40" s="259">
        <v>-6106152</v>
      </c>
      <c r="Z40" s="260">
        <v>-4.16</v>
      </c>
      <c r="AA40" s="261">
        <v>63848143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18185086</v>
      </c>
      <c r="D5" s="200">
        <f t="shared" si="0"/>
        <v>0</v>
      </c>
      <c r="E5" s="106">
        <f t="shared" si="0"/>
        <v>68977440</v>
      </c>
      <c r="F5" s="106">
        <f t="shared" si="0"/>
        <v>68977440</v>
      </c>
      <c r="G5" s="106">
        <f t="shared" si="0"/>
        <v>2165243</v>
      </c>
      <c r="H5" s="106">
        <f t="shared" si="0"/>
        <v>7143928</v>
      </c>
      <c r="I5" s="106">
        <f t="shared" si="0"/>
        <v>375008</v>
      </c>
      <c r="J5" s="106">
        <f t="shared" si="0"/>
        <v>9684179</v>
      </c>
      <c r="K5" s="106">
        <f t="shared" si="0"/>
        <v>3387651</v>
      </c>
      <c r="L5" s="106">
        <f t="shared" si="0"/>
        <v>3539811</v>
      </c>
      <c r="M5" s="106">
        <f t="shared" si="0"/>
        <v>8870064</v>
      </c>
      <c r="N5" s="106">
        <f t="shared" si="0"/>
        <v>15797526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25481705</v>
      </c>
      <c r="X5" s="106">
        <f t="shared" si="0"/>
        <v>34488720</v>
      </c>
      <c r="Y5" s="106">
        <f t="shared" si="0"/>
        <v>-9007015</v>
      </c>
      <c r="Z5" s="201">
        <f>+IF(X5&lt;&gt;0,+(Y5/X5)*100,0)</f>
        <v>-26.115828595552397</v>
      </c>
      <c r="AA5" s="199">
        <f>SUM(AA11:AA18)</f>
        <v>68977440</v>
      </c>
    </row>
    <row r="6" spans="1:27" ht="12.75">
      <c r="A6" s="291" t="s">
        <v>205</v>
      </c>
      <c r="B6" s="142"/>
      <c r="C6" s="62">
        <v>7137613</v>
      </c>
      <c r="D6" s="156"/>
      <c r="E6" s="60">
        <v>45562050</v>
      </c>
      <c r="F6" s="60">
        <v>45562050</v>
      </c>
      <c r="G6" s="60">
        <v>2165243</v>
      </c>
      <c r="H6" s="60">
        <v>3594806</v>
      </c>
      <c r="I6" s="60">
        <v>234796</v>
      </c>
      <c r="J6" s="60">
        <v>5994845</v>
      </c>
      <c r="K6" s="60">
        <v>2475133</v>
      </c>
      <c r="L6" s="60">
        <v>2221602</v>
      </c>
      <c r="M6" s="60">
        <v>4730271</v>
      </c>
      <c r="N6" s="60">
        <v>9427006</v>
      </c>
      <c r="O6" s="60"/>
      <c r="P6" s="60"/>
      <c r="Q6" s="60"/>
      <c r="R6" s="60"/>
      <c r="S6" s="60"/>
      <c r="T6" s="60"/>
      <c r="U6" s="60"/>
      <c r="V6" s="60"/>
      <c r="W6" s="60">
        <v>15421851</v>
      </c>
      <c r="X6" s="60">
        <v>22781025</v>
      </c>
      <c r="Y6" s="60">
        <v>-7359174</v>
      </c>
      <c r="Z6" s="140">
        <v>-32.3</v>
      </c>
      <c r="AA6" s="155">
        <v>45562050</v>
      </c>
    </row>
    <row r="7" spans="1:27" ht="12.75">
      <c r="A7" s="291" t="s">
        <v>206</v>
      </c>
      <c r="B7" s="142"/>
      <c r="C7" s="62">
        <v>1160648</v>
      </c>
      <c r="D7" s="156"/>
      <c r="E7" s="60">
        <v>750000</v>
      </c>
      <c r="F7" s="60">
        <v>750000</v>
      </c>
      <c r="G7" s="60"/>
      <c r="H7" s="60"/>
      <c r="I7" s="60"/>
      <c r="J7" s="60"/>
      <c r="K7" s="60"/>
      <c r="L7" s="60"/>
      <c r="M7" s="60">
        <v>23500</v>
      </c>
      <c r="N7" s="60">
        <v>23500</v>
      </c>
      <c r="O7" s="60"/>
      <c r="P7" s="60"/>
      <c r="Q7" s="60"/>
      <c r="R7" s="60"/>
      <c r="S7" s="60"/>
      <c r="T7" s="60"/>
      <c r="U7" s="60"/>
      <c r="V7" s="60"/>
      <c r="W7" s="60">
        <v>23500</v>
      </c>
      <c r="X7" s="60">
        <v>375000</v>
      </c>
      <c r="Y7" s="60">
        <v>-351500</v>
      </c>
      <c r="Z7" s="140">
        <v>-93.73</v>
      </c>
      <c r="AA7" s="155">
        <v>750000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8298261</v>
      </c>
      <c r="D11" s="294">
        <f t="shared" si="1"/>
        <v>0</v>
      </c>
      <c r="E11" s="295">
        <f t="shared" si="1"/>
        <v>46312050</v>
      </c>
      <c r="F11" s="295">
        <f t="shared" si="1"/>
        <v>46312050</v>
      </c>
      <c r="G11" s="295">
        <f t="shared" si="1"/>
        <v>2165243</v>
      </c>
      <c r="H11" s="295">
        <f t="shared" si="1"/>
        <v>3594806</v>
      </c>
      <c r="I11" s="295">
        <f t="shared" si="1"/>
        <v>234796</v>
      </c>
      <c r="J11" s="295">
        <f t="shared" si="1"/>
        <v>5994845</v>
      </c>
      <c r="K11" s="295">
        <f t="shared" si="1"/>
        <v>2475133</v>
      </c>
      <c r="L11" s="295">
        <f t="shared" si="1"/>
        <v>2221602</v>
      </c>
      <c r="M11" s="295">
        <f t="shared" si="1"/>
        <v>4753771</v>
      </c>
      <c r="N11" s="295">
        <f t="shared" si="1"/>
        <v>9450506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15445351</v>
      </c>
      <c r="X11" s="295">
        <f t="shared" si="1"/>
        <v>23156025</v>
      </c>
      <c r="Y11" s="295">
        <f t="shared" si="1"/>
        <v>-7710674</v>
      </c>
      <c r="Z11" s="296">
        <f>+IF(X11&lt;&gt;0,+(Y11/X11)*100,0)</f>
        <v>-33.29878077087928</v>
      </c>
      <c r="AA11" s="297">
        <f>SUM(AA6:AA10)</f>
        <v>46312050</v>
      </c>
    </row>
    <row r="12" spans="1:27" ht="12.75">
      <c r="A12" s="298" t="s">
        <v>211</v>
      </c>
      <c r="B12" s="136"/>
      <c r="C12" s="62"/>
      <c r="D12" s="156"/>
      <c r="E12" s="60">
        <v>16440180</v>
      </c>
      <c r="F12" s="60">
        <v>16440180</v>
      </c>
      <c r="G12" s="60"/>
      <c r="H12" s="60">
        <v>3549122</v>
      </c>
      <c r="I12" s="60"/>
      <c r="J12" s="60">
        <v>3549122</v>
      </c>
      <c r="K12" s="60">
        <v>380943</v>
      </c>
      <c r="L12" s="60">
        <v>131333</v>
      </c>
      <c r="M12" s="60">
        <v>218907</v>
      </c>
      <c r="N12" s="60">
        <v>731183</v>
      </c>
      <c r="O12" s="60"/>
      <c r="P12" s="60"/>
      <c r="Q12" s="60"/>
      <c r="R12" s="60"/>
      <c r="S12" s="60"/>
      <c r="T12" s="60"/>
      <c r="U12" s="60"/>
      <c r="V12" s="60"/>
      <c r="W12" s="60">
        <v>4280305</v>
      </c>
      <c r="X12" s="60">
        <v>8220090</v>
      </c>
      <c r="Y12" s="60">
        <v>-3939785</v>
      </c>
      <c r="Z12" s="140">
        <v>-47.93</v>
      </c>
      <c r="AA12" s="155">
        <v>16440180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9886825</v>
      </c>
      <c r="D15" s="156"/>
      <c r="E15" s="60">
        <v>5575210</v>
      </c>
      <c r="F15" s="60">
        <v>5575210</v>
      </c>
      <c r="G15" s="60"/>
      <c r="H15" s="60"/>
      <c r="I15" s="60">
        <v>140212</v>
      </c>
      <c r="J15" s="60">
        <v>140212</v>
      </c>
      <c r="K15" s="60">
        <v>379795</v>
      </c>
      <c r="L15" s="60">
        <v>1186876</v>
      </c>
      <c r="M15" s="60">
        <v>3897386</v>
      </c>
      <c r="N15" s="60">
        <v>5464057</v>
      </c>
      <c r="O15" s="60"/>
      <c r="P15" s="60"/>
      <c r="Q15" s="60"/>
      <c r="R15" s="60"/>
      <c r="S15" s="60"/>
      <c r="T15" s="60"/>
      <c r="U15" s="60"/>
      <c r="V15" s="60"/>
      <c r="W15" s="60">
        <v>5604269</v>
      </c>
      <c r="X15" s="60">
        <v>2787605</v>
      </c>
      <c r="Y15" s="60">
        <v>2816664</v>
      </c>
      <c r="Z15" s="140">
        <v>101.04</v>
      </c>
      <c r="AA15" s="155">
        <v>5575210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>
        <v>650000</v>
      </c>
      <c r="F18" s="82">
        <v>650000</v>
      </c>
      <c r="G18" s="82"/>
      <c r="H18" s="82"/>
      <c r="I18" s="82"/>
      <c r="J18" s="82"/>
      <c r="K18" s="82">
        <v>151780</v>
      </c>
      <c r="L18" s="82"/>
      <c r="M18" s="82"/>
      <c r="N18" s="82">
        <v>151780</v>
      </c>
      <c r="O18" s="82"/>
      <c r="P18" s="82"/>
      <c r="Q18" s="82"/>
      <c r="R18" s="82"/>
      <c r="S18" s="82"/>
      <c r="T18" s="82"/>
      <c r="U18" s="82"/>
      <c r="V18" s="82"/>
      <c r="W18" s="82">
        <v>151780</v>
      </c>
      <c r="X18" s="82">
        <v>325000</v>
      </c>
      <c r="Y18" s="82">
        <v>-173220</v>
      </c>
      <c r="Z18" s="270">
        <v>-53.3</v>
      </c>
      <c r="AA18" s="278">
        <v>650000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50316963</v>
      </c>
      <c r="D20" s="154">
        <f t="shared" si="2"/>
        <v>0</v>
      </c>
      <c r="E20" s="100">
        <f t="shared" si="2"/>
        <v>8310000</v>
      </c>
      <c r="F20" s="100">
        <f t="shared" si="2"/>
        <v>8310000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4155000</v>
      </c>
      <c r="Y20" s="100">
        <f t="shared" si="2"/>
        <v>-4155000</v>
      </c>
      <c r="Z20" s="137">
        <f>+IF(X20&lt;&gt;0,+(Y20/X20)*100,0)</f>
        <v>-100</v>
      </c>
      <c r="AA20" s="153">
        <f>SUM(AA26:AA33)</f>
        <v>8310000</v>
      </c>
    </row>
    <row r="21" spans="1:27" ht="12.75">
      <c r="A21" s="291" t="s">
        <v>205</v>
      </c>
      <c r="B21" s="142"/>
      <c r="C21" s="62">
        <v>14883290</v>
      </c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>
        <v>1339492</v>
      </c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>
        <v>728202</v>
      </c>
      <c r="D25" s="156"/>
      <c r="E25" s="60">
        <v>4500000</v>
      </c>
      <c r="F25" s="60">
        <v>4500000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2250000</v>
      </c>
      <c r="Y25" s="60">
        <v>-2250000</v>
      </c>
      <c r="Z25" s="140">
        <v>-100</v>
      </c>
      <c r="AA25" s="155">
        <v>4500000</v>
      </c>
    </row>
    <row r="26" spans="1:27" ht="12.75">
      <c r="A26" s="292" t="s">
        <v>210</v>
      </c>
      <c r="B26" s="302"/>
      <c r="C26" s="293">
        <f aca="true" t="shared" si="3" ref="C26:Y26">SUM(C21:C25)</f>
        <v>16950984</v>
      </c>
      <c r="D26" s="294">
        <f t="shared" si="3"/>
        <v>0</v>
      </c>
      <c r="E26" s="295">
        <f t="shared" si="3"/>
        <v>4500000</v>
      </c>
      <c r="F26" s="295">
        <f t="shared" si="3"/>
        <v>4500000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2250000</v>
      </c>
      <c r="Y26" s="295">
        <f t="shared" si="3"/>
        <v>-2250000</v>
      </c>
      <c r="Z26" s="296">
        <f>+IF(X26&lt;&gt;0,+(Y26/X26)*100,0)</f>
        <v>-100</v>
      </c>
      <c r="AA26" s="297">
        <f>SUM(AA21:AA25)</f>
        <v>4500000</v>
      </c>
    </row>
    <row r="27" spans="1:27" ht="12.75">
      <c r="A27" s="298" t="s">
        <v>211</v>
      </c>
      <c r="B27" s="147"/>
      <c r="C27" s="62">
        <v>26772864</v>
      </c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>
        <v>750000</v>
      </c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>
        <v>5514975</v>
      </c>
      <c r="D30" s="156"/>
      <c r="E30" s="60">
        <v>3810000</v>
      </c>
      <c r="F30" s="60">
        <v>3810000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1905000</v>
      </c>
      <c r="Y30" s="60">
        <v>-1905000</v>
      </c>
      <c r="Z30" s="140">
        <v>-100</v>
      </c>
      <c r="AA30" s="155">
        <v>3810000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>
        <v>328140</v>
      </c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22020903</v>
      </c>
      <c r="D36" s="156">
        <f t="shared" si="4"/>
        <v>0</v>
      </c>
      <c r="E36" s="60">
        <f t="shared" si="4"/>
        <v>45562050</v>
      </c>
      <c r="F36" s="60">
        <f t="shared" si="4"/>
        <v>45562050</v>
      </c>
      <c r="G36" s="60">
        <f t="shared" si="4"/>
        <v>2165243</v>
      </c>
      <c r="H36" s="60">
        <f t="shared" si="4"/>
        <v>3594806</v>
      </c>
      <c r="I36" s="60">
        <f t="shared" si="4"/>
        <v>234796</v>
      </c>
      <c r="J36" s="60">
        <f t="shared" si="4"/>
        <v>5994845</v>
      </c>
      <c r="K36" s="60">
        <f t="shared" si="4"/>
        <v>2475133</v>
      </c>
      <c r="L36" s="60">
        <f t="shared" si="4"/>
        <v>2221602</v>
      </c>
      <c r="M36" s="60">
        <f t="shared" si="4"/>
        <v>4730271</v>
      </c>
      <c r="N36" s="60">
        <f t="shared" si="4"/>
        <v>9427006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15421851</v>
      </c>
      <c r="X36" s="60">
        <f t="shared" si="4"/>
        <v>22781025</v>
      </c>
      <c r="Y36" s="60">
        <f t="shared" si="4"/>
        <v>-7359174</v>
      </c>
      <c r="Z36" s="140">
        <f aca="true" t="shared" si="5" ref="Z36:Z49">+IF(X36&lt;&gt;0,+(Y36/X36)*100,0)</f>
        <v>-32.30396349593576</v>
      </c>
      <c r="AA36" s="155">
        <f>AA6+AA21</f>
        <v>45562050</v>
      </c>
    </row>
    <row r="37" spans="1:27" ht="12.75">
      <c r="A37" s="291" t="s">
        <v>206</v>
      </c>
      <c r="B37" s="142"/>
      <c r="C37" s="62">
        <f t="shared" si="4"/>
        <v>2500140</v>
      </c>
      <c r="D37" s="156">
        <f t="shared" si="4"/>
        <v>0</v>
      </c>
      <c r="E37" s="60">
        <f t="shared" si="4"/>
        <v>750000</v>
      </c>
      <c r="F37" s="60">
        <f t="shared" si="4"/>
        <v>750000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23500</v>
      </c>
      <c r="N37" s="60">
        <f t="shared" si="4"/>
        <v>23500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23500</v>
      </c>
      <c r="X37" s="60">
        <f t="shared" si="4"/>
        <v>375000</v>
      </c>
      <c r="Y37" s="60">
        <f t="shared" si="4"/>
        <v>-351500</v>
      </c>
      <c r="Z37" s="140">
        <f t="shared" si="5"/>
        <v>-93.73333333333333</v>
      </c>
      <c r="AA37" s="155">
        <f>AA7+AA22</f>
        <v>750000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728202</v>
      </c>
      <c r="D40" s="156">
        <f t="shared" si="4"/>
        <v>0</v>
      </c>
      <c r="E40" s="60">
        <f t="shared" si="4"/>
        <v>4500000</v>
      </c>
      <c r="F40" s="60">
        <f t="shared" si="4"/>
        <v>4500000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2250000</v>
      </c>
      <c r="Y40" s="60">
        <f t="shared" si="4"/>
        <v>-2250000</v>
      </c>
      <c r="Z40" s="140">
        <f t="shared" si="5"/>
        <v>-100</v>
      </c>
      <c r="AA40" s="155">
        <f>AA10+AA25</f>
        <v>4500000</v>
      </c>
    </row>
    <row r="41" spans="1:27" ht="12.75">
      <c r="A41" s="292" t="s">
        <v>210</v>
      </c>
      <c r="B41" s="142"/>
      <c r="C41" s="293">
        <f aca="true" t="shared" si="6" ref="C41:Y41">SUM(C36:C40)</f>
        <v>25249245</v>
      </c>
      <c r="D41" s="294">
        <f t="shared" si="6"/>
        <v>0</v>
      </c>
      <c r="E41" s="295">
        <f t="shared" si="6"/>
        <v>50812050</v>
      </c>
      <c r="F41" s="295">
        <f t="shared" si="6"/>
        <v>50812050</v>
      </c>
      <c r="G41" s="295">
        <f t="shared" si="6"/>
        <v>2165243</v>
      </c>
      <c r="H41" s="295">
        <f t="shared" si="6"/>
        <v>3594806</v>
      </c>
      <c r="I41" s="295">
        <f t="shared" si="6"/>
        <v>234796</v>
      </c>
      <c r="J41" s="295">
        <f t="shared" si="6"/>
        <v>5994845</v>
      </c>
      <c r="K41" s="295">
        <f t="shared" si="6"/>
        <v>2475133</v>
      </c>
      <c r="L41" s="295">
        <f t="shared" si="6"/>
        <v>2221602</v>
      </c>
      <c r="M41" s="295">
        <f t="shared" si="6"/>
        <v>4753771</v>
      </c>
      <c r="N41" s="295">
        <f t="shared" si="6"/>
        <v>9450506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15445351</v>
      </c>
      <c r="X41" s="295">
        <f t="shared" si="6"/>
        <v>25406025</v>
      </c>
      <c r="Y41" s="295">
        <f t="shared" si="6"/>
        <v>-9960674</v>
      </c>
      <c r="Z41" s="296">
        <f t="shared" si="5"/>
        <v>-39.20595213143339</v>
      </c>
      <c r="AA41" s="297">
        <f>SUM(AA36:AA40)</f>
        <v>50812050</v>
      </c>
    </row>
    <row r="42" spans="1:27" ht="12.75">
      <c r="A42" s="298" t="s">
        <v>211</v>
      </c>
      <c r="B42" s="136"/>
      <c r="C42" s="95">
        <f aca="true" t="shared" si="7" ref="C42:Y48">C12+C27</f>
        <v>26772864</v>
      </c>
      <c r="D42" s="129">
        <f t="shared" si="7"/>
        <v>0</v>
      </c>
      <c r="E42" s="54">
        <f t="shared" si="7"/>
        <v>16440180</v>
      </c>
      <c r="F42" s="54">
        <f t="shared" si="7"/>
        <v>16440180</v>
      </c>
      <c r="G42" s="54">
        <f t="shared" si="7"/>
        <v>0</v>
      </c>
      <c r="H42" s="54">
        <f t="shared" si="7"/>
        <v>3549122</v>
      </c>
      <c r="I42" s="54">
        <f t="shared" si="7"/>
        <v>0</v>
      </c>
      <c r="J42" s="54">
        <f t="shared" si="7"/>
        <v>3549122</v>
      </c>
      <c r="K42" s="54">
        <f t="shared" si="7"/>
        <v>380943</v>
      </c>
      <c r="L42" s="54">
        <f t="shared" si="7"/>
        <v>131333</v>
      </c>
      <c r="M42" s="54">
        <f t="shared" si="7"/>
        <v>218907</v>
      </c>
      <c r="N42" s="54">
        <f t="shared" si="7"/>
        <v>731183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4280305</v>
      </c>
      <c r="X42" s="54">
        <f t="shared" si="7"/>
        <v>8220090</v>
      </c>
      <c r="Y42" s="54">
        <f t="shared" si="7"/>
        <v>-3939785</v>
      </c>
      <c r="Z42" s="184">
        <f t="shared" si="5"/>
        <v>-47.92873314039141</v>
      </c>
      <c r="AA42" s="130">
        <f aca="true" t="shared" si="8" ref="AA42:AA48">AA12+AA27</f>
        <v>16440180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750000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15401800</v>
      </c>
      <c r="D45" s="129">
        <f t="shared" si="7"/>
        <v>0</v>
      </c>
      <c r="E45" s="54">
        <f t="shared" si="7"/>
        <v>9385210</v>
      </c>
      <c r="F45" s="54">
        <f t="shared" si="7"/>
        <v>9385210</v>
      </c>
      <c r="G45" s="54">
        <f t="shared" si="7"/>
        <v>0</v>
      </c>
      <c r="H45" s="54">
        <f t="shared" si="7"/>
        <v>0</v>
      </c>
      <c r="I45" s="54">
        <f t="shared" si="7"/>
        <v>140212</v>
      </c>
      <c r="J45" s="54">
        <f t="shared" si="7"/>
        <v>140212</v>
      </c>
      <c r="K45" s="54">
        <f t="shared" si="7"/>
        <v>379795</v>
      </c>
      <c r="L45" s="54">
        <f t="shared" si="7"/>
        <v>1186876</v>
      </c>
      <c r="M45" s="54">
        <f t="shared" si="7"/>
        <v>3897386</v>
      </c>
      <c r="N45" s="54">
        <f t="shared" si="7"/>
        <v>5464057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5604269</v>
      </c>
      <c r="X45" s="54">
        <f t="shared" si="7"/>
        <v>4692605</v>
      </c>
      <c r="Y45" s="54">
        <f t="shared" si="7"/>
        <v>911664</v>
      </c>
      <c r="Z45" s="184">
        <f t="shared" si="5"/>
        <v>19.427673967870724</v>
      </c>
      <c r="AA45" s="130">
        <f t="shared" si="8"/>
        <v>9385210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328140</v>
      </c>
      <c r="D48" s="129">
        <f t="shared" si="7"/>
        <v>0</v>
      </c>
      <c r="E48" s="54">
        <f t="shared" si="7"/>
        <v>650000</v>
      </c>
      <c r="F48" s="54">
        <f t="shared" si="7"/>
        <v>650000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151780</v>
      </c>
      <c r="L48" s="54">
        <f t="shared" si="7"/>
        <v>0</v>
      </c>
      <c r="M48" s="54">
        <f t="shared" si="7"/>
        <v>0</v>
      </c>
      <c r="N48" s="54">
        <f t="shared" si="7"/>
        <v>151780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151780</v>
      </c>
      <c r="X48" s="54">
        <f t="shared" si="7"/>
        <v>325000</v>
      </c>
      <c r="Y48" s="54">
        <f t="shared" si="7"/>
        <v>-173220</v>
      </c>
      <c r="Z48" s="184">
        <f t="shared" si="5"/>
        <v>-53.29846153846154</v>
      </c>
      <c r="AA48" s="130">
        <f t="shared" si="8"/>
        <v>650000</v>
      </c>
    </row>
    <row r="49" spans="1:27" ht="12.75">
      <c r="A49" s="308" t="s">
        <v>220</v>
      </c>
      <c r="B49" s="149"/>
      <c r="C49" s="239">
        <f aca="true" t="shared" si="9" ref="C49:Y49">SUM(C41:C48)</f>
        <v>68502049</v>
      </c>
      <c r="D49" s="218">
        <f t="shared" si="9"/>
        <v>0</v>
      </c>
      <c r="E49" s="220">
        <f t="shared" si="9"/>
        <v>77287440</v>
      </c>
      <c r="F49" s="220">
        <f t="shared" si="9"/>
        <v>77287440</v>
      </c>
      <c r="G49" s="220">
        <f t="shared" si="9"/>
        <v>2165243</v>
      </c>
      <c r="H49" s="220">
        <f t="shared" si="9"/>
        <v>7143928</v>
      </c>
      <c r="I49" s="220">
        <f t="shared" si="9"/>
        <v>375008</v>
      </c>
      <c r="J49" s="220">
        <f t="shared" si="9"/>
        <v>9684179</v>
      </c>
      <c r="K49" s="220">
        <f t="shared" si="9"/>
        <v>3387651</v>
      </c>
      <c r="L49" s="220">
        <f t="shared" si="9"/>
        <v>3539811</v>
      </c>
      <c r="M49" s="220">
        <f t="shared" si="9"/>
        <v>8870064</v>
      </c>
      <c r="N49" s="220">
        <f t="shared" si="9"/>
        <v>15797526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25481705</v>
      </c>
      <c r="X49" s="220">
        <f t="shared" si="9"/>
        <v>38643720</v>
      </c>
      <c r="Y49" s="220">
        <f t="shared" si="9"/>
        <v>-13162015</v>
      </c>
      <c r="Z49" s="221">
        <f t="shared" si="5"/>
        <v>-34.05990675845907</v>
      </c>
      <c r="AA49" s="222">
        <f>SUM(AA41:AA48)</f>
        <v>77287440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23462280</v>
      </c>
      <c r="F68" s="60"/>
      <c r="G68" s="60">
        <v>237710</v>
      </c>
      <c r="H68" s="60">
        <v>1281984</v>
      </c>
      <c r="I68" s="60">
        <v>1411210</v>
      </c>
      <c r="J68" s="60">
        <v>2930904</v>
      </c>
      <c r="K68" s="60">
        <v>1604654</v>
      </c>
      <c r="L68" s="60">
        <v>2087220</v>
      </c>
      <c r="M68" s="60">
        <v>1846156</v>
      </c>
      <c r="N68" s="60">
        <v>5538030</v>
      </c>
      <c r="O68" s="60"/>
      <c r="P68" s="60"/>
      <c r="Q68" s="60"/>
      <c r="R68" s="60"/>
      <c r="S68" s="60"/>
      <c r="T68" s="60"/>
      <c r="U68" s="60"/>
      <c r="V68" s="60"/>
      <c r="W68" s="60">
        <v>8468934</v>
      </c>
      <c r="X68" s="60"/>
      <c r="Y68" s="60">
        <v>8468934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23462280</v>
      </c>
      <c r="F69" s="220">
        <f t="shared" si="12"/>
        <v>0</v>
      </c>
      <c r="G69" s="220">
        <f t="shared" si="12"/>
        <v>237710</v>
      </c>
      <c r="H69" s="220">
        <f t="shared" si="12"/>
        <v>1281984</v>
      </c>
      <c r="I69" s="220">
        <f t="shared" si="12"/>
        <v>1411210</v>
      </c>
      <c r="J69" s="220">
        <f t="shared" si="12"/>
        <v>2930904</v>
      </c>
      <c r="K69" s="220">
        <f t="shared" si="12"/>
        <v>1604654</v>
      </c>
      <c r="L69" s="220">
        <f t="shared" si="12"/>
        <v>2087220</v>
      </c>
      <c r="M69" s="220">
        <f t="shared" si="12"/>
        <v>1846156</v>
      </c>
      <c r="N69" s="220">
        <f t="shared" si="12"/>
        <v>5538030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8468934</v>
      </c>
      <c r="X69" s="220">
        <f t="shared" si="12"/>
        <v>0</v>
      </c>
      <c r="Y69" s="220">
        <f t="shared" si="12"/>
        <v>8468934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8298261</v>
      </c>
      <c r="D5" s="357">
        <f t="shared" si="0"/>
        <v>0</v>
      </c>
      <c r="E5" s="356">
        <f t="shared" si="0"/>
        <v>46312050</v>
      </c>
      <c r="F5" s="358">
        <f t="shared" si="0"/>
        <v>46312050</v>
      </c>
      <c r="G5" s="358">
        <f t="shared" si="0"/>
        <v>2165243</v>
      </c>
      <c r="H5" s="356">
        <f t="shared" si="0"/>
        <v>3594806</v>
      </c>
      <c r="I5" s="356">
        <f t="shared" si="0"/>
        <v>234796</v>
      </c>
      <c r="J5" s="358">
        <f t="shared" si="0"/>
        <v>5994845</v>
      </c>
      <c r="K5" s="358">
        <f t="shared" si="0"/>
        <v>2475133</v>
      </c>
      <c r="L5" s="356">
        <f t="shared" si="0"/>
        <v>2221602</v>
      </c>
      <c r="M5" s="356">
        <f t="shared" si="0"/>
        <v>4753771</v>
      </c>
      <c r="N5" s="358">
        <f t="shared" si="0"/>
        <v>9450506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15445351</v>
      </c>
      <c r="X5" s="356">
        <f t="shared" si="0"/>
        <v>23156025</v>
      </c>
      <c r="Y5" s="358">
        <f t="shared" si="0"/>
        <v>-7710674</v>
      </c>
      <c r="Z5" s="359">
        <f>+IF(X5&lt;&gt;0,+(Y5/X5)*100,0)</f>
        <v>-33.29878077087928</v>
      </c>
      <c r="AA5" s="360">
        <f>+AA6+AA8+AA11+AA13+AA15</f>
        <v>46312050</v>
      </c>
    </row>
    <row r="6" spans="1:27" ht="12.75">
      <c r="A6" s="361" t="s">
        <v>205</v>
      </c>
      <c r="B6" s="142"/>
      <c r="C6" s="60">
        <f>+C7</f>
        <v>7137613</v>
      </c>
      <c r="D6" s="340">
        <f aca="true" t="shared" si="1" ref="D6:AA6">+D7</f>
        <v>0</v>
      </c>
      <c r="E6" s="60">
        <f t="shared" si="1"/>
        <v>45562050</v>
      </c>
      <c r="F6" s="59">
        <f t="shared" si="1"/>
        <v>45562050</v>
      </c>
      <c r="G6" s="59">
        <f t="shared" si="1"/>
        <v>2165243</v>
      </c>
      <c r="H6" s="60">
        <f t="shared" si="1"/>
        <v>3594806</v>
      </c>
      <c r="I6" s="60">
        <f t="shared" si="1"/>
        <v>234796</v>
      </c>
      <c r="J6" s="59">
        <f t="shared" si="1"/>
        <v>5994845</v>
      </c>
      <c r="K6" s="59">
        <f t="shared" si="1"/>
        <v>2475133</v>
      </c>
      <c r="L6" s="60">
        <f t="shared" si="1"/>
        <v>2221602</v>
      </c>
      <c r="M6" s="60">
        <f t="shared" si="1"/>
        <v>4730271</v>
      </c>
      <c r="N6" s="59">
        <f t="shared" si="1"/>
        <v>9427006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15421851</v>
      </c>
      <c r="X6" s="60">
        <f t="shared" si="1"/>
        <v>22781025</v>
      </c>
      <c r="Y6" s="59">
        <f t="shared" si="1"/>
        <v>-7359174</v>
      </c>
      <c r="Z6" s="61">
        <f>+IF(X6&lt;&gt;0,+(Y6/X6)*100,0)</f>
        <v>-32.30396349593576</v>
      </c>
      <c r="AA6" s="62">
        <f t="shared" si="1"/>
        <v>45562050</v>
      </c>
    </row>
    <row r="7" spans="1:27" ht="12.75">
      <c r="A7" s="291" t="s">
        <v>229</v>
      </c>
      <c r="B7" s="142"/>
      <c r="C7" s="60">
        <v>7137613</v>
      </c>
      <c r="D7" s="340"/>
      <c r="E7" s="60">
        <v>45562050</v>
      </c>
      <c r="F7" s="59">
        <v>45562050</v>
      </c>
      <c r="G7" s="59">
        <v>2165243</v>
      </c>
      <c r="H7" s="60">
        <v>3594806</v>
      </c>
      <c r="I7" s="60">
        <v>234796</v>
      </c>
      <c r="J7" s="59">
        <v>5994845</v>
      </c>
      <c r="K7" s="59">
        <v>2475133</v>
      </c>
      <c r="L7" s="60">
        <v>2221602</v>
      </c>
      <c r="M7" s="60">
        <v>4730271</v>
      </c>
      <c r="N7" s="59">
        <v>9427006</v>
      </c>
      <c r="O7" s="59"/>
      <c r="P7" s="60"/>
      <c r="Q7" s="60"/>
      <c r="R7" s="59"/>
      <c r="S7" s="59"/>
      <c r="T7" s="60"/>
      <c r="U7" s="60"/>
      <c r="V7" s="59"/>
      <c r="W7" s="59">
        <v>15421851</v>
      </c>
      <c r="X7" s="60">
        <v>22781025</v>
      </c>
      <c r="Y7" s="59">
        <v>-7359174</v>
      </c>
      <c r="Z7" s="61">
        <v>-32.3</v>
      </c>
      <c r="AA7" s="62">
        <v>45562050</v>
      </c>
    </row>
    <row r="8" spans="1:27" ht="12.75">
      <c r="A8" s="361" t="s">
        <v>206</v>
      </c>
      <c r="B8" s="142"/>
      <c r="C8" s="60">
        <f aca="true" t="shared" si="2" ref="C8:Y8">SUM(C9:C10)</f>
        <v>1160648</v>
      </c>
      <c r="D8" s="340">
        <f t="shared" si="2"/>
        <v>0</v>
      </c>
      <c r="E8" s="60">
        <f t="shared" si="2"/>
        <v>750000</v>
      </c>
      <c r="F8" s="59">
        <f t="shared" si="2"/>
        <v>750000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23500</v>
      </c>
      <c r="N8" s="59">
        <f t="shared" si="2"/>
        <v>23500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23500</v>
      </c>
      <c r="X8" s="60">
        <f t="shared" si="2"/>
        <v>375000</v>
      </c>
      <c r="Y8" s="59">
        <f t="shared" si="2"/>
        <v>-351500</v>
      </c>
      <c r="Z8" s="61">
        <f>+IF(X8&lt;&gt;0,+(Y8/X8)*100,0)</f>
        <v>-93.73333333333333</v>
      </c>
      <c r="AA8" s="62">
        <f>SUM(AA9:AA10)</f>
        <v>750000</v>
      </c>
    </row>
    <row r="9" spans="1:27" ht="12.75">
      <c r="A9" s="291" t="s">
        <v>230</v>
      </c>
      <c r="B9" s="142"/>
      <c r="C9" s="60">
        <v>1160648</v>
      </c>
      <c r="D9" s="340"/>
      <c r="E9" s="60">
        <v>750000</v>
      </c>
      <c r="F9" s="59">
        <v>750000</v>
      </c>
      <c r="G9" s="59"/>
      <c r="H9" s="60"/>
      <c r="I9" s="60"/>
      <c r="J9" s="59"/>
      <c r="K9" s="59"/>
      <c r="L9" s="60"/>
      <c r="M9" s="60">
        <v>23500</v>
      </c>
      <c r="N9" s="59">
        <v>23500</v>
      </c>
      <c r="O9" s="59"/>
      <c r="P9" s="60"/>
      <c r="Q9" s="60"/>
      <c r="R9" s="59"/>
      <c r="S9" s="59"/>
      <c r="T9" s="60"/>
      <c r="U9" s="60"/>
      <c r="V9" s="59"/>
      <c r="W9" s="59">
        <v>23500</v>
      </c>
      <c r="X9" s="60">
        <v>375000</v>
      </c>
      <c r="Y9" s="59">
        <v>-351500</v>
      </c>
      <c r="Z9" s="61">
        <v>-93.73</v>
      </c>
      <c r="AA9" s="62">
        <v>750000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16440180</v>
      </c>
      <c r="F22" s="345">
        <f t="shared" si="6"/>
        <v>16440180</v>
      </c>
      <c r="G22" s="345">
        <f t="shared" si="6"/>
        <v>0</v>
      </c>
      <c r="H22" s="343">
        <f t="shared" si="6"/>
        <v>3549122</v>
      </c>
      <c r="I22" s="343">
        <f t="shared" si="6"/>
        <v>0</v>
      </c>
      <c r="J22" s="345">
        <f t="shared" si="6"/>
        <v>3549122</v>
      </c>
      <c r="K22" s="345">
        <f t="shared" si="6"/>
        <v>380943</v>
      </c>
      <c r="L22" s="343">
        <f t="shared" si="6"/>
        <v>131333</v>
      </c>
      <c r="M22" s="343">
        <f t="shared" si="6"/>
        <v>218907</v>
      </c>
      <c r="N22" s="345">
        <f t="shared" si="6"/>
        <v>731183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4280305</v>
      </c>
      <c r="X22" s="343">
        <f t="shared" si="6"/>
        <v>8220090</v>
      </c>
      <c r="Y22" s="345">
        <f t="shared" si="6"/>
        <v>-3939785</v>
      </c>
      <c r="Z22" s="336">
        <f>+IF(X22&lt;&gt;0,+(Y22/X22)*100,0)</f>
        <v>-47.92873314039141</v>
      </c>
      <c r="AA22" s="350">
        <f>SUM(AA23:AA32)</f>
        <v>16440180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8400000</v>
      </c>
      <c r="F24" s="59">
        <v>8400000</v>
      </c>
      <c r="G24" s="59"/>
      <c r="H24" s="60">
        <v>3109112</v>
      </c>
      <c r="I24" s="60"/>
      <c r="J24" s="59">
        <v>3109112</v>
      </c>
      <c r="K24" s="59"/>
      <c r="L24" s="60">
        <v>131333</v>
      </c>
      <c r="M24" s="60"/>
      <c r="N24" s="59">
        <v>131333</v>
      </c>
      <c r="O24" s="59"/>
      <c r="P24" s="60"/>
      <c r="Q24" s="60"/>
      <c r="R24" s="59"/>
      <c r="S24" s="59"/>
      <c r="T24" s="60"/>
      <c r="U24" s="60"/>
      <c r="V24" s="59"/>
      <c r="W24" s="59">
        <v>3240445</v>
      </c>
      <c r="X24" s="60">
        <v>4200000</v>
      </c>
      <c r="Y24" s="59">
        <v>-959555</v>
      </c>
      <c r="Z24" s="61">
        <v>-22.85</v>
      </c>
      <c r="AA24" s="62">
        <v>8400000</v>
      </c>
    </row>
    <row r="25" spans="1:27" ht="12.75">
      <c r="A25" s="361" t="s">
        <v>239</v>
      </c>
      <c r="B25" s="142"/>
      <c r="C25" s="60"/>
      <c r="D25" s="340"/>
      <c r="E25" s="60">
        <v>3500000</v>
      </c>
      <c r="F25" s="59">
        <v>3500000</v>
      </c>
      <c r="G25" s="59"/>
      <c r="H25" s="60">
        <v>440010</v>
      </c>
      <c r="I25" s="60"/>
      <c r="J25" s="59">
        <v>440010</v>
      </c>
      <c r="K25" s="59">
        <v>380943</v>
      </c>
      <c r="L25" s="60"/>
      <c r="M25" s="60">
        <v>218907</v>
      </c>
      <c r="N25" s="59">
        <v>599850</v>
      </c>
      <c r="O25" s="59"/>
      <c r="P25" s="60"/>
      <c r="Q25" s="60"/>
      <c r="R25" s="59"/>
      <c r="S25" s="59"/>
      <c r="T25" s="60"/>
      <c r="U25" s="60"/>
      <c r="V25" s="59"/>
      <c r="W25" s="59">
        <v>1039860</v>
      </c>
      <c r="X25" s="60">
        <v>1750000</v>
      </c>
      <c r="Y25" s="59">
        <v>-710140</v>
      </c>
      <c r="Z25" s="61">
        <v>-40.58</v>
      </c>
      <c r="AA25" s="62">
        <v>3500000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>
        <v>1500000</v>
      </c>
      <c r="F27" s="59">
        <v>1500000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750000</v>
      </c>
      <c r="Y27" s="59">
        <v>-750000</v>
      </c>
      <c r="Z27" s="61">
        <v>-100</v>
      </c>
      <c r="AA27" s="62">
        <v>1500000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3040180</v>
      </c>
      <c r="F32" s="59">
        <v>3040180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1520090</v>
      </c>
      <c r="Y32" s="59">
        <v>-1520090</v>
      </c>
      <c r="Z32" s="61">
        <v>-100</v>
      </c>
      <c r="AA32" s="62">
        <v>3040180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9886825</v>
      </c>
      <c r="D40" s="344">
        <f t="shared" si="9"/>
        <v>0</v>
      </c>
      <c r="E40" s="343">
        <f t="shared" si="9"/>
        <v>5575210</v>
      </c>
      <c r="F40" s="345">
        <f t="shared" si="9"/>
        <v>5575210</v>
      </c>
      <c r="G40" s="345">
        <f t="shared" si="9"/>
        <v>0</v>
      </c>
      <c r="H40" s="343">
        <f t="shared" si="9"/>
        <v>0</v>
      </c>
      <c r="I40" s="343">
        <f t="shared" si="9"/>
        <v>140212</v>
      </c>
      <c r="J40" s="345">
        <f t="shared" si="9"/>
        <v>140212</v>
      </c>
      <c r="K40" s="345">
        <f t="shared" si="9"/>
        <v>379795</v>
      </c>
      <c r="L40" s="343">
        <f t="shared" si="9"/>
        <v>1186876</v>
      </c>
      <c r="M40" s="343">
        <f t="shared" si="9"/>
        <v>3897386</v>
      </c>
      <c r="N40" s="345">
        <f t="shared" si="9"/>
        <v>5464057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5604269</v>
      </c>
      <c r="X40" s="343">
        <f t="shared" si="9"/>
        <v>2787605</v>
      </c>
      <c r="Y40" s="345">
        <f t="shared" si="9"/>
        <v>2816664</v>
      </c>
      <c r="Z40" s="336">
        <f>+IF(X40&lt;&gt;0,+(Y40/X40)*100,0)</f>
        <v>101.04243606967272</v>
      </c>
      <c r="AA40" s="350">
        <f>SUM(AA41:AA49)</f>
        <v>5575210</v>
      </c>
    </row>
    <row r="41" spans="1:27" ht="12.75">
      <c r="A41" s="361" t="s">
        <v>248</v>
      </c>
      <c r="B41" s="142"/>
      <c r="C41" s="362">
        <v>4308231</v>
      </c>
      <c r="D41" s="363"/>
      <c r="E41" s="362">
        <v>600000</v>
      </c>
      <c r="F41" s="364">
        <v>600000</v>
      </c>
      <c r="G41" s="364"/>
      <c r="H41" s="362"/>
      <c r="I41" s="362"/>
      <c r="J41" s="364"/>
      <c r="K41" s="364"/>
      <c r="L41" s="362">
        <v>730411</v>
      </c>
      <c r="M41" s="362">
        <v>3321202</v>
      </c>
      <c r="N41" s="364">
        <v>4051613</v>
      </c>
      <c r="O41" s="364"/>
      <c r="P41" s="362"/>
      <c r="Q41" s="362"/>
      <c r="R41" s="364"/>
      <c r="S41" s="364"/>
      <c r="T41" s="362"/>
      <c r="U41" s="362"/>
      <c r="V41" s="364"/>
      <c r="W41" s="364">
        <v>4051613</v>
      </c>
      <c r="X41" s="362">
        <v>300000</v>
      </c>
      <c r="Y41" s="364">
        <v>3751613</v>
      </c>
      <c r="Z41" s="365">
        <v>1250.54</v>
      </c>
      <c r="AA41" s="366">
        <v>600000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2655857</v>
      </c>
      <c r="D43" s="369"/>
      <c r="E43" s="305">
        <v>1928800</v>
      </c>
      <c r="F43" s="370">
        <v>1928800</v>
      </c>
      <c r="G43" s="370"/>
      <c r="H43" s="305"/>
      <c r="I43" s="305">
        <v>12739</v>
      </c>
      <c r="J43" s="370">
        <v>12739</v>
      </c>
      <c r="K43" s="370">
        <v>5500</v>
      </c>
      <c r="L43" s="305">
        <v>64850</v>
      </c>
      <c r="M43" s="305">
        <v>70600</v>
      </c>
      <c r="N43" s="370">
        <v>140950</v>
      </c>
      <c r="O43" s="370"/>
      <c r="P43" s="305"/>
      <c r="Q43" s="305"/>
      <c r="R43" s="370"/>
      <c r="S43" s="370"/>
      <c r="T43" s="305"/>
      <c r="U43" s="305"/>
      <c r="V43" s="370"/>
      <c r="W43" s="370">
        <v>153689</v>
      </c>
      <c r="X43" s="305">
        <v>964400</v>
      </c>
      <c r="Y43" s="370">
        <v>-810711</v>
      </c>
      <c r="Z43" s="371">
        <v>-84.06</v>
      </c>
      <c r="AA43" s="303">
        <v>1928800</v>
      </c>
    </row>
    <row r="44" spans="1:27" ht="12.75">
      <c r="A44" s="361" t="s">
        <v>251</v>
      </c>
      <c r="B44" s="136"/>
      <c r="C44" s="60"/>
      <c r="D44" s="368"/>
      <c r="E44" s="54">
        <v>852960</v>
      </c>
      <c r="F44" s="53">
        <v>852960</v>
      </c>
      <c r="G44" s="53"/>
      <c r="H44" s="54"/>
      <c r="I44" s="54">
        <v>127473</v>
      </c>
      <c r="J44" s="53">
        <v>127473</v>
      </c>
      <c r="K44" s="53">
        <v>7229</v>
      </c>
      <c r="L44" s="54">
        <v>391615</v>
      </c>
      <c r="M44" s="54">
        <v>455584</v>
      </c>
      <c r="N44" s="53">
        <v>854428</v>
      </c>
      <c r="O44" s="53"/>
      <c r="P44" s="54"/>
      <c r="Q44" s="54"/>
      <c r="R44" s="53"/>
      <c r="S44" s="53"/>
      <c r="T44" s="54"/>
      <c r="U44" s="54"/>
      <c r="V44" s="53"/>
      <c r="W44" s="53">
        <v>981901</v>
      </c>
      <c r="X44" s="54">
        <v>426480</v>
      </c>
      <c r="Y44" s="53">
        <v>555421</v>
      </c>
      <c r="Z44" s="94">
        <v>130.23</v>
      </c>
      <c r="AA44" s="95">
        <v>852960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>
        <v>367066</v>
      </c>
      <c r="L47" s="54"/>
      <c r="M47" s="54">
        <v>50000</v>
      </c>
      <c r="N47" s="53">
        <v>417066</v>
      </c>
      <c r="O47" s="53"/>
      <c r="P47" s="54"/>
      <c r="Q47" s="54"/>
      <c r="R47" s="53"/>
      <c r="S47" s="53"/>
      <c r="T47" s="54"/>
      <c r="U47" s="54"/>
      <c r="V47" s="53"/>
      <c r="W47" s="53">
        <v>417066</v>
      </c>
      <c r="X47" s="54"/>
      <c r="Y47" s="53">
        <v>417066</v>
      </c>
      <c r="Z47" s="94"/>
      <c r="AA47" s="95"/>
    </row>
    <row r="48" spans="1:27" ht="12.75">
      <c r="A48" s="361" t="s">
        <v>255</v>
      </c>
      <c r="B48" s="136"/>
      <c r="C48" s="60">
        <v>2922737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2193450</v>
      </c>
      <c r="F49" s="53">
        <v>2193450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1096725</v>
      </c>
      <c r="Y49" s="53">
        <v>-1096725</v>
      </c>
      <c r="Z49" s="94">
        <v>-100</v>
      </c>
      <c r="AA49" s="95">
        <v>2193450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650000</v>
      </c>
      <c r="F57" s="345">
        <f t="shared" si="13"/>
        <v>650000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151780</v>
      </c>
      <c r="L57" s="343">
        <f t="shared" si="13"/>
        <v>0</v>
      </c>
      <c r="M57" s="343">
        <f t="shared" si="13"/>
        <v>0</v>
      </c>
      <c r="N57" s="345">
        <f t="shared" si="13"/>
        <v>151780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151780</v>
      </c>
      <c r="X57" s="343">
        <f t="shared" si="13"/>
        <v>325000</v>
      </c>
      <c r="Y57" s="345">
        <f t="shared" si="13"/>
        <v>-173220</v>
      </c>
      <c r="Z57" s="336">
        <f>+IF(X57&lt;&gt;0,+(Y57/X57)*100,0)</f>
        <v>-53.29846153846154</v>
      </c>
      <c r="AA57" s="350">
        <f t="shared" si="13"/>
        <v>650000</v>
      </c>
    </row>
    <row r="58" spans="1:27" ht="12.75">
      <c r="A58" s="361" t="s">
        <v>217</v>
      </c>
      <c r="B58" s="136"/>
      <c r="C58" s="60"/>
      <c r="D58" s="340"/>
      <c r="E58" s="60">
        <v>650000</v>
      </c>
      <c r="F58" s="59">
        <v>650000</v>
      </c>
      <c r="G58" s="59"/>
      <c r="H58" s="60"/>
      <c r="I58" s="60"/>
      <c r="J58" s="59"/>
      <c r="K58" s="59">
        <v>151780</v>
      </c>
      <c r="L58" s="60"/>
      <c r="M58" s="60"/>
      <c r="N58" s="59">
        <v>151780</v>
      </c>
      <c r="O58" s="59"/>
      <c r="P58" s="60"/>
      <c r="Q58" s="60"/>
      <c r="R58" s="59"/>
      <c r="S58" s="59"/>
      <c r="T58" s="60"/>
      <c r="U58" s="60"/>
      <c r="V58" s="59"/>
      <c r="W58" s="59">
        <v>151780</v>
      </c>
      <c r="X58" s="60">
        <v>325000</v>
      </c>
      <c r="Y58" s="59">
        <v>-173220</v>
      </c>
      <c r="Z58" s="61">
        <v>-53.3</v>
      </c>
      <c r="AA58" s="62">
        <v>650000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18185086</v>
      </c>
      <c r="D60" s="346">
        <f t="shared" si="14"/>
        <v>0</v>
      </c>
      <c r="E60" s="219">
        <f t="shared" si="14"/>
        <v>68977440</v>
      </c>
      <c r="F60" s="264">
        <f t="shared" si="14"/>
        <v>68977440</v>
      </c>
      <c r="G60" s="264">
        <f t="shared" si="14"/>
        <v>2165243</v>
      </c>
      <c r="H60" s="219">
        <f t="shared" si="14"/>
        <v>7143928</v>
      </c>
      <c r="I60" s="219">
        <f t="shared" si="14"/>
        <v>375008</v>
      </c>
      <c r="J60" s="264">
        <f t="shared" si="14"/>
        <v>9684179</v>
      </c>
      <c r="K60" s="264">
        <f t="shared" si="14"/>
        <v>3387651</v>
      </c>
      <c r="L60" s="219">
        <f t="shared" si="14"/>
        <v>3539811</v>
      </c>
      <c r="M60" s="219">
        <f t="shared" si="14"/>
        <v>8870064</v>
      </c>
      <c r="N60" s="264">
        <f t="shared" si="14"/>
        <v>15797526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25481705</v>
      </c>
      <c r="X60" s="219">
        <f t="shared" si="14"/>
        <v>34488720</v>
      </c>
      <c r="Y60" s="264">
        <f t="shared" si="14"/>
        <v>-9007015</v>
      </c>
      <c r="Z60" s="337">
        <f>+IF(X60&lt;&gt;0,+(Y60/X60)*100,0)</f>
        <v>-26.115828595552397</v>
      </c>
      <c r="AA60" s="232">
        <f>+AA57+AA54+AA51+AA40+AA37+AA34+AA22+AA5</f>
        <v>68977440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16950984</v>
      </c>
      <c r="D5" s="357">
        <f t="shared" si="0"/>
        <v>0</v>
      </c>
      <c r="E5" s="356">
        <f t="shared" si="0"/>
        <v>4500000</v>
      </c>
      <c r="F5" s="358">
        <f t="shared" si="0"/>
        <v>4500000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2250000</v>
      </c>
      <c r="Y5" s="358">
        <f t="shared" si="0"/>
        <v>-2250000</v>
      </c>
      <c r="Z5" s="359">
        <f>+IF(X5&lt;&gt;0,+(Y5/X5)*100,0)</f>
        <v>-100</v>
      </c>
      <c r="AA5" s="360">
        <f>+AA6+AA8+AA11+AA13+AA15</f>
        <v>4500000</v>
      </c>
    </row>
    <row r="6" spans="1:27" ht="12.75">
      <c r="A6" s="361" t="s">
        <v>205</v>
      </c>
      <c r="B6" s="142"/>
      <c r="C6" s="60">
        <f>+C7</f>
        <v>14883290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14883290</v>
      </c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1339492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>
        <v>1339492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728202</v>
      </c>
      <c r="D15" s="340">
        <f t="shared" si="5"/>
        <v>0</v>
      </c>
      <c r="E15" s="60">
        <f t="shared" si="5"/>
        <v>4500000</v>
      </c>
      <c r="F15" s="59">
        <f t="shared" si="5"/>
        <v>4500000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2250000</v>
      </c>
      <c r="Y15" s="59">
        <f t="shared" si="5"/>
        <v>-2250000</v>
      </c>
      <c r="Z15" s="61">
        <f>+IF(X15&lt;&gt;0,+(Y15/X15)*100,0)</f>
        <v>-100</v>
      </c>
      <c r="AA15" s="62">
        <f>SUM(AA16:AA20)</f>
        <v>4500000</v>
      </c>
    </row>
    <row r="16" spans="1:27" ht="12.75">
      <c r="A16" s="291" t="s">
        <v>234</v>
      </c>
      <c r="B16" s="300"/>
      <c r="C16" s="60"/>
      <c r="D16" s="340"/>
      <c r="E16" s="60">
        <v>4500000</v>
      </c>
      <c r="F16" s="59">
        <v>4500000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2250000</v>
      </c>
      <c r="Y16" s="59">
        <v>-2250000</v>
      </c>
      <c r="Z16" s="61">
        <v>-100</v>
      </c>
      <c r="AA16" s="62">
        <v>4500000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>
        <v>728202</v>
      </c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26772864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21200281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>
        <v>3586083</v>
      </c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>
        <v>1170000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816500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750000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>
        <v>750000</v>
      </c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5514975</v>
      </c>
      <c r="D40" s="344">
        <f t="shared" si="9"/>
        <v>0</v>
      </c>
      <c r="E40" s="343">
        <f t="shared" si="9"/>
        <v>3810000</v>
      </c>
      <c r="F40" s="345">
        <f t="shared" si="9"/>
        <v>3810000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1905000</v>
      </c>
      <c r="Y40" s="345">
        <f t="shared" si="9"/>
        <v>-1905000</v>
      </c>
      <c r="Z40" s="336">
        <f>+IF(X40&lt;&gt;0,+(Y40/X40)*100,0)</f>
        <v>-100</v>
      </c>
      <c r="AA40" s="350">
        <f>SUM(AA41:AA49)</f>
        <v>3810000</v>
      </c>
    </row>
    <row r="41" spans="1:27" ht="12.75">
      <c r="A41" s="361" t="s">
        <v>248</v>
      </c>
      <c r="B41" s="142"/>
      <c r="C41" s="362">
        <v>1979712</v>
      </c>
      <c r="D41" s="363"/>
      <c r="E41" s="362">
        <v>1370000</v>
      </c>
      <c r="F41" s="364">
        <v>1370000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685000</v>
      </c>
      <c r="Y41" s="364">
        <v>-685000</v>
      </c>
      <c r="Z41" s="365">
        <v>-100</v>
      </c>
      <c r="AA41" s="366">
        <v>1370000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1999500</v>
      </c>
      <c r="D43" s="369"/>
      <c r="E43" s="305">
        <v>210000</v>
      </c>
      <c r="F43" s="370">
        <v>210000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105000</v>
      </c>
      <c r="Y43" s="370">
        <v>-105000</v>
      </c>
      <c r="Z43" s="371">
        <v>-100</v>
      </c>
      <c r="AA43" s="303">
        <v>210000</v>
      </c>
    </row>
    <row r="44" spans="1:27" ht="12.75">
      <c r="A44" s="361" t="s">
        <v>251</v>
      </c>
      <c r="B44" s="136"/>
      <c r="C44" s="60">
        <v>1417108</v>
      </c>
      <c r="D44" s="368"/>
      <c r="E44" s="54">
        <v>1230000</v>
      </c>
      <c r="F44" s="53">
        <v>1230000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615000</v>
      </c>
      <c r="Y44" s="53">
        <v>-615000</v>
      </c>
      <c r="Z44" s="94">
        <v>-100</v>
      </c>
      <c r="AA44" s="95">
        <v>1230000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115500</v>
      </c>
      <c r="D47" s="368"/>
      <c r="E47" s="54">
        <v>1000000</v>
      </c>
      <c r="F47" s="53">
        <v>1000000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500000</v>
      </c>
      <c r="Y47" s="53">
        <v>-500000</v>
      </c>
      <c r="Z47" s="94">
        <v>-100</v>
      </c>
      <c r="AA47" s="95">
        <v>1000000</v>
      </c>
    </row>
    <row r="48" spans="1:27" ht="12.75">
      <c r="A48" s="361" t="s">
        <v>255</v>
      </c>
      <c r="B48" s="136"/>
      <c r="C48" s="60">
        <v>3155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328140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328140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50316963</v>
      </c>
      <c r="D60" s="346">
        <f t="shared" si="14"/>
        <v>0</v>
      </c>
      <c r="E60" s="219">
        <f t="shared" si="14"/>
        <v>8310000</v>
      </c>
      <c r="F60" s="264">
        <f t="shared" si="14"/>
        <v>8310000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4155000</v>
      </c>
      <c r="Y60" s="264">
        <f t="shared" si="14"/>
        <v>-4155000</v>
      </c>
      <c r="Z60" s="337">
        <f>+IF(X60&lt;&gt;0,+(Y60/X60)*100,0)</f>
        <v>-100</v>
      </c>
      <c r="AA60" s="232">
        <f>+AA57+AA54+AA51+AA40+AA37+AA34+AA22+AA5</f>
        <v>8310000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2017-01-31T12:39:18Z</dcterms:created>
  <dcterms:modified xsi:type="dcterms:W3CDTF">2017-01-31T12:39:21Z</dcterms:modified>
  <cp:category/>
  <cp:version/>
  <cp:contentType/>
  <cp:contentStatus/>
</cp:coreProperties>
</file>