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<sst xmlns="http://schemas.openxmlformats.org/spreadsheetml/2006/main" count="857" uniqueCount="303">
  <si>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Mandeni(KZN291)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</si>
  <si>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</si>
  <si>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</si>
  <si>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</si>
  <si>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</si>
  <si>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</si>
  <si>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</si>
  <si>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</si>
  <si>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</si>
  <si>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</si>
  <si>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</si>
  <si>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</si>
  <si>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</si>
  <si>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</si>
  <si>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</si>
  <si>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</si>
  <si>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</si>
  <si>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</si>
  <si>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</si>
  <si>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</si>
  <si>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</si>
  <si>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</si>
  <si>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</si>
  <si>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</si>
  <si>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</si>
  <si>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</si>
  <si>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</si>
  <si>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</si>
  <si>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</si>
  <si>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</si>
  <si>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</si>
  <si>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</si>
  <si>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</si>
  <si>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</si>
  <si>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</si>
  <si>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</si>
  <si>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</si>
  <si>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</si>
  <si>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</si>
  <si>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</si>
  <si>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</si>
  <si>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</si>
  <si>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</si>
  <si>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</si>
  <si>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</si>
  <si>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</si>
  <si>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</si>
  <si>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</si>
  <si>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</si>
  <si>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</si>
  <si>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</si>
  <si>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</si>
  <si>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</si>
  <si>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</si>
  <si>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</si>
  <si>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</si>
  <si>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</si>
  <si>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</si>
  <si>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</si>
  <si>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</si>
  <si>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</si>
  <si>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</si>
  <si>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</si>
  <si>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</si>
  <si>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</si>
  <si>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</si>
  <si>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</si>
  <si>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</si>
  <si>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</si>
  <si>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</si>
  <si>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Mandeni(KZN291)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</si>
  <si>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</si>
  <si>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</si>
  <si>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</si>
  <si>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</si>
  <si>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</si>
  <si>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</si>
  <si>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</si>
  <si>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</si>
  <si>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</si>
  <si>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</si>
  <si>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</si>
  <si>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</si>
  <si>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</si>
  <si>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</si>
  <si>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</si>
  <si>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</si>
  <si>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</si>
  <si>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</si>
  <si>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</si>
  <si>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</si>
  <si>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</si>
  <si>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</si>
  <si>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</si>
  <si>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</si>
  <si>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</si>
  <si>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</si>
  <si>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</si>
  <si>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</si>
  <si>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</si>
  <si>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Mandeni(KZN291)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</si>
  <si>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</si>
  <si>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</si>
  <si>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</si>
  <si>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</si>
  <si>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</si>
  <si>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</si>
  <si>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</si>
  <si>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</si>
  <si>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</si>
  <si>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</si>
  <si>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</si>
  <si>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</si>
  <si>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</si>
  <si>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</si>
  <si>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</si>
  <si>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</si>
  <si>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</si>
  <si>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</si>
  <si>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</si>
  <si>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</si>
  <si>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</si>
  <si>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</si>
  <si>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</si>
  <si>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</si>
  <si>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</si>
  <si>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</si>
  <si>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</si>
  <si>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</si>
  <si>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Mandeni(KZN291)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</si>
  <si>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</si>
  <si>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</si>
  <si>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</si>
  <si>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</si>
  <si>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</si>
  <si>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</si>
  <si>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</si>
  <si>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</si>
  <si>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</si>
  <si>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</si>
  <si>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Mandeni(KZN291)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</si>
  <si>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</si>
  <si>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</si>
  <si>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</si>
  <si>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</si>
  <si>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</si>
  <si>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</si>
  <si>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</si>
  <si>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</si>
  <si>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</si>
  <si>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</si>
  <si>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</si>
  <si>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</si>
  <si>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</si>
  <si>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</si>
  <si>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</si>
  <si>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</si>
  <si>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</si>
  <si>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</si>
  <si>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</si>
  <si>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</si>
  <si>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</si>
  <si>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</si>
  <si>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</si>
  <si>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</si>
  <si>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</si>
  <si>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</si>
  <si>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</si>
  <si>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</si>
  <si>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</si>
  <si>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</si>
  <si>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</si>
  <si>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</si>
  <si>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</si>
  <si>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Mandeni(KZN291)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</si>
  <si>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</si>
  <si>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</si>
  <si>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</si>
  <si>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</si>
  <si>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</si>
  <si>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</si>
  <si>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</si>
  <si>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</si>
  <si>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</si>
  <si>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</si>
  <si>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</si>
  <si>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</si>
  <si>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</si>
  <si>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</si>
  <si>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</si>
  <si>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</si>
  <si>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</si>
  <si>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</si>
  <si>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</si>
  <si>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</si>
  <si>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</si>
  <si>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</si>
  <si>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</si>
  <si>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</si>
  <si>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</si>
  <si>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</si>
  <si>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</si>
  <si>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Mandeni(KZN291)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</si>
  <si>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</si>
  <si>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</si>
  <si>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</si>
  <si>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</si>
  <si>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</si>
  <si>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</si>
  <si>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</si>
  <si>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</si>
  <si>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</si>
  <si>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</si>
  <si>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</si>
  <si>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</si>
  <si>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</si>
  <si>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</si>
  <si>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</si>
  <si>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</si>
  <si>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</si>
  <si>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</si>
  <si>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</si>
  <si>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</si>
  <si>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</si>
  <si>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</si>
  <si>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</si>
  <si>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</si>
  <si>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Mandeni(KZN291)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</si>
  <si>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</si>
  <si>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</si>
  <si>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</si>
  <si>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</si>
  <si>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</si>
  <si>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</si>
  <si>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</si>
  <si>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</si>
  <si>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</si>
  <si>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</si>
  <si>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</si>
  <si>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</si>
  <si>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</si>
  <si>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</si>
  <si>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</si>
  <si>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</si>
  <si>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</si>
  <si>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</si>
  <si>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</si>
  <si>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</si>
  <si>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</si>
  <si>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</si>
  <si>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</si>
  <si>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</si>
  <si>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</si>
  <si>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</si>
  <si>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</si>
  <si>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</si>
  <si>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</si>
  <si>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</si>
  <si>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</si>
  <si>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</si>
  <si>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</si>
  <si>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</si>
  <si>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</si>
  <si>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Mandeni(KZN291)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</si>
  <si>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</si>
  <si>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</si>
  <si>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Mandeni(KZN291)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</si>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</sst>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37173804</v>
      </c>
      <c r="C5" s="19">
        <v>0</v>
      </c>
      <c r="D5" s="59">
        <v>28936593</v>
      </c>
      <c r="E5" s="60">
        <v>28936593</v>
      </c>
      <c r="F5" s="60">
        <v>292387</v>
      </c>
      <c r="G5" s="60">
        <v>5294326</v>
      </c>
      <c r="H5" s="60">
        <v>3614860</v>
      </c>
      <c r="I5" s="60">
        <v>9201573</v>
      </c>
      <c r="J5" s="60">
        <v>3762699</v>
      </c>
      <c r="K5" s="60">
        <v>2684917</v>
      </c>
      <c r="L5" s="60">
        <v>2893411</v>
      </c>
      <c r="M5" s="60">
        <v>9341027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18542600</v>
      </c>
      <c r="W5" s="60">
        <v>13384765</v>
      </c>
      <c r="X5" s="60">
        <v>5157835</v>
      </c>
      <c r="Y5" s="61">
        <v>38.54</v>
      </c>
      <c r="Z5" s="62">
        <v>28936593</v>
      </c>
    </row>
    <row r="6" spans="1:26" ht="12.75">
      <c r="A6" s="58" t="s">
        <v>32</v>
      </c>
      <c r="B6" s="19">
        <v>19544867</v>
      </c>
      <c r="C6" s="19">
        <v>0</v>
      </c>
      <c r="D6" s="59">
        <v>20155877</v>
      </c>
      <c r="E6" s="60">
        <v>20155877</v>
      </c>
      <c r="F6" s="60">
        <v>1733096</v>
      </c>
      <c r="G6" s="60">
        <v>1683066</v>
      </c>
      <c r="H6" s="60">
        <v>1618829</v>
      </c>
      <c r="I6" s="60">
        <v>5034991</v>
      </c>
      <c r="J6" s="60">
        <v>1515611</v>
      </c>
      <c r="K6" s="60">
        <v>1867519</v>
      </c>
      <c r="L6" s="60">
        <v>1709171</v>
      </c>
      <c r="M6" s="60">
        <v>5092301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10127292</v>
      </c>
      <c r="W6" s="60">
        <v>10827870</v>
      </c>
      <c r="X6" s="60">
        <v>-700578</v>
      </c>
      <c r="Y6" s="61">
        <v>-6.47</v>
      </c>
      <c r="Z6" s="62">
        <v>20155877</v>
      </c>
    </row>
    <row r="7" spans="1:26" ht="12.75">
      <c r="A7" s="58" t="s">
        <v>33</v>
      </c>
      <c r="B7" s="19">
        <v>3627069</v>
      </c>
      <c r="C7" s="19">
        <v>0</v>
      </c>
      <c r="D7" s="59">
        <v>3570000</v>
      </c>
      <c r="E7" s="60">
        <v>3570000</v>
      </c>
      <c r="F7" s="60">
        <v>76138</v>
      </c>
      <c r="G7" s="60">
        <v>416706</v>
      </c>
      <c r="H7" s="60">
        <v>272336</v>
      </c>
      <c r="I7" s="60">
        <v>765180</v>
      </c>
      <c r="J7" s="60">
        <v>210370</v>
      </c>
      <c r="K7" s="60">
        <v>171882</v>
      </c>
      <c r="L7" s="60">
        <v>231474</v>
      </c>
      <c r="M7" s="60">
        <v>613726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1378906</v>
      </c>
      <c r="W7" s="60">
        <v>1500000</v>
      </c>
      <c r="X7" s="60">
        <v>-121094</v>
      </c>
      <c r="Y7" s="61">
        <v>-8.07</v>
      </c>
      <c r="Z7" s="62">
        <v>3570000</v>
      </c>
    </row>
    <row r="8" spans="1:26" ht="12.75">
      <c r="A8" s="58" t="s">
        <v>34</v>
      </c>
      <c r="B8" s="19">
        <v>172071406</v>
      </c>
      <c r="C8" s="19">
        <v>0</v>
      </c>
      <c r="D8" s="59">
        <v>139308000</v>
      </c>
      <c r="E8" s="60">
        <v>139308000</v>
      </c>
      <c r="F8" s="60">
        <v>54283164</v>
      </c>
      <c r="G8" s="60">
        <v>3522604</v>
      </c>
      <c r="H8" s="60">
        <v>1908032</v>
      </c>
      <c r="I8" s="60">
        <v>59713800</v>
      </c>
      <c r="J8" s="60">
        <v>951992</v>
      </c>
      <c r="K8" s="60">
        <v>2442577</v>
      </c>
      <c r="L8" s="60">
        <v>42031954</v>
      </c>
      <c r="M8" s="60">
        <v>45426523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105140323</v>
      </c>
      <c r="W8" s="60">
        <v>71985000</v>
      </c>
      <c r="X8" s="60">
        <v>33155323</v>
      </c>
      <c r="Y8" s="61">
        <v>46.06</v>
      </c>
      <c r="Z8" s="62">
        <v>139308000</v>
      </c>
    </row>
    <row r="9" spans="1:26" ht="12.75">
      <c r="A9" s="58" t="s">
        <v>35</v>
      </c>
      <c r="B9" s="19">
        <v>17645699</v>
      </c>
      <c r="C9" s="19">
        <v>0</v>
      </c>
      <c r="D9" s="59">
        <v>11619893</v>
      </c>
      <c r="E9" s="60">
        <v>11619893</v>
      </c>
      <c r="F9" s="60">
        <v>706928</v>
      </c>
      <c r="G9" s="60">
        <v>366688</v>
      </c>
      <c r="H9" s="60">
        <v>352230</v>
      </c>
      <c r="I9" s="60">
        <v>1425846</v>
      </c>
      <c r="J9" s="60">
        <v>346390</v>
      </c>
      <c r="K9" s="60">
        <v>330718</v>
      </c>
      <c r="L9" s="60">
        <v>643783</v>
      </c>
      <c r="M9" s="60">
        <v>1320891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2746737</v>
      </c>
      <c r="W9" s="60">
        <v>3705864</v>
      </c>
      <c r="X9" s="60">
        <v>-959127</v>
      </c>
      <c r="Y9" s="61">
        <v>-25.88</v>
      </c>
      <c r="Z9" s="62">
        <v>11619893</v>
      </c>
    </row>
    <row r="10" spans="1:26" ht="22.5">
      <c r="A10" s="63" t="s">
        <v>278</v>
      </c>
      <c r="B10" s="64">
        <f>SUM(B5:B9)</f>
        <v>250062845</v>
      </c>
      <c r="C10" s="64">
        <f>SUM(C5:C9)</f>
        <v>0</v>
      </c>
      <c r="D10" s="65">
        <f aca="true" t="shared" si="0" ref="D10:Z10">SUM(D5:D9)</f>
        <v>203590363</v>
      </c>
      <c r="E10" s="66">
        <f t="shared" si="0"/>
        <v>203590363</v>
      </c>
      <c r="F10" s="66">
        <f t="shared" si="0"/>
        <v>57091713</v>
      </c>
      <c r="G10" s="66">
        <f t="shared" si="0"/>
        <v>11283390</v>
      </c>
      <c r="H10" s="66">
        <f t="shared" si="0"/>
        <v>7766287</v>
      </c>
      <c r="I10" s="66">
        <f t="shared" si="0"/>
        <v>76141390</v>
      </c>
      <c r="J10" s="66">
        <f t="shared" si="0"/>
        <v>6787062</v>
      </c>
      <c r="K10" s="66">
        <f t="shared" si="0"/>
        <v>7497613</v>
      </c>
      <c r="L10" s="66">
        <f t="shared" si="0"/>
        <v>47509793</v>
      </c>
      <c r="M10" s="66">
        <f t="shared" si="0"/>
        <v>61794468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137935858</v>
      </c>
      <c r="W10" s="66">
        <f t="shared" si="0"/>
        <v>101403499</v>
      </c>
      <c r="X10" s="66">
        <f t="shared" si="0"/>
        <v>36532359</v>
      </c>
      <c r="Y10" s="67">
        <f>+IF(W10&lt;&gt;0,(X10/W10)*100,0)</f>
        <v>36.02672428492827</v>
      </c>
      <c r="Z10" s="68">
        <f t="shared" si="0"/>
        <v>203590363</v>
      </c>
    </row>
    <row r="11" spans="1:26" ht="12.75">
      <c r="A11" s="58" t="s">
        <v>37</v>
      </c>
      <c r="B11" s="19">
        <v>63311128</v>
      </c>
      <c r="C11" s="19">
        <v>0</v>
      </c>
      <c r="D11" s="59">
        <v>67959594</v>
      </c>
      <c r="E11" s="60">
        <v>67959594</v>
      </c>
      <c r="F11" s="60">
        <v>5521708</v>
      </c>
      <c r="G11" s="60">
        <v>5368410</v>
      </c>
      <c r="H11" s="60">
        <v>5424744</v>
      </c>
      <c r="I11" s="60">
        <v>16314862</v>
      </c>
      <c r="J11" s="60">
        <v>5471540</v>
      </c>
      <c r="K11" s="60">
        <v>8619637</v>
      </c>
      <c r="L11" s="60">
        <v>5722548</v>
      </c>
      <c r="M11" s="60">
        <v>19813725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36128587</v>
      </c>
      <c r="W11" s="60">
        <v>30306888</v>
      </c>
      <c r="X11" s="60">
        <v>5821699</v>
      </c>
      <c r="Y11" s="61">
        <v>19.21</v>
      </c>
      <c r="Z11" s="62">
        <v>67959594</v>
      </c>
    </row>
    <row r="12" spans="1:26" ht="12.75">
      <c r="A12" s="58" t="s">
        <v>38</v>
      </c>
      <c r="B12" s="19">
        <v>10158932</v>
      </c>
      <c r="C12" s="19">
        <v>0</v>
      </c>
      <c r="D12" s="59">
        <v>12579546</v>
      </c>
      <c r="E12" s="60">
        <v>12579546</v>
      </c>
      <c r="F12" s="60">
        <v>847561</v>
      </c>
      <c r="G12" s="60">
        <v>825973</v>
      </c>
      <c r="H12" s="60">
        <v>870086</v>
      </c>
      <c r="I12" s="60">
        <v>2543620</v>
      </c>
      <c r="J12" s="60">
        <v>878538</v>
      </c>
      <c r="K12" s="60">
        <v>875481</v>
      </c>
      <c r="L12" s="60">
        <v>875481</v>
      </c>
      <c r="M12" s="60">
        <v>2629500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5173120</v>
      </c>
      <c r="W12" s="60">
        <v>5646048</v>
      </c>
      <c r="X12" s="60">
        <v>-472928</v>
      </c>
      <c r="Y12" s="61">
        <v>-8.38</v>
      </c>
      <c r="Z12" s="62">
        <v>12579546</v>
      </c>
    </row>
    <row r="13" spans="1:26" ht="12.75">
      <c r="A13" s="58" t="s">
        <v>279</v>
      </c>
      <c r="B13" s="19">
        <v>28492590</v>
      </c>
      <c r="C13" s="19">
        <v>0</v>
      </c>
      <c r="D13" s="59">
        <v>21000000</v>
      </c>
      <c r="E13" s="60">
        <v>21000000</v>
      </c>
      <c r="F13" s="60">
        <v>0</v>
      </c>
      <c r="G13" s="60">
        <v>1860530</v>
      </c>
      <c r="H13" s="60">
        <v>1801513</v>
      </c>
      <c r="I13" s="60">
        <v>3662043</v>
      </c>
      <c r="J13" s="60">
        <v>1868514</v>
      </c>
      <c r="K13" s="60">
        <v>1806716</v>
      </c>
      <c r="L13" s="60">
        <v>1865422</v>
      </c>
      <c r="M13" s="60">
        <v>5540652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9202695</v>
      </c>
      <c r="W13" s="60">
        <v>9499998</v>
      </c>
      <c r="X13" s="60">
        <v>-297303</v>
      </c>
      <c r="Y13" s="61">
        <v>-3.13</v>
      </c>
      <c r="Z13" s="62">
        <v>21000000</v>
      </c>
    </row>
    <row r="14" spans="1:26" ht="12.75">
      <c r="A14" s="58" t="s">
        <v>40</v>
      </c>
      <c r="B14" s="19">
        <v>0</v>
      </c>
      <c r="C14" s="19">
        <v>0</v>
      </c>
      <c r="D14" s="59">
        <v>1810000</v>
      </c>
      <c r="E14" s="60">
        <v>1810000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1810000</v>
      </c>
    </row>
    <row r="15" spans="1:26" ht="12.75">
      <c r="A15" s="58" t="s">
        <v>41</v>
      </c>
      <c r="B15" s="19">
        <v>23095351</v>
      </c>
      <c r="C15" s="19">
        <v>0</v>
      </c>
      <c r="D15" s="59">
        <v>24519949</v>
      </c>
      <c r="E15" s="60">
        <v>24519949</v>
      </c>
      <c r="F15" s="60">
        <v>1598129</v>
      </c>
      <c r="G15" s="60">
        <v>2254340</v>
      </c>
      <c r="H15" s="60">
        <v>1492793</v>
      </c>
      <c r="I15" s="60">
        <v>5345262</v>
      </c>
      <c r="J15" s="60">
        <v>587517</v>
      </c>
      <c r="K15" s="60">
        <v>168777</v>
      </c>
      <c r="L15" s="60">
        <v>511549</v>
      </c>
      <c r="M15" s="60">
        <v>1267843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6613105</v>
      </c>
      <c r="W15" s="60">
        <v>15868080</v>
      </c>
      <c r="X15" s="60">
        <v>-9254975</v>
      </c>
      <c r="Y15" s="61">
        <v>-58.32</v>
      </c>
      <c r="Z15" s="62">
        <v>24519949</v>
      </c>
    </row>
    <row r="16" spans="1:26" ht="12.75">
      <c r="A16" s="69" t="s">
        <v>42</v>
      </c>
      <c r="B16" s="19">
        <v>0</v>
      </c>
      <c r="C16" s="19">
        <v>0</v>
      </c>
      <c r="D16" s="59">
        <v>11150000</v>
      </c>
      <c r="E16" s="60">
        <v>11150000</v>
      </c>
      <c r="F16" s="60">
        <v>3162437</v>
      </c>
      <c r="G16" s="60">
        <v>190170</v>
      </c>
      <c r="H16" s="60">
        <v>399273</v>
      </c>
      <c r="I16" s="60">
        <v>3751880</v>
      </c>
      <c r="J16" s="60">
        <v>2494251</v>
      </c>
      <c r="K16" s="60">
        <v>-761234</v>
      </c>
      <c r="L16" s="60">
        <v>3283213</v>
      </c>
      <c r="M16" s="60">
        <v>5016230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8768110</v>
      </c>
      <c r="W16" s="60">
        <v>9799998</v>
      </c>
      <c r="X16" s="60">
        <v>-1031888</v>
      </c>
      <c r="Y16" s="61">
        <v>-10.53</v>
      </c>
      <c r="Z16" s="62">
        <v>11150000</v>
      </c>
    </row>
    <row r="17" spans="1:26" ht="12.75">
      <c r="A17" s="58" t="s">
        <v>43</v>
      </c>
      <c r="B17" s="19">
        <v>91551808</v>
      </c>
      <c r="C17" s="19">
        <v>0</v>
      </c>
      <c r="D17" s="59">
        <v>64721272</v>
      </c>
      <c r="E17" s="60">
        <v>64721272</v>
      </c>
      <c r="F17" s="60">
        <v>6119962</v>
      </c>
      <c r="G17" s="60">
        <v>5005877</v>
      </c>
      <c r="H17" s="60">
        <v>2428555</v>
      </c>
      <c r="I17" s="60">
        <v>13554394</v>
      </c>
      <c r="J17" s="60">
        <v>8362021</v>
      </c>
      <c r="K17" s="60">
        <v>3116991</v>
      </c>
      <c r="L17" s="60">
        <v>14296818</v>
      </c>
      <c r="M17" s="60">
        <v>25775830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39330224</v>
      </c>
      <c r="W17" s="60">
        <v>30247956</v>
      </c>
      <c r="X17" s="60">
        <v>9082268</v>
      </c>
      <c r="Y17" s="61">
        <v>30.03</v>
      </c>
      <c r="Z17" s="62">
        <v>64721272</v>
      </c>
    </row>
    <row r="18" spans="1:26" ht="12.75">
      <c r="A18" s="70" t="s">
        <v>44</v>
      </c>
      <c r="B18" s="71">
        <f>SUM(B11:B17)</f>
        <v>216609809</v>
      </c>
      <c r="C18" s="71">
        <f>SUM(C11:C17)</f>
        <v>0</v>
      </c>
      <c r="D18" s="72">
        <f aca="true" t="shared" si="1" ref="D18:Z18">SUM(D11:D17)</f>
        <v>203740361</v>
      </c>
      <c r="E18" s="73">
        <f t="shared" si="1"/>
        <v>203740361</v>
      </c>
      <c r="F18" s="73">
        <f t="shared" si="1"/>
        <v>17249797</v>
      </c>
      <c r="G18" s="73">
        <f t="shared" si="1"/>
        <v>15505300</v>
      </c>
      <c r="H18" s="73">
        <f t="shared" si="1"/>
        <v>12416964</v>
      </c>
      <c r="I18" s="73">
        <f t="shared" si="1"/>
        <v>45172061</v>
      </c>
      <c r="J18" s="73">
        <f t="shared" si="1"/>
        <v>19662381</v>
      </c>
      <c r="K18" s="73">
        <f t="shared" si="1"/>
        <v>13826368</v>
      </c>
      <c r="L18" s="73">
        <f t="shared" si="1"/>
        <v>26555031</v>
      </c>
      <c r="M18" s="73">
        <f t="shared" si="1"/>
        <v>60043780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105215841</v>
      </c>
      <c r="W18" s="73">
        <f t="shared" si="1"/>
        <v>101368968</v>
      </c>
      <c r="X18" s="73">
        <f t="shared" si="1"/>
        <v>3846873</v>
      </c>
      <c r="Y18" s="67">
        <f>+IF(W18&lt;&gt;0,(X18/W18)*100,0)</f>
        <v>3.7949217358116933</v>
      </c>
      <c r="Z18" s="74">
        <f t="shared" si="1"/>
        <v>203740361</v>
      </c>
    </row>
    <row r="19" spans="1:26" ht="12.75">
      <c r="A19" s="70" t="s">
        <v>45</v>
      </c>
      <c r="B19" s="75">
        <f>+B10-B18</f>
        <v>33453036</v>
      </c>
      <c r="C19" s="75">
        <f>+C10-C18</f>
        <v>0</v>
      </c>
      <c r="D19" s="76">
        <f aca="true" t="shared" si="2" ref="D19:Z19">+D10-D18</f>
        <v>-149998</v>
      </c>
      <c r="E19" s="77">
        <f t="shared" si="2"/>
        <v>-149998</v>
      </c>
      <c r="F19" s="77">
        <f t="shared" si="2"/>
        <v>39841916</v>
      </c>
      <c r="G19" s="77">
        <f t="shared" si="2"/>
        <v>-4221910</v>
      </c>
      <c r="H19" s="77">
        <f t="shared" si="2"/>
        <v>-4650677</v>
      </c>
      <c r="I19" s="77">
        <f t="shared" si="2"/>
        <v>30969329</v>
      </c>
      <c r="J19" s="77">
        <f t="shared" si="2"/>
        <v>-12875319</v>
      </c>
      <c r="K19" s="77">
        <f t="shared" si="2"/>
        <v>-6328755</v>
      </c>
      <c r="L19" s="77">
        <f t="shared" si="2"/>
        <v>20954762</v>
      </c>
      <c r="M19" s="77">
        <f t="shared" si="2"/>
        <v>1750688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32720017</v>
      </c>
      <c r="W19" s="77">
        <f>IF(E10=E18,0,W10-W18)</f>
        <v>34531</v>
      </c>
      <c r="X19" s="77">
        <f t="shared" si="2"/>
        <v>32685486</v>
      </c>
      <c r="Y19" s="78">
        <f>+IF(W19&lt;&gt;0,(X19/W19)*100,0)</f>
        <v>94655.48637456198</v>
      </c>
      <c r="Z19" s="79">
        <f t="shared" si="2"/>
        <v>-149998</v>
      </c>
    </row>
    <row r="20" spans="1:26" ht="12.75">
      <c r="A20" s="58" t="s">
        <v>46</v>
      </c>
      <c r="B20" s="19">
        <v>0</v>
      </c>
      <c r="C20" s="19">
        <v>0</v>
      </c>
      <c r="D20" s="59">
        <v>51182000</v>
      </c>
      <c r="E20" s="60">
        <v>51182000</v>
      </c>
      <c r="F20" s="60">
        <v>0</v>
      </c>
      <c r="G20" s="60">
        <v>1326378</v>
      </c>
      <c r="H20" s="60">
        <v>1969339</v>
      </c>
      <c r="I20" s="60">
        <v>3295717</v>
      </c>
      <c r="J20" s="60">
        <v>2910570</v>
      </c>
      <c r="K20" s="60">
        <v>1527593</v>
      </c>
      <c r="L20" s="60">
        <v>2209259</v>
      </c>
      <c r="M20" s="60">
        <v>6647422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9943139</v>
      </c>
      <c r="W20" s="60">
        <v>3657167</v>
      </c>
      <c r="X20" s="60">
        <v>6285972</v>
      </c>
      <c r="Y20" s="61">
        <v>171.88</v>
      </c>
      <c r="Z20" s="62">
        <v>51182000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33453036</v>
      </c>
      <c r="C22" s="86">
        <f>SUM(C19:C21)</f>
        <v>0</v>
      </c>
      <c r="D22" s="87">
        <f aca="true" t="shared" si="3" ref="D22:Z22">SUM(D19:D21)</f>
        <v>51032002</v>
      </c>
      <c r="E22" s="88">
        <f t="shared" si="3"/>
        <v>51032002</v>
      </c>
      <c r="F22" s="88">
        <f t="shared" si="3"/>
        <v>39841916</v>
      </c>
      <c r="G22" s="88">
        <f t="shared" si="3"/>
        <v>-2895532</v>
      </c>
      <c r="H22" s="88">
        <f t="shared" si="3"/>
        <v>-2681338</v>
      </c>
      <c r="I22" s="88">
        <f t="shared" si="3"/>
        <v>34265046</v>
      </c>
      <c r="J22" s="88">
        <f t="shared" si="3"/>
        <v>-9964749</v>
      </c>
      <c r="K22" s="88">
        <f t="shared" si="3"/>
        <v>-4801162</v>
      </c>
      <c r="L22" s="88">
        <f t="shared" si="3"/>
        <v>23164021</v>
      </c>
      <c r="M22" s="88">
        <f t="shared" si="3"/>
        <v>8398110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42663156</v>
      </c>
      <c r="W22" s="88">
        <f t="shared" si="3"/>
        <v>3691698</v>
      </c>
      <c r="X22" s="88">
        <f t="shared" si="3"/>
        <v>38971458</v>
      </c>
      <c r="Y22" s="89">
        <f>+IF(W22&lt;&gt;0,(X22/W22)*100,0)</f>
        <v>1055.6513019212298</v>
      </c>
      <c r="Z22" s="90">
        <f t="shared" si="3"/>
        <v>51032002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33453036</v>
      </c>
      <c r="C24" s="75">
        <f>SUM(C22:C23)</f>
        <v>0</v>
      </c>
      <c r="D24" s="76">
        <f aca="true" t="shared" si="4" ref="D24:Z24">SUM(D22:D23)</f>
        <v>51032002</v>
      </c>
      <c r="E24" s="77">
        <f t="shared" si="4"/>
        <v>51032002</v>
      </c>
      <c r="F24" s="77">
        <f t="shared" si="4"/>
        <v>39841916</v>
      </c>
      <c r="G24" s="77">
        <f t="shared" si="4"/>
        <v>-2895532</v>
      </c>
      <c r="H24" s="77">
        <f t="shared" si="4"/>
        <v>-2681338</v>
      </c>
      <c r="I24" s="77">
        <f t="shared" si="4"/>
        <v>34265046</v>
      </c>
      <c r="J24" s="77">
        <f t="shared" si="4"/>
        <v>-9964749</v>
      </c>
      <c r="K24" s="77">
        <f t="shared" si="4"/>
        <v>-4801162</v>
      </c>
      <c r="L24" s="77">
        <f t="shared" si="4"/>
        <v>23164021</v>
      </c>
      <c r="M24" s="77">
        <f t="shared" si="4"/>
        <v>8398110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42663156</v>
      </c>
      <c r="W24" s="77">
        <f t="shared" si="4"/>
        <v>3691698</v>
      </c>
      <c r="X24" s="77">
        <f t="shared" si="4"/>
        <v>38971458</v>
      </c>
      <c r="Y24" s="78">
        <f>+IF(W24&lt;&gt;0,(X24/W24)*100,0)</f>
        <v>1055.6513019212298</v>
      </c>
      <c r="Z24" s="79">
        <f t="shared" si="4"/>
        <v>51032002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711879634</v>
      </c>
      <c r="C27" s="22">
        <v>0</v>
      </c>
      <c r="D27" s="99">
        <v>50732000</v>
      </c>
      <c r="E27" s="100">
        <v>50732000</v>
      </c>
      <c r="F27" s="100">
        <v>4567594</v>
      </c>
      <c r="G27" s="100">
        <v>4394195</v>
      </c>
      <c r="H27" s="100">
        <v>2170672</v>
      </c>
      <c r="I27" s="100">
        <v>11132461</v>
      </c>
      <c r="J27" s="100">
        <v>5815906</v>
      </c>
      <c r="K27" s="100">
        <v>3816318</v>
      </c>
      <c r="L27" s="100">
        <v>0</v>
      </c>
      <c r="M27" s="100">
        <v>9632224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20764685</v>
      </c>
      <c r="W27" s="100">
        <v>25366000</v>
      </c>
      <c r="X27" s="100">
        <v>-4601315</v>
      </c>
      <c r="Y27" s="101">
        <v>-18.14</v>
      </c>
      <c r="Z27" s="102">
        <v>50732000</v>
      </c>
    </row>
    <row r="28" spans="1:26" ht="12.75">
      <c r="A28" s="103" t="s">
        <v>46</v>
      </c>
      <c r="B28" s="19">
        <v>0</v>
      </c>
      <c r="C28" s="19">
        <v>0</v>
      </c>
      <c r="D28" s="59">
        <v>33757000</v>
      </c>
      <c r="E28" s="60">
        <v>33757000</v>
      </c>
      <c r="F28" s="60">
        <v>3298983</v>
      </c>
      <c r="G28" s="60">
        <v>3235949</v>
      </c>
      <c r="H28" s="60">
        <v>2170672</v>
      </c>
      <c r="I28" s="60">
        <v>8705604</v>
      </c>
      <c r="J28" s="60">
        <v>2822533</v>
      </c>
      <c r="K28" s="60">
        <v>3191201</v>
      </c>
      <c r="L28" s="60">
        <v>0</v>
      </c>
      <c r="M28" s="60">
        <v>6013734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14719338</v>
      </c>
      <c r="W28" s="60">
        <v>16878500</v>
      </c>
      <c r="X28" s="60">
        <v>-2159162</v>
      </c>
      <c r="Y28" s="61">
        <v>-12.79</v>
      </c>
      <c r="Z28" s="62">
        <v>33757000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711879634</v>
      </c>
      <c r="C31" s="19">
        <v>0</v>
      </c>
      <c r="D31" s="59">
        <v>16975000</v>
      </c>
      <c r="E31" s="60">
        <v>16975000</v>
      </c>
      <c r="F31" s="60">
        <v>1268611</v>
      </c>
      <c r="G31" s="60">
        <v>1158246</v>
      </c>
      <c r="H31" s="60">
        <v>0</v>
      </c>
      <c r="I31" s="60">
        <v>2426857</v>
      </c>
      <c r="J31" s="60">
        <v>2993373</v>
      </c>
      <c r="K31" s="60">
        <v>625117</v>
      </c>
      <c r="L31" s="60">
        <v>0</v>
      </c>
      <c r="M31" s="60">
        <v>3618490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6045347</v>
      </c>
      <c r="W31" s="60">
        <v>8487500</v>
      </c>
      <c r="X31" s="60">
        <v>-2442153</v>
      </c>
      <c r="Y31" s="61">
        <v>-28.77</v>
      </c>
      <c r="Z31" s="62">
        <v>16975000</v>
      </c>
    </row>
    <row r="32" spans="1:26" ht="12.75">
      <c r="A32" s="70" t="s">
        <v>54</v>
      </c>
      <c r="B32" s="22">
        <f>SUM(B28:B31)</f>
        <v>711879634</v>
      </c>
      <c r="C32" s="22">
        <f>SUM(C28:C31)</f>
        <v>0</v>
      </c>
      <c r="D32" s="99">
        <f aca="true" t="shared" si="5" ref="D32:Z32">SUM(D28:D31)</f>
        <v>50732000</v>
      </c>
      <c r="E32" s="100">
        <f t="shared" si="5"/>
        <v>50732000</v>
      </c>
      <c r="F32" s="100">
        <f t="shared" si="5"/>
        <v>4567594</v>
      </c>
      <c r="G32" s="100">
        <f t="shared" si="5"/>
        <v>4394195</v>
      </c>
      <c r="H32" s="100">
        <f t="shared" si="5"/>
        <v>2170672</v>
      </c>
      <c r="I32" s="100">
        <f t="shared" si="5"/>
        <v>11132461</v>
      </c>
      <c r="J32" s="100">
        <f t="shared" si="5"/>
        <v>5815906</v>
      </c>
      <c r="K32" s="100">
        <f t="shared" si="5"/>
        <v>3816318</v>
      </c>
      <c r="L32" s="100">
        <f t="shared" si="5"/>
        <v>0</v>
      </c>
      <c r="M32" s="100">
        <f t="shared" si="5"/>
        <v>9632224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20764685</v>
      </c>
      <c r="W32" s="100">
        <f t="shared" si="5"/>
        <v>25366000</v>
      </c>
      <c r="X32" s="100">
        <f t="shared" si="5"/>
        <v>-4601315</v>
      </c>
      <c r="Y32" s="101">
        <f>+IF(W32&lt;&gt;0,(X32/W32)*100,0)</f>
        <v>-18.139694867145</v>
      </c>
      <c r="Z32" s="102">
        <f t="shared" si="5"/>
        <v>50732000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75092652</v>
      </c>
      <c r="C35" s="19">
        <v>0</v>
      </c>
      <c r="D35" s="59">
        <v>48306000</v>
      </c>
      <c r="E35" s="60">
        <v>48306000</v>
      </c>
      <c r="F35" s="60">
        <v>140410773</v>
      </c>
      <c r="G35" s="60">
        <v>112259583</v>
      </c>
      <c r="H35" s="60">
        <v>3416186831</v>
      </c>
      <c r="I35" s="60">
        <v>3416186831</v>
      </c>
      <c r="J35" s="60">
        <v>92425182</v>
      </c>
      <c r="K35" s="60">
        <v>83581669</v>
      </c>
      <c r="L35" s="60">
        <v>0</v>
      </c>
      <c r="M35" s="60">
        <v>83581669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83581669</v>
      </c>
      <c r="W35" s="60">
        <v>24153000</v>
      </c>
      <c r="X35" s="60">
        <v>59428669</v>
      </c>
      <c r="Y35" s="61">
        <v>246.05</v>
      </c>
      <c r="Z35" s="62">
        <v>48306000</v>
      </c>
    </row>
    <row r="36" spans="1:26" ht="12.75">
      <c r="A36" s="58" t="s">
        <v>57</v>
      </c>
      <c r="B36" s="19">
        <v>386589277</v>
      </c>
      <c r="C36" s="19">
        <v>0</v>
      </c>
      <c r="D36" s="59">
        <v>458247000</v>
      </c>
      <c r="E36" s="60">
        <v>458247000</v>
      </c>
      <c r="F36" s="60">
        <v>384109412</v>
      </c>
      <c r="G36" s="60">
        <v>385130360</v>
      </c>
      <c r="H36" s="60">
        <v>448257112</v>
      </c>
      <c r="I36" s="60">
        <v>448257112</v>
      </c>
      <c r="J36" s="60">
        <v>389204194</v>
      </c>
      <c r="K36" s="60">
        <v>391087520</v>
      </c>
      <c r="L36" s="60">
        <v>0</v>
      </c>
      <c r="M36" s="60">
        <v>391087520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391087520</v>
      </c>
      <c r="W36" s="60">
        <v>229123500</v>
      </c>
      <c r="X36" s="60">
        <v>161964020</v>
      </c>
      <c r="Y36" s="61">
        <v>70.69</v>
      </c>
      <c r="Z36" s="62">
        <v>458247000</v>
      </c>
    </row>
    <row r="37" spans="1:26" ht="12.75">
      <c r="A37" s="58" t="s">
        <v>58</v>
      </c>
      <c r="B37" s="19">
        <v>29149698</v>
      </c>
      <c r="C37" s="19">
        <v>0</v>
      </c>
      <c r="D37" s="59">
        <v>33909000</v>
      </c>
      <c r="E37" s="60">
        <v>33909000</v>
      </c>
      <c r="F37" s="60">
        <v>56413780</v>
      </c>
      <c r="G37" s="60">
        <v>29910246</v>
      </c>
      <c r="H37" s="60">
        <v>341837438</v>
      </c>
      <c r="I37" s="60">
        <v>341837438</v>
      </c>
      <c r="J37" s="60">
        <v>27365528</v>
      </c>
      <c r="K37" s="60">
        <v>25713814</v>
      </c>
      <c r="L37" s="60">
        <v>0</v>
      </c>
      <c r="M37" s="60">
        <v>25713814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25713814</v>
      </c>
      <c r="W37" s="60">
        <v>16954500</v>
      </c>
      <c r="X37" s="60">
        <v>8759314</v>
      </c>
      <c r="Y37" s="61">
        <v>51.66</v>
      </c>
      <c r="Z37" s="62">
        <v>33909000</v>
      </c>
    </row>
    <row r="38" spans="1:26" ht="12.75">
      <c r="A38" s="58" t="s">
        <v>59</v>
      </c>
      <c r="B38" s="19">
        <v>19378580</v>
      </c>
      <c r="C38" s="19">
        <v>0</v>
      </c>
      <c r="D38" s="59">
        <v>19660000</v>
      </c>
      <c r="E38" s="60">
        <v>19660000</v>
      </c>
      <c r="F38" s="60">
        <v>15478717</v>
      </c>
      <c r="G38" s="60">
        <v>19641903</v>
      </c>
      <c r="H38" s="60">
        <v>46574013</v>
      </c>
      <c r="I38" s="60">
        <v>46574013</v>
      </c>
      <c r="J38" s="60">
        <v>19911224</v>
      </c>
      <c r="K38" s="60">
        <v>20899037</v>
      </c>
      <c r="L38" s="60">
        <v>0</v>
      </c>
      <c r="M38" s="60">
        <v>20899037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20899037</v>
      </c>
      <c r="W38" s="60">
        <v>9830000</v>
      </c>
      <c r="X38" s="60">
        <v>11069037</v>
      </c>
      <c r="Y38" s="61">
        <v>112.6</v>
      </c>
      <c r="Z38" s="62">
        <v>19660000</v>
      </c>
    </row>
    <row r="39" spans="1:26" ht="12.75">
      <c r="A39" s="58" t="s">
        <v>60</v>
      </c>
      <c r="B39" s="19">
        <v>413153651</v>
      </c>
      <c r="C39" s="19">
        <v>0</v>
      </c>
      <c r="D39" s="59">
        <v>452984000</v>
      </c>
      <c r="E39" s="60">
        <v>452984000</v>
      </c>
      <c r="F39" s="60">
        <v>452627688</v>
      </c>
      <c r="G39" s="60">
        <v>447837794</v>
      </c>
      <c r="H39" s="60">
        <v>3476032492</v>
      </c>
      <c r="I39" s="60">
        <v>3476032492</v>
      </c>
      <c r="J39" s="60">
        <v>434352624</v>
      </c>
      <c r="K39" s="60">
        <v>428056338</v>
      </c>
      <c r="L39" s="60">
        <v>0</v>
      </c>
      <c r="M39" s="60">
        <v>428056338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428056338</v>
      </c>
      <c r="W39" s="60">
        <v>226492000</v>
      </c>
      <c r="X39" s="60">
        <v>201564338</v>
      </c>
      <c r="Y39" s="61">
        <v>88.99</v>
      </c>
      <c r="Z39" s="62">
        <v>452984000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59961417</v>
      </c>
      <c r="C42" s="19">
        <v>0</v>
      </c>
      <c r="D42" s="59">
        <v>32621000</v>
      </c>
      <c r="E42" s="60">
        <v>32621000</v>
      </c>
      <c r="F42" s="60">
        <v>49713089</v>
      </c>
      <c r="G42" s="60">
        <v>-13559721</v>
      </c>
      <c r="H42" s="60">
        <v>-1774392</v>
      </c>
      <c r="I42" s="60">
        <v>34378976</v>
      </c>
      <c r="J42" s="60">
        <v>-16436734</v>
      </c>
      <c r="K42" s="60">
        <v>-5632201</v>
      </c>
      <c r="L42" s="60">
        <v>32805359</v>
      </c>
      <c r="M42" s="60">
        <v>10736424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45115400</v>
      </c>
      <c r="W42" s="60">
        <v>50333000</v>
      </c>
      <c r="X42" s="60">
        <v>-5217600</v>
      </c>
      <c r="Y42" s="61">
        <v>-10.37</v>
      </c>
      <c r="Z42" s="62">
        <v>32621000</v>
      </c>
    </row>
    <row r="43" spans="1:26" ht="12.75">
      <c r="A43" s="58" t="s">
        <v>63</v>
      </c>
      <c r="B43" s="19">
        <v>0</v>
      </c>
      <c r="C43" s="19">
        <v>0</v>
      </c>
      <c r="D43" s="59">
        <v>-51180000</v>
      </c>
      <c r="E43" s="60">
        <v>-51180000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-25590000</v>
      </c>
      <c r="X43" s="60">
        <v>25590000</v>
      </c>
      <c r="Y43" s="61">
        <v>-100</v>
      </c>
      <c r="Z43" s="62">
        <v>-51180000</v>
      </c>
    </row>
    <row r="44" spans="1:26" ht="12.75">
      <c r="A44" s="58" t="s">
        <v>64</v>
      </c>
      <c r="B44" s="19">
        <v>0</v>
      </c>
      <c r="C44" s="19">
        <v>0</v>
      </c>
      <c r="D44" s="59">
        <v>-1212000</v>
      </c>
      <c r="E44" s="60">
        <v>-1212000</v>
      </c>
      <c r="F44" s="60">
        <v>16809</v>
      </c>
      <c r="G44" s="60">
        <v>9800</v>
      </c>
      <c r="H44" s="60">
        <v>5466</v>
      </c>
      <c r="I44" s="60">
        <v>32075</v>
      </c>
      <c r="J44" s="60">
        <v>4655</v>
      </c>
      <c r="K44" s="60">
        <v>14159</v>
      </c>
      <c r="L44" s="60">
        <v>4655</v>
      </c>
      <c r="M44" s="60">
        <v>23469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55544</v>
      </c>
      <c r="W44" s="60">
        <v>-606000</v>
      </c>
      <c r="X44" s="60">
        <v>661544</v>
      </c>
      <c r="Y44" s="61">
        <v>-109.17</v>
      </c>
      <c r="Z44" s="62">
        <v>-1212000</v>
      </c>
    </row>
    <row r="45" spans="1:26" ht="12.75">
      <c r="A45" s="70" t="s">
        <v>65</v>
      </c>
      <c r="B45" s="22">
        <v>87710300</v>
      </c>
      <c r="C45" s="22">
        <v>0</v>
      </c>
      <c r="D45" s="99">
        <v>50930000</v>
      </c>
      <c r="E45" s="100">
        <v>50930000</v>
      </c>
      <c r="F45" s="100">
        <v>78787120</v>
      </c>
      <c r="G45" s="100">
        <v>65237199</v>
      </c>
      <c r="H45" s="100">
        <v>63468273</v>
      </c>
      <c r="I45" s="100">
        <v>63468273</v>
      </c>
      <c r="J45" s="100">
        <v>47036194</v>
      </c>
      <c r="K45" s="100">
        <v>41418152</v>
      </c>
      <c r="L45" s="100">
        <v>74228166</v>
      </c>
      <c r="M45" s="100">
        <v>74228166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74228166</v>
      </c>
      <c r="W45" s="100">
        <v>94838000</v>
      </c>
      <c r="X45" s="100">
        <v>-20609834</v>
      </c>
      <c r="Y45" s="101">
        <v>-21.73</v>
      </c>
      <c r="Z45" s="102">
        <v>50930000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5731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5731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124.01832786055536</v>
      </c>
      <c r="C58" s="5">
        <f>IF(C67=0,0,+(C76/C67)*100)</f>
        <v>0</v>
      </c>
      <c r="D58" s="6">
        <f aca="true" t="shared" si="6" ref="D58:Z58">IF(D67=0,0,+(D76/D67)*100)</f>
        <v>67.03268342375114</v>
      </c>
      <c r="E58" s="7">
        <f t="shared" si="6"/>
        <v>67.03268342375114</v>
      </c>
      <c r="F58" s="7">
        <f t="shared" si="6"/>
        <v>126.11598544092675</v>
      </c>
      <c r="G58" s="7">
        <f t="shared" si="6"/>
        <v>27.47866728492499</v>
      </c>
      <c r="H58" s="7">
        <f t="shared" si="6"/>
        <v>55.01296884297934</v>
      </c>
      <c r="I58" s="7">
        <f t="shared" si="6"/>
        <v>51.102306463437266</v>
      </c>
      <c r="J58" s="7">
        <f t="shared" si="6"/>
        <v>58.78526260142971</v>
      </c>
      <c r="K58" s="7">
        <f t="shared" si="6"/>
        <v>63.754540867975805</v>
      </c>
      <c r="L58" s="7">
        <f t="shared" si="6"/>
        <v>43.30608341144166</v>
      </c>
      <c r="M58" s="7">
        <f t="shared" si="6"/>
        <v>55.20399642976632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53.24535400838215</v>
      </c>
      <c r="W58" s="7">
        <f t="shared" si="6"/>
        <v>60.46455993695575</v>
      </c>
      <c r="X58" s="7">
        <f t="shared" si="6"/>
        <v>0</v>
      </c>
      <c r="Y58" s="7">
        <f t="shared" si="6"/>
        <v>0</v>
      </c>
      <c r="Z58" s="8">
        <f t="shared" si="6"/>
        <v>67.03268342375114</v>
      </c>
    </row>
    <row r="59" spans="1:26" ht="12.75">
      <c r="A59" s="37" t="s">
        <v>31</v>
      </c>
      <c r="B59" s="9">
        <f aca="true" t="shared" si="7" ref="B59:Z66">IF(B68=0,0,+(B77/B68)*100)</f>
        <v>107.80825952707247</v>
      </c>
      <c r="C59" s="9">
        <f t="shared" si="7"/>
        <v>0</v>
      </c>
      <c r="D59" s="2">
        <f t="shared" si="7"/>
        <v>66.28285506866686</v>
      </c>
      <c r="E59" s="10">
        <f t="shared" si="7"/>
        <v>66.28285506866686</v>
      </c>
      <c r="F59" s="10">
        <f t="shared" si="7"/>
        <v>17319.645370109763</v>
      </c>
      <c r="G59" s="10">
        <f t="shared" si="7"/>
        <v>7.7383203966248555</v>
      </c>
      <c r="H59" s="10">
        <f t="shared" si="7"/>
        <v>39.332608006160854</v>
      </c>
      <c r="I59" s="10">
        <f t="shared" si="7"/>
        <v>28.080109822406868</v>
      </c>
      <c r="J59" s="10">
        <f t="shared" si="7"/>
        <v>39.01855268678218</v>
      </c>
      <c r="K59" s="10">
        <f t="shared" si="7"/>
        <v>60.66780771278169</v>
      </c>
      <c r="L59" s="10">
        <f t="shared" si="7"/>
        <v>27.83216763881799</v>
      </c>
      <c r="M59" s="10">
        <f t="shared" si="7"/>
        <v>42.1164487171361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35.590541914187035</v>
      </c>
      <c r="W59" s="10">
        <f t="shared" si="7"/>
        <v>71.64862438750326</v>
      </c>
      <c r="X59" s="10">
        <f t="shared" si="7"/>
        <v>0</v>
      </c>
      <c r="Y59" s="10">
        <f t="shared" si="7"/>
        <v>0</v>
      </c>
      <c r="Z59" s="11">
        <f t="shared" si="7"/>
        <v>66.28285506866686</v>
      </c>
    </row>
    <row r="60" spans="1:26" ht="12.75">
      <c r="A60" s="38" t="s">
        <v>32</v>
      </c>
      <c r="B60" s="12">
        <f t="shared" si="7"/>
        <v>146.75000858281615</v>
      </c>
      <c r="C60" s="12">
        <f t="shared" si="7"/>
        <v>0</v>
      </c>
      <c r="D60" s="3">
        <f t="shared" si="7"/>
        <v>66.26355181667361</v>
      </c>
      <c r="E60" s="13">
        <f t="shared" si="7"/>
        <v>66.26355181667361</v>
      </c>
      <c r="F60" s="13">
        <f t="shared" si="7"/>
        <v>90.8677303507711</v>
      </c>
      <c r="G60" s="13">
        <f t="shared" si="7"/>
        <v>80.96527408907316</v>
      </c>
      <c r="H60" s="13">
        <f t="shared" si="7"/>
        <v>81.97975203063449</v>
      </c>
      <c r="I60" s="13">
        <f t="shared" si="7"/>
        <v>84.69997265139104</v>
      </c>
      <c r="J60" s="13">
        <f t="shared" si="7"/>
        <v>96.05769554324955</v>
      </c>
      <c r="K60" s="13">
        <f t="shared" si="7"/>
        <v>68.22570479871959</v>
      </c>
      <c r="L60" s="13">
        <f t="shared" si="7"/>
        <v>69.50147176613692</v>
      </c>
      <c r="M60" s="13">
        <f t="shared" si="7"/>
        <v>76.93747875469262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80.79676185894512</v>
      </c>
      <c r="W60" s="13">
        <f t="shared" si="7"/>
        <v>61.67417968630949</v>
      </c>
      <c r="X60" s="13">
        <f t="shared" si="7"/>
        <v>0</v>
      </c>
      <c r="Y60" s="13">
        <f t="shared" si="7"/>
        <v>0</v>
      </c>
      <c r="Z60" s="14">
        <f t="shared" si="7"/>
        <v>66.26355181667361</v>
      </c>
    </row>
    <row r="61" spans="1:26" ht="12.75">
      <c r="A61" s="39" t="s">
        <v>103</v>
      </c>
      <c r="B61" s="12">
        <f t="shared" si="7"/>
        <v>130.31628622661626</v>
      </c>
      <c r="C61" s="12">
        <f t="shared" si="7"/>
        <v>0</v>
      </c>
      <c r="D61" s="3">
        <f t="shared" si="7"/>
        <v>66.29828293822025</v>
      </c>
      <c r="E61" s="13">
        <f t="shared" si="7"/>
        <v>66.29828293822025</v>
      </c>
      <c r="F61" s="13">
        <f t="shared" si="7"/>
        <v>116.31844551995003</v>
      </c>
      <c r="G61" s="13">
        <f t="shared" si="7"/>
        <v>92.59511051295982</v>
      </c>
      <c r="H61" s="13">
        <f t="shared" si="7"/>
        <v>103.98162388537466</v>
      </c>
      <c r="I61" s="13">
        <f t="shared" si="7"/>
        <v>104.41319723725333</v>
      </c>
      <c r="J61" s="13">
        <f t="shared" si="7"/>
        <v>127.89472067204615</v>
      </c>
      <c r="K61" s="13">
        <f t="shared" si="7"/>
        <v>72.0879852954579</v>
      </c>
      <c r="L61" s="13">
        <f t="shared" si="7"/>
        <v>83.02101207140493</v>
      </c>
      <c r="M61" s="13">
        <f t="shared" si="7"/>
        <v>91.52704679113066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97.9597318615133</v>
      </c>
      <c r="W61" s="13">
        <f t="shared" si="7"/>
        <v>55.13632374483301</v>
      </c>
      <c r="X61" s="13">
        <f t="shared" si="7"/>
        <v>0</v>
      </c>
      <c r="Y61" s="13">
        <f t="shared" si="7"/>
        <v>0</v>
      </c>
      <c r="Z61" s="14">
        <f t="shared" si="7"/>
        <v>66.29828293822025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180.98508196816996</v>
      </c>
      <c r="C64" s="12">
        <f t="shared" si="7"/>
        <v>0</v>
      </c>
      <c r="D64" s="3">
        <f t="shared" si="7"/>
        <v>66.20989749586693</v>
      </c>
      <c r="E64" s="13">
        <f t="shared" si="7"/>
        <v>66.20989749586693</v>
      </c>
      <c r="F64" s="13">
        <f t="shared" si="7"/>
        <v>45.22621812549461</v>
      </c>
      <c r="G64" s="13">
        <f t="shared" si="7"/>
        <v>59.91685935374008</v>
      </c>
      <c r="H64" s="13">
        <f t="shared" si="7"/>
        <v>45.75036131656563</v>
      </c>
      <c r="I64" s="13">
        <f t="shared" si="7"/>
        <v>50.206927285456985</v>
      </c>
      <c r="J64" s="13">
        <f t="shared" si="7"/>
        <v>48.0387922117684</v>
      </c>
      <c r="K64" s="13">
        <f t="shared" si="7"/>
        <v>60.59573315488424</v>
      </c>
      <c r="L64" s="13">
        <f t="shared" si="7"/>
        <v>47.26036619243132</v>
      </c>
      <c r="M64" s="13">
        <f t="shared" si="7"/>
        <v>51.96742557924813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51.09832100155401</v>
      </c>
      <c r="W64" s="13">
        <f t="shared" si="7"/>
        <v>75.52804821351106</v>
      </c>
      <c r="X64" s="13">
        <f t="shared" si="7"/>
        <v>0</v>
      </c>
      <c r="Y64" s="13">
        <f t="shared" si="7"/>
        <v>0</v>
      </c>
      <c r="Z64" s="14">
        <f t="shared" si="7"/>
        <v>66.20989749586693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6.2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46952998</v>
      </c>
      <c r="C67" s="24"/>
      <c r="D67" s="25">
        <v>49092470</v>
      </c>
      <c r="E67" s="26">
        <v>49092470</v>
      </c>
      <c r="F67" s="26">
        <v>1736649</v>
      </c>
      <c r="G67" s="26">
        <v>6243345</v>
      </c>
      <c r="H67" s="26">
        <v>4402860</v>
      </c>
      <c r="I67" s="26">
        <v>12382854</v>
      </c>
      <c r="J67" s="26">
        <v>4373472</v>
      </c>
      <c r="K67" s="26">
        <v>4572639</v>
      </c>
      <c r="L67" s="26">
        <v>4602582</v>
      </c>
      <c r="M67" s="26">
        <v>13548693</v>
      </c>
      <c r="N67" s="26"/>
      <c r="O67" s="26"/>
      <c r="P67" s="26"/>
      <c r="Q67" s="26"/>
      <c r="R67" s="26"/>
      <c r="S67" s="26"/>
      <c r="T67" s="26"/>
      <c r="U67" s="26"/>
      <c r="V67" s="26">
        <v>25931547</v>
      </c>
      <c r="W67" s="26">
        <v>27212635</v>
      </c>
      <c r="X67" s="26"/>
      <c r="Y67" s="25"/>
      <c r="Z67" s="27">
        <v>49092470</v>
      </c>
    </row>
    <row r="68" spans="1:26" ht="12.75" hidden="1">
      <c r="A68" s="37" t="s">
        <v>31</v>
      </c>
      <c r="B68" s="19">
        <v>27408131</v>
      </c>
      <c r="C68" s="19"/>
      <c r="D68" s="20">
        <v>28936593</v>
      </c>
      <c r="E68" s="21">
        <v>28936593</v>
      </c>
      <c r="F68" s="21">
        <v>3553</v>
      </c>
      <c r="G68" s="21">
        <v>4560279</v>
      </c>
      <c r="H68" s="21">
        <v>2784031</v>
      </c>
      <c r="I68" s="21">
        <v>7347863</v>
      </c>
      <c r="J68" s="21">
        <v>2857861</v>
      </c>
      <c r="K68" s="21">
        <v>2705120</v>
      </c>
      <c r="L68" s="21">
        <v>2893411</v>
      </c>
      <c r="M68" s="21">
        <v>8456392</v>
      </c>
      <c r="N68" s="21"/>
      <c r="O68" s="21"/>
      <c r="P68" s="21"/>
      <c r="Q68" s="21"/>
      <c r="R68" s="21"/>
      <c r="S68" s="21"/>
      <c r="T68" s="21"/>
      <c r="U68" s="21"/>
      <c r="V68" s="21">
        <v>15804255</v>
      </c>
      <c r="W68" s="21">
        <v>13384765</v>
      </c>
      <c r="X68" s="21"/>
      <c r="Y68" s="20"/>
      <c r="Z68" s="23">
        <v>28936593</v>
      </c>
    </row>
    <row r="69" spans="1:26" ht="12.75" hidden="1">
      <c r="A69" s="38" t="s">
        <v>32</v>
      </c>
      <c r="B69" s="19">
        <v>19544867</v>
      </c>
      <c r="C69" s="19"/>
      <c r="D69" s="20">
        <v>20155877</v>
      </c>
      <c r="E69" s="21">
        <v>20155877</v>
      </c>
      <c r="F69" s="21">
        <v>1733096</v>
      </c>
      <c r="G69" s="21">
        <v>1683066</v>
      </c>
      <c r="H69" s="21">
        <v>1618829</v>
      </c>
      <c r="I69" s="21">
        <v>5034991</v>
      </c>
      <c r="J69" s="21">
        <v>1515611</v>
      </c>
      <c r="K69" s="21">
        <v>1867519</v>
      </c>
      <c r="L69" s="21">
        <v>1709171</v>
      </c>
      <c r="M69" s="21">
        <v>5092301</v>
      </c>
      <c r="N69" s="21"/>
      <c r="O69" s="21"/>
      <c r="P69" s="21"/>
      <c r="Q69" s="21"/>
      <c r="R69" s="21"/>
      <c r="S69" s="21"/>
      <c r="T69" s="21"/>
      <c r="U69" s="21"/>
      <c r="V69" s="21">
        <v>10127292</v>
      </c>
      <c r="W69" s="21">
        <v>10827870</v>
      </c>
      <c r="X69" s="21"/>
      <c r="Y69" s="20"/>
      <c r="Z69" s="23">
        <v>20155877</v>
      </c>
    </row>
    <row r="70" spans="1:26" ht="12.75" hidden="1">
      <c r="A70" s="39" t="s">
        <v>103</v>
      </c>
      <c r="B70" s="19">
        <v>13205760</v>
      </c>
      <c r="C70" s="19"/>
      <c r="D70" s="20">
        <v>12235611</v>
      </c>
      <c r="E70" s="21">
        <v>12235611</v>
      </c>
      <c r="F70" s="21">
        <v>1112655</v>
      </c>
      <c r="G70" s="21">
        <v>1084081</v>
      </c>
      <c r="H70" s="21">
        <v>1007177</v>
      </c>
      <c r="I70" s="21">
        <v>3203913</v>
      </c>
      <c r="J70" s="21">
        <v>911366</v>
      </c>
      <c r="K70" s="21">
        <v>1239889</v>
      </c>
      <c r="L70" s="21">
        <v>1063008</v>
      </c>
      <c r="M70" s="21">
        <v>3214263</v>
      </c>
      <c r="N70" s="21"/>
      <c r="O70" s="21"/>
      <c r="P70" s="21"/>
      <c r="Q70" s="21"/>
      <c r="R70" s="21"/>
      <c r="S70" s="21"/>
      <c r="T70" s="21"/>
      <c r="U70" s="21"/>
      <c r="V70" s="21">
        <v>6418176</v>
      </c>
      <c r="W70" s="21">
        <v>7356312</v>
      </c>
      <c r="X70" s="21"/>
      <c r="Y70" s="20"/>
      <c r="Z70" s="23">
        <v>12235611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6339107</v>
      </c>
      <c r="C73" s="19"/>
      <c r="D73" s="20">
        <v>7920266</v>
      </c>
      <c r="E73" s="21">
        <v>7920266</v>
      </c>
      <c r="F73" s="21">
        <v>620441</v>
      </c>
      <c r="G73" s="21">
        <v>598985</v>
      </c>
      <c r="H73" s="21">
        <v>611652</v>
      </c>
      <c r="I73" s="21">
        <v>1831078</v>
      </c>
      <c r="J73" s="21">
        <v>604245</v>
      </c>
      <c r="K73" s="21">
        <v>627630</v>
      </c>
      <c r="L73" s="21">
        <v>646163</v>
      </c>
      <c r="M73" s="21">
        <v>1878038</v>
      </c>
      <c r="N73" s="21"/>
      <c r="O73" s="21"/>
      <c r="P73" s="21"/>
      <c r="Q73" s="21"/>
      <c r="R73" s="21"/>
      <c r="S73" s="21"/>
      <c r="T73" s="21"/>
      <c r="U73" s="21"/>
      <c r="V73" s="21">
        <v>3709116</v>
      </c>
      <c r="W73" s="21">
        <v>3471558</v>
      </c>
      <c r="X73" s="21"/>
      <c r="Y73" s="20"/>
      <c r="Z73" s="23">
        <v>7920266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3000000</v>
      </c>
      <c r="X75" s="30"/>
      <c r="Y75" s="29"/>
      <c r="Z75" s="31"/>
    </row>
    <row r="76" spans="1:26" ht="12.75" hidden="1">
      <c r="A76" s="42" t="s">
        <v>287</v>
      </c>
      <c r="B76" s="32">
        <v>58230323</v>
      </c>
      <c r="C76" s="32"/>
      <c r="D76" s="33">
        <v>32908000</v>
      </c>
      <c r="E76" s="34">
        <v>32908000</v>
      </c>
      <c r="F76" s="34">
        <v>2190192</v>
      </c>
      <c r="G76" s="34">
        <v>1715588</v>
      </c>
      <c r="H76" s="34">
        <v>2422144</v>
      </c>
      <c r="I76" s="34">
        <v>6327924</v>
      </c>
      <c r="J76" s="34">
        <v>2570957</v>
      </c>
      <c r="K76" s="34">
        <v>2915265</v>
      </c>
      <c r="L76" s="34">
        <v>1993198</v>
      </c>
      <c r="M76" s="34">
        <v>7479420</v>
      </c>
      <c r="N76" s="34"/>
      <c r="O76" s="34"/>
      <c r="P76" s="34"/>
      <c r="Q76" s="34"/>
      <c r="R76" s="34"/>
      <c r="S76" s="34"/>
      <c r="T76" s="34"/>
      <c r="U76" s="34"/>
      <c r="V76" s="34">
        <v>13807344</v>
      </c>
      <c r="W76" s="34">
        <v>16454000</v>
      </c>
      <c r="X76" s="34"/>
      <c r="Y76" s="33"/>
      <c r="Z76" s="35">
        <v>32908000</v>
      </c>
    </row>
    <row r="77" spans="1:26" ht="12.75" hidden="1">
      <c r="A77" s="37" t="s">
        <v>31</v>
      </c>
      <c r="B77" s="19">
        <v>29548229</v>
      </c>
      <c r="C77" s="19"/>
      <c r="D77" s="20">
        <v>19180000</v>
      </c>
      <c r="E77" s="21">
        <v>19180000</v>
      </c>
      <c r="F77" s="21">
        <v>615367</v>
      </c>
      <c r="G77" s="21">
        <v>352889</v>
      </c>
      <c r="H77" s="21">
        <v>1095032</v>
      </c>
      <c r="I77" s="21">
        <v>2063288</v>
      </c>
      <c r="J77" s="21">
        <v>1115096</v>
      </c>
      <c r="K77" s="21">
        <v>1641137</v>
      </c>
      <c r="L77" s="21">
        <v>805299</v>
      </c>
      <c r="M77" s="21">
        <v>3561532</v>
      </c>
      <c r="N77" s="21"/>
      <c r="O77" s="21"/>
      <c r="P77" s="21"/>
      <c r="Q77" s="21"/>
      <c r="R77" s="21"/>
      <c r="S77" s="21"/>
      <c r="T77" s="21"/>
      <c r="U77" s="21"/>
      <c r="V77" s="21">
        <v>5624820</v>
      </c>
      <c r="W77" s="21">
        <v>9590000</v>
      </c>
      <c r="X77" s="21"/>
      <c r="Y77" s="20"/>
      <c r="Z77" s="23">
        <v>19180000</v>
      </c>
    </row>
    <row r="78" spans="1:26" ht="12.75" hidden="1">
      <c r="A78" s="38" t="s">
        <v>32</v>
      </c>
      <c r="B78" s="19">
        <v>28682094</v>
      </c>
      <c r="C78" s="19"/>
      <c r="D78" s="20">
        <v>13356000</v>
      </c>
      <c r="E78" s="21">
        <v>13356000</v>
      </c>
      <c r="F78" s="21">
        <v>1574825</v>
      </c>
      <c r="G78" s="21">
        <v>1362699</v>
      </c>
      <c r="H78" s="21">
        <v>1327112</v>
      </c>
      <c r="I78" s="21">
        <v>4264636</v>
      </c>
      <c r="J78" s="21">
        <v>1455861</v>
      </c>
      <c r="K78" s="21">
        <v>1274128</v>
      </c>
      <c r="L78" s="21">
        <v>1187899</v>
      </c>
      <c r="M78" s="21">
        <v>3917888</v>
      </c>
      <c r="N78" s="21"/>
      <c r="O78" s="21"/>
      <c r="P78" s="21"/>
      <c r="Q78" s="21"/>
      <c r="R78" s="21"/>
      <c r="S78" s="21"/>
      <c r="T78" s="21"/>
      <c r="U78" s="21"/>
      <c r="V78" s="21">
        <v>8182524</v>
      </c>
      <c r="W78" s="21">
        <v>6678000</v>
      </c>
      <c r="X78" s="21"/>
      <c r="Y78" s="20"/>
      <c r="Z78" s="23">
        <v>13356000</v>
      </c>
    </row>
    <row r="79" spans="1:26" ht="12.75" hidden="1">
      <c r="A79" s="39" t="s">
        <v>103</v>
      </c>
      <c r="B79" s="19">
        <v>17209256</v>
      </c>
      <c r="C79" s="19"/>
      <c r="D79" s="20">
        <v>8112000</v>
      </c>
      <c r="E79" s="21">
        <v>8112000</v>
      </c>
      <c r="F79" s="21">
        <v>1294223</v>
      </c>
      <c r="G79" s="21">
        <v>1003806</v>
      </c>
      <c r="H79" s="21">
        <v>1047279</v>
      </c>
      <c r="I79" s="21">
        <v>3345308</v>
      </c>
      <c r="J79" s="21">
        <v>1165589</v>
      </c>
      <c r="K79" s="21">
        <v>893811</v>
      </c>
      <c r="L79" s="21">
        <v>882520</v>
      </c>
      <c r="M79" s="21">
        <v>2941920</v>
      </c>
      <c r="N79" s="21"/>
      <c r="O79" s="21"/>
      <c r="P79" s="21"/>
      <c r="Q79" s="21"/>
      <c r="R79" s="21"/>
      <c r="S79" s="21"/>
      <c r="T79" s="21"/>
      <c r="U79" s="21"/>
      <c r="V79" s="21">
        <v>6287228</v>
      </c>
      <c r="W79" s="21">
        <v>4056000</v>
      </c>
      <c r="X79" s="21"/>
      <c r="Y79" s="20"/>
      <c r="Z79" s="23">
        <v>8112000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11472838</v>
      </c>
      <c r="C82" s="19"/>
      <c r="D82" s="20">
        <v>5244000</v>
      </c>
      <c r="E82" s="21">
        <v>5244000</v>
      </c>
      <c r="F82" s="21">
        <v>280602</v>
      </c>
      <c r="G82" s="21">
        <v>358893</v>
      </c>
      <c r="H82" s="21">
        <v>279833</v>
      </c>
      <c r="I82" s="21">
        <v>919328</v>
      </c>
      <c r="J82" s="21">
        <v>290272</v>
      </c>
      <c r="K82" s="21">
        <v>380317</v>
      </c>
      <c r="L82" s="21">
        <v>305379</v>
      </c>
      <c r="M82" s="21">
        <v>975968</v>
      </c>
      <c r="N82" s="21"/>
      <c r="O82" s="21"/>
      <c r="P82" s="21"/>
      <c r="Q82" s="21"/>
      <c r="R82" s="21"/>
      <c r="S82" s="21"/>
      <c r="T82" s="21"/>
      <c r="U82" s="21"/>
      <c r="V82" s="21">
        <v>1895296</v>
      </c>
      <c r="W82" s="21">
        <v>2622000</v>
      </c>
      <c r="X82" s="21"/>
      <c r="Y82" s="20"/>
      <c r="Z82" s="23">
        <v>5244000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372000</v>
      </c>
      <c r="E84" s="30">
        <v>372000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186000</v>
      </c>
      <c r="X84" s="30"/>
      <c r="Y84" s="29"/>
      <c r="Z84" s="31">
        <v>372000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-40820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-40820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-40820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-473899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-473899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-514719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180720849</v>
      </c>
      <c r="D5" s="153">
        <f>SUM(D6:D8)</f>
        <v>0</v>
      </c>
      <c r="E5" s="154">
        <f t="shared" si="0"/>
        <v>161477593</v>
      </c>
      <c r="F5" s="100">
        <f t="shared" si="0"/>
        <v>161477593</v>
      </c>
      <c r="G5" s="100">
        <f t="shared" si="0"/>
        <v>52248289</v>
      </c>
      <c r="H5" s="100">
        <f t="shared" si="0"/>
        <v>6670897</v>
      </c>
      <c r="I5" s="100">
        <f t="shared" si="0"/>
        <v>4377891</v>
      </c>
      <c r="J5" s="100">
        <f t="shared" si="0"/>
        <v>63297077</v>
      </c>
      <c r="K5" s="100">
        <f t="shared" si="0"/>
        <v>4228469</v>
      </c>
      <c r="L5" s="100">
        <f t="shared" si="0"/>
        <v>4134926</v>
      </c>
      <c r="M5" s="100">
        <f t="shared" si="0"/>
        <v>45180048</v>
      </c>
      <c r="N5" s="100">
        <f t="shared" si="0"/>
        <v>53543443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116840520</v>
      </c>
      <c r="X5" s="100">
        <f t="shared" si="0"/>
        <v>79658796</v>
      </c>
      <c r="Y5" s="100">
        <f t="shared" si="0"/>
        <v>37181724</v>
      </c>
      <c r="Z5" s="137">
        <f>+IF(X5&lt;&gt;0,+(Y5/X5)*100,0)</f>
        <v>46.6762314609927</v>
      </c>
      <c r="AA5" s="153">
        <f>SUM(AA6:AA8)</f>
        <v>161477593</v>
      </c>
    </row>
    <row r="6" spans="1:27" ht="12.75">
      <c r="A6" s="138" t="s">
        <v>75</v>
      </c>
      <c r="B6" s="136"/>
      <c r="C6" s="155">
        <v>204382</v>
      </c>
      <c r="D6" s="155"/>
      <c r="E6" s="156">
        <v>6678000</v>
      </c>
      <c r="F6" s="60">
        <v>6678000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3339000</v>
      </c>
      <c r="Y6" s="60">
        <v>-3339000</v>
      </c>
      <c r="Z6" s="140">
        <v>-100</v>
      </c>
      <c r="AA6" s="155">
        <v>6678000</v>
      </c>
    </row>
    <row r="7" spans="1:27" ht="12.75">
      <c r="A7" s="138" t="s">
        <v>76</v>
      </c>
      <c r="B7" s="136"/>
      <c r="C7" s="157">
        <v>180390839</v>
      </c>
      <c r="D7" s="157"/>
      <c r="E7" s="158">
        <v>152639593</v>
      </c>
      <c r="F7" s="159">
        <v>152639593</v>
      </c>
      <c r="G7" s="159">
        <v>52248289</v>
      </c>
      <c r="H7" s="159">
        <v>6670897</v>
      </c>
      <c r="I7" s="159">
        <v>4377891</v>
      </c>
      <c r="J7" s="159">
        <v>63297077</v>
      </c>
      <c r="K7" s="159">
        <v>4208681</v>
      </c>
      <c r="L7" s="159">
        <v>4134926</v>
      </c>
      <c r="M7" s="159">
        <v>45180048</v>
      </c>
      <c r="N7" s="159">
        <v>53523655</v>
      </c>
      <c r="O7" s="159"/>
      <c r="P7" s="159"/>
      <c r="Q7" s="159"/>
      <c r="R7" s="159"/>
      <c r="S7" s="159"/>
      <c r="T7" s="159"/>
      <c r="U7" s="159"/>
      <c r="V7" s="159"/>
      <c r="W7" s="159">
        <v>116820732</v>
      </c>
      <c r="X7" s="159">
        <v>76319796</v>
      </c>
      <c r="Y7" s="159">
        <v>40500936</v>
      </c>
      <c r="Z7" s="141">
        <v>53.07</v>
      </c>
      <c r="AA7" s="157">
        <v>152639593</v>
      </c>
    </row>
    <row r="8" spans="1:27" ht="12.75">
      <c r="A8" s="138" t="s">
        <v>77</v>
      </c>
      <c r="B8" s="136"/>
      <c r="C8" s="155">
        <v>125628</v>
      </c>
      <c r="D8" s="155"/>
      <c r="E8" s="156">
        <v>2160000</v>
      </c>
      <c r="F8" s="60">
        <v>2160000</v>
      </c>
      <c r="G8" s="60"/>
      <c r="H8" s="60"/>
      <c r="I8" s="60"/>
      <c r="J8" s="60"/>
      <c r="K8" s="60">
        <v>19788</v>
      </c>
      <c r="L8" s="60"/>
      <c r="M8" s="60"/>
      <c r="N8" s="60">
        <v>19788</v>
      </c>
      <c r="O8" s="60"/>
      <c r="P8" s="60"/>
      <c r="Q8" s="60"/>
      <c r="R8" s="60"/>
      <c r="S8" s="60"/>
      <c r="T8" s="60"/>
      <c r="U8" s="60"/>
      <c r="V8" s="60"/>
      <c r="W8" s="60">
        <v>19788</v>
      </c>
      <c r="X8" s="60"/>
      <c r="Y8" s="60">
        <v>19788</v>
      </c>
      <c r="Z8" s="140">
        <v>0</v>
      </c>
      <c r="AA8" s="155">
        <v>2160000</v>
      </c>
    </row>
    <row r="9" spans="1:27" ht="12.75">
      <c r="A9" s="135" t="s">
        <v>78</v>
      </c>
      <c r="B9" s="136"/>
      <c r="C9" s="153">
        <f aca="true" t="shared" si="1" ref="C9:Y9">SUM(C10:C14)</f>
        <v>3104673</v>
      </c>
      <c r="D9" s="153">
        <f>SUM(D10:D14)</f>
        <v>0</v>
      </c>
      <c r="E9" s="154">
        <f t="shared" si="1"/>
        <v>8246893</v>
      </c>
      <c r="F9" s="100">
        <f t="shared" si="1"/>
        <v>8246893</v>
      </c>
      <c r="G9" s="100">
        <f t="shared" si="1"/>
        <v>171641</v>
      </c>
      <c r="H9" s="100">
        <f t="shared" si="1"/>
        <v>304796</v>
      </c>
      <c r="I9" s="100">
        <f t="shared" si="1"/>
        <v>253546</v>
      </c>
      <c r="J9" s="100">
        <f t="shared" si="1"/>
        <v>729983</v>
      </c>
      <c r="K9" s="100">
        <f t="shared" si="1"/>
        <v>372048</v>
      </c>
      <c r="L9" s="100">
        <f t="shared" si="1"/>
        <v>264766</v>
      </c>
      <c r="M9" s="100">
        <f t="shared" si="1"/>
        <v>166289</v>
      </c>
      <c r="N9" s="100">
        <f t="shared" si="1"/>
        <v>803103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1533086</v>
      </c>
      <c r="X9" s="100">
        <f t="shared" si="1"/>
        <v>2673444</v>
      </c>
      <c r="Y9" s="100">
        <f t="shared" si="1"/>
        <v>-1140358</v>
      </c>
      <c r="Z9" s="137">
        <f>+IF(X9&lt;&gt;0,+(Y9/X9)*100,0)</f>
        <v>-42.65501727359915</v>
      </c>
      <c r="AA9" s="153">
        <f>SUM(AA10:AA14)</f>
        <v>8246893</v>
      </c>
    </row>
    <row r="10" spans="1:27" ht="12.75">
      <c r="A10" s="138" t="s">
        <v>79</v>
      </c>
      <c r="B10" s="136"/>
      <c r="C10" s="155">
        <v>1979222</v>
      </c>
      <c r="D10" s="155"/>
      <c r="E10" s="156">
        <v>4037000</v>
      </c>
      <c r="F10" s="60">
        <v>4037000</v>
      </c>
      <c r="G10" s="60">
        <v>83081</v>
      </c>
      <c r="H10" s="60">
        <v>213036</v>
      </c>
      <c r="I10" s="60">
        <v>169126</v>
      </c>
      <c r="J10" s="60">
        <v>465243</v>
      </c>
      <c r="K10" s="60">
        <v>278408</v>
      </c>
      <c r="L10" s="60">
        <v>190266</v>
      </c>
      <c r="M10" s="60">
        <v>76519</v>
      </c>
      <c r="N10" s="60">
        <v>545193</v>
      </c>
      <c r="O10" s="60"/>
      <c r="P10" s="60"/>
      <c r="Q10" s="60"/>
      <c r="R10" s="60"/>
      <c r="S10" s="60"/>
      <c r="T10" s="60"/>
      <c r="U10" s="60"/>
      <c r="V10" s="60"/>
      <c r="W10" s="60">
        <v>1010436</v>
      </c>
      <c r="X10" s="60">
        <v>943500</v>
      </c>
      <c r="Y10" s="60">
        <v>66936</v>
      </c>
      <c r="Z10" s="140">
        <v>7.09</v>
      </c>
      <c r="AA10" s="155">
        <v>4037000</v>
      </c>
    </row>
    <row r="11" spans="1:27" ht="12.75">
      <c r="A11" s="138" t="s">
        <v>80</v>
      </c>
      <c r="B11" s="136"/>
      <c r="C11" s="155">
        <v>13470</v>
      </c>
      <c r="D11" s="155"/>
      <c r="E11" s="156">
        <v>762000</v>
      </c>
      <c r="F11" s="60">
        <v>762000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6000</v>
      </c>
      <c r="Y11" s="60">
        <v>-6000</v>
      </c>
      <c r="Z11" s="140">
        <v>-100</v>
      </c>
      <c r="AA11" s="155">
        <v>762000</v>
      </c>
    </row>
    <row r="12" spans="1:27" ht="12.75">
      <c r="A12" s="138" t="s">
        <v>81</v>
      </c>
      <c r="B12" s="136"/>
      <c r="C12" s="155">
        <v>1111981</v>
      </c>
      <c r="D12" s="155"/>
      <c r="E12" s="156">
        <v>3447893</v>
      </c>
      <c r="F12" s="60">
        <v>3447893</v>
      </c>
      <c r="G12" s="60">
        <v>88560</v>
      </c>
      <c r="H12" s="60">
        <v>91760</v>
      </c>
      <c r="I12" s="60">
        <v>84420</v>
      </c>
      <c r="J12" s="60">
        <v>264740</v>
      </c>
      <c r="K12" s="60">
        <v>93640</v>
      </c>
      <c r="L12" s="60">
        <v>74500</v>
      </c>
      <c r="M12" s="60">
        <v>89770</v>
      </c>
      <c r="N12" s="60">
        <v>257910</v>
      </c>
      <c r="O12" s="60"/>
      <c r="P12" s="60"/>
      <c r="Q12" s="60"/>
      <c r="R12" s="60"/>
      <c r="S12" s="60"/>
      <c r="T12" s="60"/>
      <c r="U12" s="60"/>
      <c r="V12" s="60"/>
      <c r="W12" s="60">
        <v>522650</v>
      </c>
      <c r="X12" s="60">
        <v>1723944</v>
      </c>
      <c r="Y12" s="60">
        <v>-1201294</v>
      </c>
      <c r="Z12" s="140">
        <v>-69.68</v>
      </c>
      <c r="AA12" s="155">
        <v>3447893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39850058</v>
      </c>
      <c r="D15" s="153">
        <f>SUM(D16:D18)</f>
        <v>0</v>
      </c>
      <c r="E15" s="154">
        <f t="shared" si="2"/>
        <v>44862000</v>
      </c>
      <c r="F15" s="100">
        <f t="shared" si="2"/>
        <v>44862000</v>
      </c>
      <c r="G15" s="100">
        <f t="shared" si="2"/>
        <v>2929036</v>
      </c>
      <c r="H15" s="100">
        <f t="shared" si="2"/>
        <v>2629878</v>
      </c>
      <c r="I15" s="100">
        <f t="shared" si="2"/>
        <v>2906276</v>
      </c>
      <c r="J15" s="100">
        <f t="shared" si="2"/>
        <v>8465190</v>
      </c>
      <c r="K15" s="100">
        <f t="shared" si="2"/>
        <v>2933770</v>
      </c>
      <c r="L15" s="100">
        <f t="shared" si="2"/>
        <v>1384742</v>
      </c>
      <c r="M15" s="100">
        <f t="shared" si="2"/>
        <v>703986</v>
      </c>
      <c r="N15" s="100">
        <f t="shared" si="2"/>
        <v>5022498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13487688</v>
      </c>
      <c r="X15" s="100">
        <f t="shared" si="2"/>
        <v>195000</v>
      </c>
      <c r="Y15" s="100">
        <f t="shared" si="2"/>
        <v>13292688</v>
      </c>
      <c r="Z15" s="137">
        <f>+IF(X15&lt;&gt;0,+(Y15/X15)*100,0)</f>
        <v>6816.763076923077</v>
      </c>
      <c r="AA15" s="153">
        <f>SUM(AA16:AA18)</f>
        <v>44862000</v>
      </c>
    </row>
    <row r="16" spans="1:27" ht="12.75">
      <c r="A16" s="138" t="s">
        <v>85</v>
      </c>
      <c r="B16" s="136"/>
      <c r="C16" s="155">
        <v>39850058</v>
      </c>
      <c r="D16" s="155"/>
      <c r="E16" s="156">
        <v>8905000</v>
      </c>
      <c r="F16" s="60">
        <v>8905000</v>
      </c>
      <c r="G16" s="60">
        <v>2929036</v>
      </c>
      <c r="H16" s="60">
        <v>1801739</v>
      </c>
      <c r="I16" s="60">
        <v>1373077</v>
      </c>
      <c r="J16" s="60">
        <v>6103852</v>
      </c>
      <c r="K16" s="60">
        <v>2933770</v>
      </c>
      <c r="L16" s="60">
        <v>662153</v>
      </c>
      <c r="M16" s="60">
        <v>703986</v>
      </c>
      <c r="N16" s="60">
        <v>4299909</v>
      </c>
      <c r="O16" s="60"/>
      <c r="P16" s="60"/>
      <c r="Q16" s="60"/>
      <c r="R16" s="60"/>
      <c r="S16" s="60"/>
      <c r="T16" s="60"/>
      <c r="U16" s="60"/>
      <c r="V16" s="60"/>
      <c r="W16" s="60">
        <v>10403761</v>
      </c>
      <c r="X16" s="60">
        <v>195000</v>
      </c>
      <c r="Y16" s="60">
        <v>10208761</v>
      </c>
      <c r="Z16" s="140">
        <v>5235.26</v>
      </c>
      <c r="AA16" s="155">
        <v>8905000</v>
      </c>
    </row>
    <row r="17" spans="1:27" ht="12.75">
      <c r="A17" s="138" t="s">
        <v>86</v>
      </c>
      <c r="B17" s="136"/>
      <c r="C17" s="155"/>
      <c r="D17" s="155"/>
      <c r="E17" s="156">
        <v>35757000</v>
      </c>
      <c r="F17" s="60">
        <v>35757000</v>
      </c>
      <c r="G17" s="60"/>
      <c r="H17" s="60">
        <v>828139</v>
      </c>
      <c r="I17" s="60">
        <v>1533199</v>
      </c>
      <c r="J17" s="60">
        <v>2361338</v>
      </c>
      <c r="K17" s="60"/>
      <c r="L17" s="60">
        <v>722589</v>
      </c>
      <c r="M17" s="60"/>
      <c r="N17" s="60">
        <v>722589</v>
      </c>
      <c r="O17" s="60"/>
      <c r="P17" s="60"/>
      <c r="Q17" s="60"/>
      <c r="R17" s="60"/>
      <c r="S17" s="60"/>
      <c r="T17" s="60"/>
      <c r="U17" s="60"/>
      <c r="V17" s="60"/>
      <c r="W17" s="60">
        <v>3083927</v>
      </c>
      <c r="X17" s="60"/>
      <c r="Y17" s="60">
        <v>3083927</v>
      </c>
      <c r="Z17" s="140">
        <v>0</v>
      </c>
      <c r="AA17" s="155">
        <v>35757000</v>
      </c>
    </row>
    <row r="18" spans="1:27" ht="12.75">
      <c r="A18" s="138" t="s">
        <v>87</v>
      </c>
      <c r="B18" s="136"/>
      <c r="C18" s="155"/>
      <c r="D18" s="155"/>
      <c r="E18" s="156">
        <v>200000</v>
      </c>
      <c r="F18" s="60">
        <v>200000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>
        <v>200000</v>
      </c>
    </row>
    <row r="19" spans="1:27" ht="12.75">
      <c r="A19" s="135" t="s">
        <v>88</v>
      </c>
      <c r="B19" s="142"/>
      <c r="C19" s="153">
        <f aca="true" t="shared" si="3" ref="C19:Y19">SUM(C20:C23)</f>
        <v>26387265</v>
      </c>
      <c r="D19" s="153">
        <f>SUM(D20:D23)</f>
        <v>0</v>
      </c>
      <c r="E19" s="154">
        <f t="shared" si="3"/>
        <v>40185877</v>
      </c>
      <c r="F19" s="100">
        <f t="shared" si="3"/>
        <v>40185877</v>
      </c>
      <c r="G19" s="100">
        <f t="shared" si="3"/>
        <v>1742747</v>
      </c>
      <c r="H19" s="100">
        <f t="shared" si="3"/>
        <v>3004197</v>
      </c>
      <c r="I19" s="100">
        <f t="shared" si="3"/>
        <v>2197913</v>
      </c>
      <c r="J19" s="100">
        <f t="shared" si="3"/>
        <v>6944857</v>
      </c>
      <c r="K19" s="100">
        <f t="shared" si="3"/>
        <v>2163345</v>
      </c>
      <c r="L19" s="100">
        <f t="shared" si="3"/>
        <v>3240772</v>
      </c>
      <c r="M19" s="100">
        <f t="shared" si="3"/>
        <v>3668729</v>
      </c>
      <c r="N19" s="100">
        <f t="shared" si="3"/>
        <v>9072846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16017703</v>
      </c>
      <c r="X19" s="100">
        <f t="shared" si="3"/>
        <v>19342938</v>
      </c>
      <c r="Y19" s="100">
        <f t="shared" si="3"/>
        <v>-3325235</v>
      </c>
      <c r="Z19" s="137">
        <f>+IF(X19&lt;&gt;0,+(Y19/X19)*100,0)</f>
        <v>-17.190951033395237</v>
      </c>
      <c r="AA19" s="153">
        <f>SUM(AA20:AA23)</f>
        <v>40185877</v>
      </c>
    </row>
    <row r="20" spans="1:27" ht="12.75">
      <c r="A20" s="138" t="s">
        <v>89</v>
      </c>
      <c r="B20" s="136"/>
      <c r="C20" s="155">
        <v>20048158</v>
      </c>
      <c r="D20" s="155"/>
      <c r="E20" s="156">
        <v>27265611</v>
      </c>
      <c r="F20" s="60">
        <v>27265611</v>
      </c>
      <c r="G20" s="60">
        <v>1122306</v>
      </c>
      <c r="H20" s="60">
        <v>2405212</v>
      </c>
      <c r="I20" s="60">
        <v>1586261</v>
      </c>
      <c r="J20" s="60">
        <v>5113779</v>
      </c>
      <c r="K20" s="60">
        <v>1559100</v>
      </c>
      <c r="L20" s="60">
        <v>2613142</v>
      </c>
      <c r="M20" s="60">
        <v>3022566</v>
      </c>
      <c r="N20" s="60">
        <v>7194808</v>
      </c>
      <c r="O20" s="60"/>
      <c r="P20" s="60"/>
      <c r="Q20" s="60"/>
      <c r="R20" s="60"/>
      <c r="S20" s="60"/>
      <c r="T20" s="60"/>
      <c r="U20" s="60"/>
      <c r="V20" s="60"/>
      <c r="W20" s="60">
        <v>12308587</v>
      </c>
      <c r="X20" s="60">
        <v>12882804</v>
      </c>
      <c r="Y20" s="60">
        <v>-574217</v>
      </c>
      <c r="Z20" s="140">
        <v>-4.46</v>
      </c>
      <c r="AA20" s="155">
        <v>27265611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6339107</v>
      </c>
      <c r="D23" s="155"/>
      <c r="E23" s="156">
        <v>12920266</v>
      </c>
      <c r="F23" s="60">
        <v>12920266</v>
      </c>
      <c r="G23" s="60">
        <v>620441</v>
      </c>
      <c r="H23" s="60">
        <v>598985</v>
      </c>
      <c r="I23" s="60">
        <v>611652</v>
      </c>
      <c r="J23" s="60">
        <v>1831078</v>
      </c>
      <c r="K23" s="60">
        <v>604245</v>
      </c>
      <c r="L23" s="60">
        <v>627630</v>
      </c>
      <c r="M23" s="60">
        <v>646163</v>
      </c>
      <c r="N23" s="60">
        <v>1878038</v>
      </c>
      <c r="O23" s="60"/>
      <c r="P23" s="60"/>
      <c r="Q23" s="60"/>
      <c r="R23" s="60"/>
      <c r="S23" s="60"/>
      <c r="T23" s="60"/>
      <c r="U23" s="60"/>
      <c r="V23" s="60"/>
      <c r="W23" s="60">
        <v>3709116</v>
      </c>
      <c r="X23" s="60">
        <v>6460134</v>
      </c>
      <c r="Y23" s="60">
        <v>-2751018</v>
      </c>
      <c r="Z23" s="140">
        <v>-42.58</v>
      </c>
      <c r="AA23" s="155">
        <v>12920266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250062845</v>
      </c>
      <c r="D25" s="168">
        <f>+D5+D9+D15+D19+D24</f>
        <v>0</v>
      </c>
      <c r="E25" s="169">
        <f t="shared" si="4"/>
        <v>254772363</v>
      </c>
      <c r="F25" s="73">
        <f t="shared" si="4"/>
        <v>254772363</v>
      </c>
      <c r="G25" s="73">
        <f t="shared" si="4"/>
        <v>57091713</v>
      </c>
      <c r="H25" s="73">
        <f t="shared" si="4"/>
        <v>12609768</v>
      </c>
      <c r="I25" s="73">
        <f t="shared" si="4"/>
        <v>9735626</v>
      </c>
      <c r="J25" s="73">
        <f t="shared" si="4"/>
        <v>79437107</v>
      </c>
      <c r="K25" s="73">
        <f t="shared" si="4"/>
        <v>9697632</v>
      </c>
      <c r="L25" s="73">
        <f t="shared" si="4"/>
        <v>9025206</v>
      </c>
      <c r="M25" s="73">
        <f t="shared" si="4"/>
        <v>49719052</v>
      </c>
      <c r="N25" s="73">
        <f t="shared" si="4"/>
        <v>68441890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147878997</v>
      </c>
      <c r="X25" s="73">
        <f t="shared" si="4"/>
        <v>101870178</v>
      </c>
      <c r="Y25" s="73">
        <f t="shared" si="4"/>
        <v>46008819</v>
      </c>
      <c r="Z25" s="170">
        <f>+IF(X25&lt;&gt;0,+(Y25/X25)*100,0)</f>
        <v>45.16416865395092</v>
      </c>
      <c r="AA25" s="168">
        <f>+AA5+AA9+AA15+AA19+AA24</f>
        <v>254772363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111661732</v>
      </c>
      <c r="D28" s="153">
        <f>SUM(D29:D31)</f>
        <v>0</v>
      </c>
      <c r="E28" s="154">
        <f t="shared" si="5"/>
        <v>100712672</v>
      </c>
      <c r="F28" s="100">
        <f t="shared" si="5"/>
        <v>100712672</v>
      </c>
      <c r="G28" s="100">
        <f t="shared" si="5"/>
        <v>6454613</v>
      </c>
      <c r="H28" s="100">
        <f t="shared" si="5"/>
        <v>7924639</v>
      </c>
      <c r="I28" s="100">
        <f t="shared" si="5"/>
        <v>6617165</v>
      </c>
      <c r="J28" s="100">
        <f t="shared" si="5"/>
        <v>20996417</v>
      </c>
      <c r="K28" s="100">
        <f t="shared" si="5"/>
        <v>8308987</v>
      </c>
      <c r="L28" s="100">
        <f t="shared" si="5"/>
        <v>7966732</v>
      </c>
      <c r="M28" s="100">
        <f t="shared" si="5"/>
        <v>11743907</v>
      </c>
      <c r="N28" s="100">
        <f t="shared" si="5"/>
        <v>28019626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49016043</v>
      </c>
      <c r="X28" s="100">
        <f t="shared" si="5"/>
        <v>50356338</v>
      </c>
      <c r="Y28" s="100">
        <f t="shared" si="5"/>
        <v>-1340295</v>
      </c>
      <c r="Z28" s="137">
        <f>+IF(X28&lt;&gt;0,+(Y28/X28)*100,0)</f>
        <v>-2.6616212640402885</v>
      </c>
      <c r="AA28" s="153">
        <f>SUM(AA29:AA31)</f>
        <v>100712672</v>
      </c>
    </row>
    <row r="29" spans="1:27" ht="12.75">
      <c r="A29" s="138" t="s">
        <v>75</v>
      </c>
      <c r="B29" s="136"/>
      <c r="C29" s="155">
        <v>38756247</v>
      </c>
      <c r="D29" s="155"/>
      <c r="E29" s="156">
        <v>34730623</v>
      </c>
      <c r="F29" s="60">
        <v>34730623</v>
      </c>
      <c r="G29" s="60">
        <v>3065479</v>
      </c>
      <c r="H29" s="60">
        <v>2843085</v>
      </c>
      <c r="I29" s="60">
        <v>2058789</v>
      </c>
      <c r="J29" s="60">
        <v>7967353</v>
      </c>
      <c r="K29" s="60">
        <v>3435373</v>
      </c>
      <c r="L29" s="60">
        <v>2282776</v>
      </c>
      <c r="M29" s="60">
        <v>3705862</v>
      </c>
      <c r="N29" s="60">
        <v>9424011</v>
      </c>
      <c r="O29" s="60"/>
      <c r="P29" s="60"/>
      <c r="Q29" s="60"/>
      <c r="R29" s="60"/>
      <c r="S29" s="60"/>
      <c r="T29" s="60"/>
      <c r="U29" s="60"/>
      <c r="V29" s="60"/>
      <c r="W29" s="60">
        <v>17391364</v>
      </c>
      <c r="X29" s="60">
        <v>17365314</v>
      </c>
      <c r="Y29" s="60">
        <v>26050</v>
      </c>
      <c r="Z29" s="140">
        <v>0.15</v>
      </c>
      <c r="AA29" s="155">
        <v>34730623</v>
      </c>
    </row>
    <row r="30" spans="1:27" ht="12.75">
      <c r="A30" s="138" t="s">
        <v>76</v>
      </c>
      <c r="B30" s="136"/>
      <c r="C30" s="157">
        <v>55685219</v>
      </c>
      <c r="D30" s="157"/>
      <c r="E30" s="158">
        <v>47727639</v>
      </c>
      <c r="F30" s="159">
        <v>47727639</v>
      </c>
      <c r="G30" s="159">
        <v>2074394</v>
      </c>
      <c r="H30" s="159">
        <v>3164340</v>
      </c>
      <c r="I30" s="159">
        <v>3269929</v>
      </c>
      <c r="J30" s="159">
        <v>8508663</v>
      </c>
      <c r="K30" s="159">
        <v>3116103</v>
      </c>
      <c r="L30" s="159">
        <v>3868038</v>
      </c>
      <c r="M30" s="159">
        <v>6402617</v>
      </c>
      <c r="N30" s="159">
        <v>13386758</v>
      </c>
      <c r="O30" s="159"/>
      <c r="P30" s="159"/>
      <c r="Q30" s="159"/>
      <c r="R30" s="159"/>
      <c r="S30" s="159"/>
      <c r="T30" s="159"/>
      <c r="U30" s="159"/>
      <c r="V30" s="159"/>
      <c r="W30" s="159">
        <v>21895421</v>
      </c>
      <c r="X30" s="159">
        <v>23863818</v>
      </c>
      <c r="Y30" s="159">
        <v>-1968397</v>
      </c>
      <c r="Z30" s="141">
        <v>-8.25</v>
      </c>
      <c r="AA30" s="157">
        <v>47727639</v>
      </c>
    </row>
    <row r="31" spans="1:27" ht="12.75">
      <c r="A31" s="138" t="s">
        <v>77</v>
      </c>
      <c r="B31" s="136"/>
      <c r="C31" s="155">
        <v>17220266</v>
      </c>
      <c r="D31" s="155"/>
      <c r="E31" s="156">
        <v>18254410</v>
      </c>
      <c r="F31" s="60">
        <v>18254410</v>
      </c>
      <c r="G31" s="60">
        <v>1314740</v>
      </c>
      <c r="H31" s="60">
        <v>1917214</v>
      </c>
      <c r="I31" s="60">
        <v>1288447</v>
      </c>
      <c r="J31" s="60">
        <v>4520401</v>
      </c>
      <c r="K31" s="60">
        <v>1757511</v>
      </c>
      <c r="L31" s="60">
        <v>1815918</v>
      </c>
      <c r="M31" s="60">
        <v>1635428</v>
      </c>
      <c r="N31" s="60">
        <v>5208857</v>
      </c>
      <c r="O31" s="60"/>
      <c r="P31" s="60"/>
      <c r="Q31" s="60"/>
      <c r="R31" s="60"/>
      <c r="S31" s="60"/>
      <c r="T31" s="60"/>
      <c r="U31" s="60"/>
      <c r="V31" s="60"/>
      <c r="W31" s="60">
        <v>9729258</v>
      </c>
      <c r="X31" s="60">
        <v>9127206</v>
      </c>
      <c r="Y31" s="60">
        <v>602052</v>
      </c>
      <c r="Z31" s="140">
        <v>6.6</v>
      </c>
      <c r="AA31" s="155">
        <v>18254410</v>
      </c>
    </row>
    <row r="32" spans="1:27" ht="12.75">
      <c r="A32" s="135" t="s">
        <v>78</v>
      </c>
      <c r="B32" s="136"/>
      <c r="C32" s="153">
        <f aca="true" t="shared" si="6" ref="C32:Y32">SUM(C33:C37)</f>
        <v>35399471</v>
      </c>
      <c r="D32" s="153">
        <f>SUM(D33:D37)</f>
        <v>0</v>
      </c>
      <c r="E32" s="154">
        <f t="shared" si="6"/>
        <v>26160137</v>
      </c>
      <c r="F32" s="100">
        <f t="shared" si="6"/>
        <v>26160137</v>
      </c>
      <c r="G32" s="100">
        <f t="shared" si="6"/>
        <v>2523018</v>
      </c>
      <c r="H32" s="100">
        <f t="shared" si="6"/>
        <v>3377865</v>
      </c>
      <c r="I32" s="100">
        <f t="shared" si="6"/>
        <v>1937067</v>
      </c>
      <c r="J32" s="100">
        <f t="shared" si="6"/>
        <v>7837950</v>
      </c>
      <c r="K32" s="100">
        <f t="shared" si="6"/>
        <v>4000605</v>
      </c>
      <c r="L32" s="100">
        <f t="shared" si="6"/>
        <v>2731032</v>
      </c>
      <c r="M32" s="100">
        <f t="shared" si="6"/>
        <v>3491015</v>
      </c>
      <c r="N32" s="100">
        <f t="shared" si="6"/>
        <v>10222652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18060602</v>
      </c>
      <c r="X32" s="100">
        <f t="shared" si="6"/>
        <v>13080072</v>
      </c>
      <c r="Y32" s="100">
        <f t="shared" si="6"/>
        <v>4980530</v>
      </c>
      <c r="Z32" s="137">
        <f>+IF(X32&lt;&gt;0,+(Y32/X32)*100,0)</f>
        <v>38.07723688371134</v>
      </c>
      <c r="AA32" s="153">
        <f>SUM(AA33:AA37)</f>
        <v>26160137</v>
      </c>
    </row>
    <row r="33" spans="1:27" ht="12.75">
      <c r="A33" s="138" t="s">
        <v>79</v>
      </c>
      <c r="B33" s="136"/>
      <c r="C33" s="155">
        <v>9020973</v>
      </c>
      <c r="D33" s="155"/>
      <c r="E33" s="156">
        <v>9506314</v>
      </c>
      <c r="F33" s="60">
        <v>9506314</v>
      </c>
      <c r="G33" s="60">
        <v>813213</v>
      </c>
      <c r="H33" s="60">
        <v>983664</v>
      </c>
      <c r="I33" s="60">
        <v>955220</v>
      </c>
      <c r="J33" s="60">
        <v>2752097</v>
      </c>
      <c r="K33" s="60">
        <v>1015399</v>
      </c>
      <c r="L33" s="60">
        <v>1182084</v>
      </c>
      <c r="M33" s="60">
        <v>947663</v>
      </c>
      <c r="N33" s="60">
        <v>3145146</v>
      </c>
      <c r="O33" s="60"/>
      <c r="P33" s="60"/>
      <c r="Q33" s="60"/>
      <c r="R33" s="60"/>
      <c r="S33" s="60"/>
      <c r="T33" s="60"/>
      <c r="U33" s="60"/>
      <c r="V33" s="60"/>
      <c r="W33" s="60">
        <v>5897243</v>
      </c>
      <c r="X33" s="60">
        <v>4753158</v>
      </c>
      <c r="Y33" s="60">
        <v>1144085</v>
      </c>
      <c r="Z33" s="140">
        <v>24.07</v>
      </c>
      <c r="AA33" s="155">
        <v>9506314</v>
      </c>
    </row>
    <row r="34" spans="1:27" ht="12.75">
      <c r="A34" s="138" t="s">
        <v>80</v>
      </c>
      <c r="B34" s="136"/>
      <c r="C34" s="155">
        <v>7810685</v>
      </c>
      <c r="D34" s="155"/>
      <c r="E34" s="156">
        <v>1430479</v>
      </c>
      <c r="F34" s="60">
        <v>1430479</v>
      </c>
      <c r="G34" s="60">
        <v>385869</v>
      </c>
      <c r="H34" s="60">
        <v>493245</v>
      </c>
      <c r="I34" s="60">
        <v>460281</v>
      </c>
      <c r="J34" s="60">
        <v>1339395</v>
      </c>
      <c r="K34" s="60">
        <v>846150</v>
      </c>
      <c r="L34" s="60">
        <v>717396</v>
      </c>
      <c r="M34" s="60">
        <v>50601</v>
      </c>
      <c r="N34" s="60">
        <v>1614147</v>
      </c>
      <c r="O34" s="60"/>
      <c r="P34" s="60"/>
      <c r="Q34" s="60"/>
      <c r="R34" s="60"/>
      <c r="S34" s="60"/>
      <c r="T34" s="60"/>
      <c r="U34" s="60"/>
      <c r="V34" s="60"/>
      <c r="W34" s="60">
        <v>2953542</v>
      </c>
      <c r="X34" s="60">
        <v>715242</v>
      </c>
      <c r="Y34" s="60">
        <v>2238300</v>
      </c>
      <c r="Z34" s="140">
        <v>312.94</v>
      </c>
      <c r="AA34" s="155">
        <v>1430479</v>
      </c>
    </row>
    <row r="35" spans="1:27" ht="12.75">
      <c r="A35" s="138" t="s">
        <v>81</v>
      </c>
      <c r="B35" s="136"/>
      <c r="C35" s="155">
        <v>18567813</v>
      </c>
      <c r="D35" s="155"/>
      <c r="E35" s="156">
        <v>15223344</v>
      </c>
      <c r="F35" s="60">
        <v>15223344</v>
      </c>
      <c r="G35" s="60">
        <v>1323936</v>
      </c>
      <c r="H35" s="60">
        <v>1900956</v>
      </c>
      <c r="I35" s="60">
        <v>521566</v>
      </c>
      <c r="J35" s="60">
        <v>3746458</v>
      </c>
      <c r="K35" s="60">
        <v>2139056</v>
      </c>
      <c r="L35" s="60">
        <v>831552</v>
      </c>
      <c r="M35" s="60">
        <v>2492751</v>
      </c>
      <c r="N35" s="60">
        <v>5463359</v>
      </c>
      <c r="O35" s="60"/>
      <c r="P35" s="60"/>
      <c r="Q35" s="60"/>
      <c r="R35" s="60"/>
      <c r="S35" s="60"/>
      <c r="T35" s="60"/>
      <c r="U35" s="60"/>
      <c r="V35" s="60"/>
      <c r="W35" s="60">
        <v>9209817</v>
      </c>
      <c r="X35" s="60">
        <v>7611672</v>
      </c>
      <c r="Y35" s="60">
        <v>1598145</v>
      </c>
      <c r="Z35" s="140">
        <v>21</v>
      </c>
      <c r="AA35" s="155">
        <v>15223344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40430927</v>
      </c>
      <c r="D38" s="153">
        <f>SUM(D39:D41)</f>
        <v>0</v>
      </c>
      <c r="E38" s="154">
        <f t="shared" si="7"/>
        <v>43839348</v>
      </c>
      <c r="F38" s="100">
        <f t="shared" si="7"/>
        <v>43839348</v>
      </c>
      <c r="G38" s="100">
        <f t="shared" si="7"/>
        <v>5845337</v>
      </c>
      <c r="H38" s="100">
        <f t="shared" si="7"/>
        <v>1402138</v>
      </c>
      <c r="I38" s="100">
        <f t="shared" si="7"/>
        <v>1901622</v>
      </c>
      <c r="J38" s="100">
        <f t="shared" si="7"/>
        <v>9149097</v>
      </c>
      <c r="K38" s="100">
        <f t="shared" si="7"/>
        <v>5536171</v>
      </c>
      <c r="L38" s="100">
        <f t="shared" si="7"/>
        <v>1815814</v>
      </c>
      <c r="M38" s="100">
        <f t="shared" si="7"/>
        <v>8507748</v>
      </c>
      <c r="N38" s="100">
        <f t="shared" si="7"/>
        <v>15859733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25008830</v>
      </c>
      <c r="X38" s="100">
        <f t="shared" si="7"/>
        <v>21919674</v>
      </c>
      <c r="Y38" s="100">
        <f t="shared" si="7"/>
        <v>3089156</v>
      </c>
      <c r="Z38" s="137">
        <f>+IF(X38&lt;&gt;0,+(Y38/X38)*100,0)</f>
        <v>14.093074559411786</v>
      </c>
      <c r="AA38" s="153">
        <f>SUM(AA39:AA41)</f>
        <v>43839348</v>
      </c>
    </row>
    <row r="39" spans="1:27" ht="12.75">
      <c r="A39" s="138" t="s">
        <v>85</v>
      </c>
      <c r="B39" s="136"/>
      <c r="C39" s="155">
        <v>30194625</v>
      </c>
      <c r="D39" s="155"/>
      <c r="E39" s="156">
        <v>26750258</v>
      </c>
      <c r="F39" s="60">
        <v>26750258</v>
      </c>
      <c r="G39" s="60">
        <v>5258293</v>
      </c>
      <c r="H39" s="60">
        <v>697335</v>
      </c>
      <c r="I39" s="60">
        <v>1275773</v>
      </c>
      <c r="J39" s="60">
        <v>7231401</v>
      </c>
      <c r="K39" s="60">
        <v>4805236</v>
      </c>
      <c r="L39" s="60">
        <v>1069144</v>
      </c>
      <c r="M39" s="60">
        <v>7220299</v>
      </c>
      <c r="N39" s="60">
        <v>13094679</v>
      </c>
      <c r="O39" s="60"/>
      <c r="P39" s="60"/>
      <c r="Q39" s="60"/>
      <c r="R39" s="60"/>
      <c r="S39" s="60"/>
      <c r="T39" s="60"/>
      <c r="U39" s="60"/>
      <c r="V39" s="60"/>
      <c r="W39" s="60">
        <v>20326080</v>
      </c>
      <c r="X39" s="60">
        <v>13375128</v>
      </c>
      <c r="Y39" s="60">
        <v>6950952</v>
      </c>
      <c r="Z39" s="140">
        <v>51.97</v>
      </c>
      <c r="AA39" s="155">
        <v>26750258</v>
      </c>
    </row>
    <row r="40" spans="1:27" ht="12.75">
      <c r="A40" s="138" t="s">
        <v>86</v>
      </c>
      <c r="B40" s="136"/>
      <c r="C40" s="155">
        <v>10236302</v>
      </c>
      <c r="D40" s="155"/>
      <c r="E40" s="156">
        <v>10616176</v>
      </c>
      <c r="F40" s="60">
        <v>10616176</v>
      </c>
      <c r="G40" s="60">
        <v>587044</v>
      </c>
      <c r="H40" s="60">
        <v>704803</v>
      </c>
      <c r="I40" s="60">
        <v>625849</v>
      </c>
      <c r="J40" s="60">
        <v>1917696</v>
      </c>
      <c r="K40" s="60">
        <v>730935</v>
      </c>
      <c r="L40" s="60">
        <v>746670</v>
      </c>
      <c r="M40" s="60">
        <v>974893</v>
      </c>
      <c r="N40" s="60">
        <v>2452498</v>
      </c>
      <c r="O40" s="60"/>
      <c r="P40" s="60"/>
      <c r="Q40" s="60"/>
      <c r="R40" s="60"/>
      <c r="S40" s="60"/>
      <c r="T40" s="60"/>
      <c r="U40" s="60"/>
      <c r="V40" s="60"/>
      <c r="W40" s="60">
        <v>4370194</v>
      </c>
      <c r="X40" s="60">
        <v>5308086</v>
      </c>
      <c r="Y40" s="60">
        <v>-937892</v>
      </c>
      <c r="Z40" s="140">
        <v>-17.67</v>
      </c>
      <c r="AA40" s="155">
        <v>10616176</v>
      </c>
    </row>
    <row r="41" spans="1:27" ht="12.75">
      <c r="A41" s="138" t="s">
        <v>87</v>
      </c>
      <c r="B41" s="136"/>
      <c r="C41" s="155"/>
      <c r="D41" s="155"/>
      <c r="E41" s="156">
        <v>6472914</v>
      </c>
      <c r="F41" s="60">
        <v>6472914</v>
      </c>
      <c r="G41" s="60"/>
      <c r="H41" s="60"/>
      <c r="I41" s="60"/>
      <c r="J41" s="60"/>
      <c r="K41" s="60"/>
      <c r="L41" s="60"/>
      <c r="M41" s="60">
        <v>312556</v>
      </c>
      <c r="N41" s="60">
        <v>312556</v>
      </c>
      <c r="O41" s="60"/>
      <c r="P41" s="60"/>
      <c r="Q41" s="60"/>
      <c r="R41" s="60"/>
      <c r="S41" s="60"/>
      <c r="T41" s="60"/>
      <c r="U41" s="60"/>
      <c r="V41" s="60"/>
      <c r="W41" s="60">
        <v>312556</v>
      </c>
      <c r="X41" s="60">
        <v>3236460</v>
      </c>
      <c r="Y41" s="60">
        <v>-2923904</v>
      </c>
      <c r="Z41" s="140">
        <v>-90.34</v>
      </c>
      <c r="AA41" s="155">
        <v>6472914</v>
      </c>
    </row>
    <row r="42" spans="1:27" ht="12.75">
      <c r="A42" s="135" t="s">
        <v>88</v>
      </c>
      <c r="B42" s="142"/>
      <c r="C42" s="153">
        <f aca="true" t="shared" si="8" ref="C42:Y42">SUM(C43:C46)</f>
        <v>29117679</v>
      </c>
      <c r="D42" s="153">
        <f>SUM(D43:D46)</f>
        <v>0</v>
      </c>
      <c r="E42" s="154">
        <f t="shared" si="8"/>
        <v>33028204</v>
      </c>
      <c r="F42" s="100">
        <f t="shared" si="8"/>
        <v>33028204</v>
      </c>
      <c r="G42" s="100">
        <f t="shared" si="8"/>
        <v>2426829</v>
      </c>
      <c r="H42" s="100">
        <f t="shared" si="8"/>
        <v>2800658</v>
      </c>
      <c r="I42" s="100">
        <f t="shared" si="8"/>
        <v>1961110</v>
      </c>
      <c r="J42" s="100">
        <f t="shared" si="8"/>
        <v>7188597</v>
      </c>
      <c r="K42" s="100">
        <f t="shared" si="8"/>
        <v>1816618</v>
      </c>
      <c r="L42" s="100">
        <f t="shared" si="8"/>
        <v>1312790</v>
      </c>
      <c r="M42" s="100">
        <f t="shared" si="8"/>
        <v>2812361</v>
      </c>
      <c r="N42" s="100">
        <f t="shared" si="8"/>
        <v>5941769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13130366</v>
      </c>
      <c r="X42" s="100">
        <f t="shared" si="8"/>
        <v>16514100</v>
      </c>
      <c r="Y42" s="100">
        <f t="shared" si="8"/>
        <v>-3383734</v>
      </c>
      <c r="Z42" s="137">
        <f>+IF(X42&lt;&gt;0,+(Y42/X42)*100,0)</f>
        <v>-20.489969177854075</v>
      </c>
      <c r="AA42" s="153">
        <f>SUM(AA43:AA46)</f>
        <v>33028204</v>
      </c>
    </row>
    <row r="43" spans="1:27" ht="12.75">
      <c r="A43" s="138" t="s">
        <v>89</v>
      </c>
      <c r="B43" s="136"/>
      <c r="C43" s="155">
        <v>21643490</v>
      </c>
      <c r="D43" s="155"/>
      <c r="E43" s="156">
        <v>24848213</v>
      </c>
      <c r="F43" s="60">
        <v>24848213</v>
      </c>
      <c r="G43" s="60">
        <v>1449337</v>
      </c>
      <c r="H43" s="60">
        <v>2728553</v>
      </c>
      <c r="I43" s="60">
        <v>1879896</v>
      </c>
      <c r="J43" s="60">
        <v>6057786</v>
      </c>
      <c r="K43" s="60">
        <v>1523234</v>
      </c>
      <c r="L43" s="60">
        <v>996472</v>
      </c>
      <c r="M43" s="60">
        <v>2462784</v>
      </c>
      <c r="N43" s="60">
        <v>4982490</v>
      </c>
      <c r="O43" s="60"/>
      <c r="P43" s="60"/>
      <c r="Q43" s="60"/>
      <c r="R43" s="60"/>
      <c r="S43" s="60"/>
      <c r="T43" s="60"/>
      <c r="U43" s="60"/>
      <c r="V43" s="60"/>
      <c r="W43" s="60">
        <v>11040276</v>
      </c>
      <c r="X43" s="60">
        <v>12424104</v>
      </c>
      <c r="Y43" s="60">
        <v>-1383828</v>
      </c>
      <c r="Z43" s="140">
        <v>-11.14</v>
      </c>
      <c r="AA43" s="155">
        <v>24848213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7474189</v>
      </c>
      <c r="D46" s="155"/>
      <c r="E46" s="156">
        <v>8179991</v>
      </c>
      <c r="F46" s="60">
        <v>8179991</v>
      </c>
      <c r="G46" s="60">
        <v>977492</v>
      </c>
      <c r="H46" s="60">
        <v>72105</v>
      </c>
      <c r="I46" s="60">
        <v>81214</v>
      </c>
      <c r="J46" s="60">
        <v>1130811</v>
      </c>
      <c r="K46" s="60">
        <v>293384</v>
      </c>
      <c r="L46" s="60">
        <v>316318</v>
      </c>
      <c r="M46" s="60">
        <v>349577</v>
      </c>
      <c r="N46" s="60">
        <v>959279</v>
      </c>
      <c r="O46" s="60"/>
      <c r="P46" s="60"/>
      <c r="Q46" s="60"/>
      <c r="R46" s="60"/>
      <c r="S46" s="60"/>
      <c r="T46" s="60"/>
      <c r="U46" s="60"/>
      <c r="V46" s="60"/>
      <c r="W46" s="60">
        <v>2090090</v>
      </c>
      <c r="X46" s="60">
        <v>4089996</v>
      </c>
      <c r="Y46" s="60">
        <v>-1999906</v>
      </c>
      <c r="Z46" s="140">
        <v>-48.9</v>
      </c>
      <c r="AA46" s="155">
        <v>8179991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216609809</v>
      </c>
      <c r="D48" s="168">
        <f>+D28+D32+D38+D42+D47</f>
        <v>0</v>
      </c>
      <c r="E48" s="169">
        <f t="shared" si="9"/>
        <v>203740361</v>
      </c>
      <c r="F48" s="73">
        <f t="shared" si="9"/>
        <v>203740361</v>
      </c>
      <c r="G48" s="73">
        <f t="shared" si="9"/>
        <v>17249797</v>
      </c>
      <c r="H48" s="73">
        <f t="shared" si="9"/>
        <v>15505300</v>
      </c>
      <c r="I48" s="73">
        <f t="shared" si="9"/>
        <v>12416964</v>
      </c>
      <c r="J48" s="73">
        <f t="shared" si="9"/>
        <v>45172061</v>
      </c>
      <c r="K48" s="73">
        <f t="shared" si="9"/>
        <v>19662381</v>
      </c>
      <c r="L48" s="73">
        <f t="shared" si="9"/>
        <v>13826368</v>
      </c>
      <c r="M48" s="73">
        <f t="shared" si="9"/>
        <v>26555031</v>
      </c>
      <c r="N48" s="73">
        <f t="shared" si="9"/>
        <v>60043780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105215841</v>
      </c>
      <c r="X48" s="73">
        <f t="shared" si="9"/>
        <v>101870184</v>
      </c>
      <c r="Y48" s="73">
        <f t="shared" si="9"/>
        <v>3345657</v>
      </c>
      <c r="Z48" s="170">
        <f>+IF(X48&lt;&gt;0,+(Y48/X48)*100,0)</f>
        <v>3.2842357485091025</v>
      </c>
      <c r="AA48" s="168">
        <f>+AA28+AA32+AA38+AA42+AA47</f>
        <v>203740361</v>
      </c>
    </row>
    <row r="49" spans="1:27" ht="12.75">
      <c r="A49" s="148" t="s">
        <v>49</v>
      </c>
      <c r="B49" s="149"/>
      <c r="C49" s="171">
        <f aca="true" t="shared" si="10" ref="C49:Y49">+C25-C48</f>
        <v>33453036</v>
      </c>
      <c r="D49" s="171">
        <f>+D25-D48</f>
        <v>0</v>
      </c>
      <c r="E49" s="172">
        <f t="shared" si="10"/>
        <v>51032002</v>
      </c>
      <c r="F49" s="173">
        <f t="shared" si="10"/>
        <v>51032002</v>
      </c>
      <c r="G49" s="173">
        <f t="shared" si="10"/>
        <v>39841916</v>
      </c>
      <c r="H49" s="173">
        <f t="shared" si="10"/>
        <v>-2895532</v>
      </c>
      <c r="I49" s="173">
        <f t="shared" si="10"/>
        <v>-2681338</v>
      </c>
      <c r="J49" s="173">
        <f t="shared" si="10"/>
        <v>34265046</v>
      </c>
      <c r="K49" s="173">
        <f t="shared" si="10"/>
        <v>-9964749</v>
      </c>
      <c r="L49" s="173">
        <f t="shared" si="10"/>
        <v>-4801162</v>
      </c>
      <c r="M49" s="173">
        <f t="shared" si="10"/>
        <v>23164021</v>
      </c>
      <c r="N49" s="173">
        <f t="shared" si="10"/>
        <v>8398110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42663156</v>
      </c>
      <c r="X49" s="173">
        <f>IF(F25=F48,0,X25-X48)</f>
        <v>-6</v>
      </c>
      <c r="Y49" s="173">
        <f t="shared" si="10"/>
        <v>42663162</v>
      </c>
      <c r="Z49" s="174">
        <f>+IF(X49&lt;&gt;0,+(Y49/X49)*100,0)</f>
        <v>-711052700</v>
      </c>
      <c r="AA49" s="171">
        <f>+AA25-AA48</f>
        <v>51032002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27408131</v>
      </c>
      <c r="D5" s="155">
        <v>0</v>
      </c>
      <c r="E5" s="156">
        <v>28936593</v>
      </c>
      <c r="F5" s="60">
        <v>28936593</v>
      </c>
      <c r="G5" s="60">
        <v>3553</v>
      </c>
      <c r="H5" s="60">
        <v>4560279</v>
      </c>
      <c r="I5" s="60">
        <v>2784031</v>
      </c>
      <c r="J5" s="60">
        <v>7347863</v>
      </c>
      <c r="K5" s="60">
        <v>2857861</v>
      </c>
      <c r="L5" s="60">
        <v>2705120</v>
      </c>
      <c r="M5" s="60">
        <v>2893411</v>
      </c>
      <c r="N5" s="60">
        <v>8456392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15804255</v>
      </c>
      <c r="X5" s="60">
        <v>13384765</v>
      </c>
      <c r="Y5" s="60">
        <v>2419490</v>
      </c>
      <c r="Z5" s="140">
        <v>18.08</v>
      </c>
      <c r="AA5" s="155">
        <v>28936593</v>
      </c>
    </row>
    <row r="6" spans="1:27" ht="12.75">
      <c r="A6" s="181" t="s">
        <v>102</v>
      </c>
      <c r="B6" s="182"/>
      <c r="C6" s="155">
        <v>9765673</v>
      </c>
      <c r="D6" s="155">
        <v>0</v>
      </c>
      <c r="E6" s="156">
        <v>0</v>
      </c>
      <c r="F6" s="60">
        <v>0</v>
      </c>
      <c r="G6" s="60">
        <v>288834</v>
      </c>
      <c r="H6" s="60">
        <v>734047</v>
      </c>
      <c r="I6" s="60">
        <v>830829</v>
      </c>
      <c r="J6" s="60">
        <v>1853710</v>
      </c>
      <c r="K6" s="60">
        <v>904838</v>
      </c>
      <c r="L6" s="60">
        <v>-20203</v>
      </c>
      <c r="M6" s="60">
        <v>0</v>
      </c>
      <c r="N6" s="60">
        <v>884635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2738345</v>
      </c>
      <c r="X6" s="60"/>
      <c r="Y6" s="60">
        <v>2738345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13205760</v>
      </c>
      <c r="D7" s="155">
        <v>0</v>
      </c>
      <c r="E7" s="156">
        <v>12235611</v>
      </c>
      <c r="F7" s="60">
        <v>12235611</v>
      </c>
      <c r="G7" s="60">
        <v>1112655</v>
      </c>
      <c r="H7" s="60">
        <v>1084081</v>
      </c>
      <c r="I7" s="60">
        <v>1007177</v>
      </c>
      <c r="J7" s="60">
        <v>3203913</v>
      </c>
      <c r="K7" s="60">
        <v>911366</v>
      </c>
      <c r="L7" s="60">
        <v>1239889</v>
      </c>
      <c r="M7" s="60">
        <v>1063008</v>
      </c>
      <c r="N7" s="60">
        <v>3214263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6418176</v>
      </c>
      <c r="X7" s="60">
        <v>7356312</v>
      </c>
      <c r="Y7" s="60">
        <v>-938136</v>
      </c>
      <c r="Z7" s="140">
        <v>-12.75</v>
      </c>
      <c r="AA7" s="155">
        <v>12235611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6339107</v>
      </c>
      <c r="D10" s="155">
        <v>0</v>
      </c>
      <c r="E10" s="156">
        <v>7920266</v>
      </c>
      <c r="F10" s="54">
        <v>7920266</v>
      </c>
      <c r="G10" s="54">
        <v>620441</v>
      </c>
      <c r="H10" s="54">
        <v>598985</v>
      </c>
      <c r="I10" s="54">
        <v>611652</v>
      </c>
      <c r="J10" s="54">
        <v>1831078</v>
      </c>
      <c r="K10" s="54">
        <v>604245</v>
      </c>
      <c r="L10" s="54">
        <v>627630</v>
      </c>
      <c r="M10" s="54">
        <v>646163</v>
      </c>
      <c r="N10" s="54">
        <v>1878038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3709116</v>
      </c>
      <c r="X10" s="54">
        <v>3471558</v>
      </c>
      <c r="Y10" s="54">
        <v>237558</v>
      </c>
      <c r="Z10" s="184">
        <v>6.84</v>
      </c>
      <c r="AA10" s="130">
        <v>7920266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268048</v>
      </c>
      <c r="D12" s="155">
        <v>0</v>
      </c>
      <c r="E12" s="156">
        <v>305000</v>
      </c>
      <c r="F12" s="60">
        <v>305000</v>
      </c>
      <c r="G12" s="60">
        <v>33540</v>
      </c>
      <c r="H12" s="60">
        <v>12074</v>
      </c>
      <c r="I12" s="60">
        <v>14302</v>
      </c>
      <c r="J12" s="60">
        <v>59916</v>
      </c>
      <c r="K12" s="60">
        <v>24479</v>
      </c>
      <c r="L12" s="60">
        <v>29055</v>
      </c>
      <c r="M12" s="60">
        <v>22858</v>
      </c>
      <c r="N12" s="60">
        <v>76392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136308</v>
      </c>
      <c r="X12" s="60">
        <v>100698</v>
      </c>
      <c r="Y12" s="60">
        <v>35610</v>
      </c>
      <c r="Z12" s="140">
        <v>35.36</v>
      </c>
      <c r="AA12" s="155">
        <v>305000</v>
      </c>
    </row>
    <row r="13" spans="1:27" ht="12.75">
      <c r="A13" s="181" t="s">
        <v>109</v>
      </c>
      <c r="B13" s="185"/>
      <c r="C13" s="155">
        <v>3627069</v>
      </c>
      <c r="D13" s="155">
        <v>0</v>
      </c>
      <c r="E13" s="156">
        <v>3570000</v>
      </c>
      <c r="F13" s="60">
        <v>3570000</v>
      </c>
      <c r="G13" s="60">
        <v>76138</v>
      </c>
      <c r="H13" s="60">
        <v>416706</v>
      </c>
      <c r="I13" s="60">
        <v>272336</v>
      </c>
      <c r="J13" s="60">
        <v>765180</v>
      </c>
      <c r="K13" s="60">
        <v>210370</v>
      </c>
      <c r="L13" s="60">
        <v>171882</v>
      </c>
      <c r="M13" s="60">
        <v>231474</v>
      </c>
      <c r="N13" s="60">
        <v>613726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1378906</v>
      </c>
      <c r="X13" s="60">
        <v>1500000</v>
      </c>
      <c r="Y13" s="60">
        <v>-121094</v>
      </c>
      <c r="Z13" s="140">
        <v>-8.07</v>
      </c>
      <c r="AA13" s="155">
        <v>3570000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3000000</v>
      </c>
      <c r="Y14" s="60">
        <v>-3000000</v>
      </c>
      <c r="Z14" s="140">
        <v>-100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7500000</v>
      </c>
      <c r="F15" s="60">
        <v>7500000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7500000</v>
      </c>
    </row>
    <row r="16" spans="1:27" ht="12.75">
      <c r="A16" s="181" t="s">
        <v>112</v>
      </c>
      <c r="B16" s="185"/>
      <c r="C16" s="155">
        <v>32063</v>
      </c>
      <c r="D16" s="155">
        <v>0</v>
      </c>
      <c r="E16" s="156">
        <v>2105000</v>
      </c>
      <c r="F16" s="60">
        <v>2105000</v>
      </c>
      <c r="G16" s="60">
        <v>5317</v>
      </c>
      <c r="H16" s="60">
        <v>3966</v>
      </c>
      <c r="I16" s="60">
        <v>1754</v>
      </c>
      <c r="J16" s="60">
        <v>11037</v>
      </c>
      <c r="K16" s="60">
        <v>6253</v>
      </c>
      <c r="L16" s="60">
        <v>2026</v>
      </c>
      <c r="M16" s="60">
        <v>1633</v>
      </c>
      <c r="N16" s="60">
        <v>9912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20949</v>
      </c>
      <c r="X16" s="60">
        <v>252498</v>
      </c>
      <c r="Y16" s="60">
        <v>-231549</v>
      </c>
      <c r="Z16" s="140">
        <v>-91.7</v>
      </c>
      <c r="AA16" s="155">
        <v>2105000</v>
      </c>
    </row>
    <row r="17" spans="1:27" ht="12.75">
      <c r="A17" s="181" t="s">
        <v>113</v>
      </c>
      <c r="B17" s="185"/>
      <c r="C17" s="155">
        <v>1140725</v>
      </c>
      <c r="D17" s="155">
        <v>0</v>
      </c>
      <c r="E17" s="156">
        <v>1254555</v>
      </c>
      <c r="F17" s="60">
        <v>1254555</v>
      </c>
      <c r="G17" s="60">
        <v>84144</v>
      </c>
      <c r="H17" s="60">
        <v>91460</v>
      </c>
      <c r="I17" s="60">
        <v>83326</v>
      </c>
      <c r="J17" s="60">
        <v>258930</v>
      </c>
      <c r="K17" s="60">
        <v>93693</v>
      </c>
      <c r="L17" s="60">
        <v>76188</v>
      </c>
      <c r="M17" s="60">
        <v>89282</v>
      </c>
      <c r="N17" s="60">
        <v>259163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518093</v>
      </c>
      <c r="X17" s="60">
        <v>150000</v>
      </c>
      <c r="Y17" s="60">
        <v>368093</v>
      </c>
      <c r="Z17" s="140">
        <v>245.4</v>
      </c>
      <c r="AA17" s="155">
        <v>1254555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172071406</v>
      </c>
      <c r="D19" s="155">
        <v>0</v>
      </c>
      <c r="E19" s="156">
        <v>139308000</v>
      </c>
      <c r="F19" s="60">
        <v>139308000</v>
      </c>
      <c r="G19" s="60">
        <v>54283164</v>
      </c>
      <c r="H19" s="60">
        <v>3522604</v>
      </c>
      <c r="I19" s="60">
        <v>1908032</v>
      </c>
      <c r="J19" s="60">
        <v>59713800</v>
      </c>
      <c r="K19" s="60">
        <v>951992</v>
      </c>
      <c r="L19" s="60">
        <v>2442577</v>
      </c>
      <c r="M19" s="60">
        <v>42031954</v>
      </c>
      <c r="N19" s="60">
        <v>45426523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105140323</v>
      </c>
      <c r="X19" s="60">
        <v>71985000</v>
      </c>
      <c r="Y19" s="60">
        <v>33155323</v>
      </c>
      <c r="Z19" s="140">
        <v>46.06</v>
      </c>
      <c r="AA19" s="155">
        <v>139308000</v>
      </c>
    </row>
    <row r="20" spans="1:27" ht="12.75">
      <c r="A20" s="181" t="s">
        <v>35</v>
      </c>
      <c r="B20" s="185"/>
      <c r="C20" s="155">
        <v>16204863</v>
      </c>
      <c r="D20" s="155">
        <v>0</v>
      </c>
      <c r="E20" s="156">
        <v>455338</v>
      </c>
      <c r="F20" s="54">
        <v>455338</v>
      </c>
      <c r="G20" s="54">
        <v>583927</v>
      </c>
      <c r="H20" s="54">
        <v>259188</v>
      </c>
      <c r="I20" s="54">
        <v>252848</v>
      </c>
      <c r="J20" s="54">
        <v>1095963</v>
      </c>
      <c r="K20" s="54">
        <v>221965</v>
      </c>
      <c r="L20" s="54">
        <v>223449</v>
      </c>
      <c r="M20" s="54">
        <v>530010</v>
      </c>
      <c r="N20" s="54">
        <v>975424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2071387</v>
      </c>
      <c r="X20" s="54">
        <v>202668</v>
      </c>
      <c r="Y20" s="54">
        <v>1868719</v>
      </c>
      <c r="Z20" s="184">
        <v>922.06</v>
      </c>
      <c r="AA20" s="130">
        <v>455338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250062845</v>
      </c>
      <c r="D22" s="188">
        <f>SUM(D5:D21)</f>
        <v>0</v>
      </c>
      <c r="E22" s="189">
        <f t="shared" si="0"/>
        <v>203590363</v>
      </c>
      <c r="F22" s="190">
        <f t="shared" si="0"/>
        <v>203590363</v>
      </c>
      <c r="G22" s="190">
        <f t="shared" si="0"/>
        <v>57091713</v>
      </c>
      <c r="H22" s="190">
        <f t="shared" si="0"/>
        <v>11283390</v>
      </c>
      <c r="I22" s="190">
        <f t="shared" si="0"/>
        <v>7766287</v>
      </c>
      <c r="J22" s="190">
        <f t="shared" si="0"/>
        <v>76141390</v>
      </c>
      <c r="K22" s="190">
        <f t="shared" si="0"/>
        <v>6787062</v>
      </c>
      <c r="L22" s="190">
        <f t="shared" si="0"/>
        <v>7497613</v>
      </c>
      <c r="M22" s="190">
        <f t="shared" si="0"/>
        <v>47509793</v>
      </c>
      <c r="N22" s="190">
        <f t="shared" si="0"/>
        <v>61794468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137935858</v>
      </c>
      <c r="X22" s="190">
        <f t="shared" si="0"/>
        <v>101403499</v>
      </c>
      <c r="Y22" s="190">
        <f t="shared" si="0"/>
        <v>36532359</v>
      </c>
      <c r="Z22" s="191">
        <f>+IF(X22&lt;&gt;0,+(Y22/X22)*100,0)</f>
        <v>36.02672428492827</v>
      </c>
      <c r="AA22" s="188">
        <f>SUM(AA5:AA21)</f>
        <v>203590363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63311128</v>
      </c>
      <c r="D25" s="155">
        <v>0</v>
      </c>
      <c r="E25" s="156">
        <v>67959594</v>
      </c>
      <c r="F25" s="60">
        <v>67959594</v>
      </c>
      <c r="G25" s="60">
        <v>5521708</v>
      </c>
      <c r="H25" s="60">
        <v>5368410</v>
      </c>
      <c r="I25" s="60">
        <v>5424744</v>
      </c>
      <c r="J25" s="60">
        <v>16314862</v>
      </c>
      <c r="K25" s="60">
        <v>5471540</v>
      </c>
      <c r="L25" s="60">
        <v>8619637</v>
      </c>
      <c r="M25" s="60">
        <v>5722548</v>
      </c>
      <c r="N25" s="60">
        <v>19813725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36128587</v>
      </c>
      <c r="X25" s="60">
        <v>30306888</v>
      </c>
      <c r="Y25" s="60">
        <v>5821699</v>
      </c>
      <c r="Z25" s="140">
        <v>19.21</v>
      </c>
      <c r="AA25" s="155">
        <v>67959594</v>
      </c>
    </row>
    <row r="26" spans="1:27" ht="12.75">
      <c r="A26" s="183" t="s">
        <v>38</v>
      </c>
      <c r="B26" s="182"/>
      <c r="C26" s="155">
        <v>10158932</v>
      </c>
      <c r="D26" s="155">
        <v>0</v>
      </c>
      <c r="E26" s="156">
        <v>12579546</v>
      </c>
      <c r="F26" s="60">
        <v>12579546</v>
      </c>
      <c r="G26" s="60">
        <v>847561</v>
      </c>
      <c r="H26" s="60">
        <v>825973</v>
      </c>
      <c r="I26" s="60">
        <v>870086</v>
      </c>
      <c r="J26" s="60">
        <v>2543620</v>
      </c>
      <c r="K26" s="60">
        <v>878538</v>
      </c>
      <c r="L26" s="60">
        <v>875481</v>
      </c>
      <c r="M26" s="60">
        <v>875481</v>
      </c>
      <c r="N26" s="60">
        <v>2629500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5173120</v>
      </c>
      <c r="X26" s="60">
        <v>5646048</v>
      </c>
      <c r="Y26" s="60">
        <v>-472928</v>
      </c>
      <c r="Z26" s="140">
        <v>-8.38</v>
      </c>
      <c r="AA26" s="155">
        <v>12579546</v>
      </c>
    </row>
    <row r="27" spans="1:27" ht="12.75">
      <c r="A27" s="183" t="s">
        <v>118</v>
      </c>
      <c r="B27" s="182"/>
      <c r="C27" s="155">
        <v>3808681</v>
      </c>
      <c r="D27" s="155">
        <v>0</v>
      </c>
      <c r="E27" s="156">
        <v>3629457</v>
      </c>
      <c r="F27" s="60">
        <v>3629457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1869170</v>
      </c>
      <c r="N27" s="60">
        <v>1869170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1869170</v>
      </c>
      <c r="X27" s="60">
        <v>1609050</v>
      </c>
      <c r="Y27" s="60">
        <v>260120</v>
      </c>
      <c r="Z27" s="140">
        <v>16.17</v>
      </c>
      <c r="AA27" s="155">
        <v>3629457</v>
      </c>
    </row>
    <row r="28" spans="1:27" ht="12.75">
      <c r="A28" s="183" t="s">
        <v>39</v>
      </c>
      <c r="B28" s="182"/>
      <c r="C28" s="155">
        <v>28492590</v>
      </c>
      <c r="D28" s="155">
        <v>0</v>
      </c>
      <c r="E28" s="156">
        <v>21000000</v>
      </c>
      <c r="F28" s="60">
        <v>21000000</v>
      </c>
      <c r="G28" s="60">
        <v>0</v>
      </c>
      <c r="H28" s="60">
        <v>1860530</v>
      </c>
      <c r="I28" s="60">
        <v>1801513</v>
      </c>
      <c r="J28" s="60">
        <v>3662043</v>
      </c>
      <c r="K28" s="60">
        <v>1868514</v>
      </c>
      <c r="L28" s="60">
        <v>1806716</v>
      </c>
      <c r="M28" s="60">
        <v>1865422</v>
      </c>
      <c r="N28" s="60">
        <v>5540652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9202695</v>
      </c>
      <c r="X28" s="60">
        <v>9499998</v>
      </c>
      <c r="Y28" s="60">
        <v>-297303</v>
      </c>
      <c r="Z28" s="140">
        <v>-3.13</v>
      </c>
      <c r="AA28" s="155">
        <v>21000000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1810000</v>
      </c>
      <c r="F29" s="60">
        <v>1810000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1810000</v>
      </c>
    </row>
    <row r="30" spans="1:27" ht="12.75">
      <c r="A30" s="183" t="s">
        <v>119</v>
      </c>
      <c r="B30" s="182"/>
      <c r="C30" s="155">
        <v>8972268</v>
      </c>
      <c r="D30" s="155">
        <v>0</v>
      </c>
      <c r="E30" s="156">
        <v>9596083</v>
      </c>
      <c r="F30" s="60">
        <v>9596083</v>
      </c>
      <c r="G30" s="60">
        <v>1089276</v>
      </c>
      <c r="H30" s="60">
        <v>1148136</v>
      </c>
      <c r="I30" s="60">
        <v>924973</v>
      </c>
      <c r="J30" s="60">
        <v>3162385</v>
      </c>
      <c r="K30" s="60">
        <v>587517</v>
      </c>
      <c r="L30" s="60">
        <v>0</v>
      </c>
      <c r="M30" s="60">
        <v>511549</v>
      </c>
      <c r="N30" s="60">
        <v>1099066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4261451</v>
      </c>
      <c r="X30" s="60">
        <v>6278196</v>
      </c>
      <c r="Y30" s="60">
        <v>-2016745</v>
      </c>
      <c r="Z30" s="140">
        <v>-32.12</v>
      </c>
      <c r="AA30" s="155">
        <v>9596083</v>
      </c>
    </row>
    <row r="31" spans="1:27" ht="12.75">
      <c r="A31" s="183" t="s">
        <v>120</v>
      </c>
      <c r="B31" s="182"/>
      <c r="C31" s="155">
        <v>14123083</v>
      </c>
      <c r="D31" s="155">
        <v>0</v>
      </c>
      <c r="E31" s="156">
        <v>14923866</v>
      </c>
      <c r="F31" s="60">
        <v>14923866</v>
      </c>
      <c r="G31" s="60">
        <v>508853</v>
      </c>
      <c r="H31" s="60">
        <v>1106204</v>
      </c>
      <c r="I31" s="60">
        <v>567820</v>
      </c>
      <c r="J31" s="60">
        <v>2182877</v>
      </c>
      <c r="K31" s="60">
        <v>0</v>
      </c>
      <c r="L31" s="60">
        <v>168777</v>
      </c>
      <c r="M31" s="60">
        <v>0</v>
      </c>
      <c r="N31" s="60">
        <v>168777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2351654</v>
      </c>
      <c r="X31" s="60">
        <v>9589884</v>
      </c>
      <c r="Y31" s="60">
        <v>-7238230</v>
      </c>
      <c r="Z31" s="140">
        <v>-75.48</v>
      </c>
      <c r="AA31" s="155">
        <v>14923866</v>
      </c>
    </row>
    <row r="32" spans="1:27" ht="12.75">
      <c r="A32" s="183" t="s">
        <v>121</v>
      </c>
      <c r="B32" s="182"/>
      <c r="C32" s="155">
        <v>23913972</v>
      </c>
      <c r="D32" s="155">
        <v>0</v>
      </c>
      <c r="E32" s="156">
        <v>16351850</v>
      </c>
      <c r="F32" s="60">
        <v>16351850</v>
      </c>
      <c r="G32" s="60">
        <v>1835621</v>
      </c>
      <c r="H32" s="60">
        <v>1353575</v>
      </c>
      <c r="I32" s="60">
        <v>127380</v>
      </c>
      <c r="J32" s="60">
        <v>3316576</v>
      </c>
      <c r="K32" s="60">
        <v>2165979</v>
      </c>
      <c r="L32" s="60">
        <v>394107</v>
      </c>
      <c r="M32" s="60">
        <v>2415281</v>
      </c>
      <c r="N32" s="60">
        <v>4975367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8291943</v>
      </c>
      <c r="X32" s="60">
        <v>7672698</v>
      </c>
      <c r="Y32" s="60">
        <v>619245</v>
      </c>
      <c r="Z32" s="140">
        <v>8.07</v>
      </c>
      <c r="AA32" s="155">
        <v>16351850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11150000</v>
      </c>
      <c r="F33" s="60">
        <v>11150000</v>
      </c>
      <c r="G33" s="60">
        <v>3162437</v>
      </c>
      <c r="H33" s="60">
        <v>190170</v>
      </c>
      <c r="I33" s="60">
        <v>399273</v>
      </c>
      <c r="J33" s="60">
        <v>3751880</v>
      </c>
      <c r="K33" s="60">
        <v>2494251</v>
      </c>
      <c r="L33" s="60">
        <v>-761234</v>
      </c>
      <c r="M33" s="60">
        <v>3283213</v>
      </c>
      <c r="N33" s="60">
        <v>5016230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8768110</v>
      </c>
      <c r="X33" s="60">
        <v>9799998</v>
      </c>
      <c r="Y33" s="60">
        <v>-1031888</v>
      </c>
      <c r="Z33" s="140">
        <v>-10.53</v>
      </c>
      <c r="AA33" s="155">
        <v>11150000</v>
      </c>
    </row>
    <row r="34" spans="1:27" ht="12.75">
      <c r="A34" s="183" t="s">
        <v>43</v>
      </c>
      <c r="B34" s="182"/>
      <c r="C34" s="155">
        <v>63829155</v>
      </c>
      <c r="D34" s="155">
        <v>0</v>
      </c>
      <c r="E34" s="156">
        <v>44739965</v>
      </c>
      <c r="F34" s="60">
        <v>44739965</v>
      </c>
      <c r="G34" s="60">
        <v>4284341</v>
      </c>
      <c r="H34" s="60">
        <v>3652302</v>
      </c>
      <c r="I34" s="60">
        <v>2301175</v>
      </c>
      <c r="J34" s="60">
        <v>10237818</v>
      </c>
      <c r="K34" s="60">
        <v>6196042</v>
      </c>
      <c r="L34" s="60">
        <v>2722884</v>
      </c>
      <c r="M34" s="60">
        <v>10012367</v>
      </c>
      <c r="N34" s="60">
        <v>18931293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29169111</v>
      </c>
      <c r="X34" s="60">
        <v>20966208</v>
      </c>
      <c r="Y34" s="60">
        <v>8202903</v>
      </c>
      <c r="Z34" s="140">
        <v>39.12</v>
      </c>
      <c r="AA34" s="155">
        <v>44739965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216609809</v>
      </c>
      <c r="D36" s="188">
        <f>SUM(D25:D35)</f>
        <v>0</v>
      </c>
      <c r="E36" s="189">
        <f t="shared" si="1"/>
        <v>203740361</v>
      </c>
      <c r="F36" s="190">
        <f t="shared" si="1"/>
        <v>203740361</v>
      </c>
      <c r="G36" s="190">
        <f t="shared" si="1"/>
        <v>17249797</v>
      </c>
      <c r="H36" s="190">
        <f t="shared" si="1"/>
        <v>15505300</v>
      </c>
      <c r="I36" s="190">
        <f t="shared" si="1"/>
        <v>12416964</v>
      </c>
      <c r="J36" s="190">
        <f t="shared" si="1"/>
        <v>45172061</v>
      </c>
      <c r="K36" s="190">
        <f t="shared" si="1"/>
        <v>19662381</v>
      </c>
      <c r="L36" s="190">
        <f t="shared" si="1"/>
        <v>13826368</v>
      </c>
      <c r="M36" s="190">
        <f t="shared" si="1"/>
        <v>26555031</v>
      </c>
      <c r="N36" s="190">
        <f t="shared" si="1"/>
        <v>60043780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105215841</v>
      </c>
      <c r="X36" s="190">
        <f t="shared" si="1"/>
        <v>101368968</v>
      </c>
      <c r="Y36" s="190">
        <f t="shared" si="1"/>
        <v>3846873</v>
      </c>
      <c r="Z36" s="191">
        <f>+IF(X36&lt;&gt;0,+(Y36/X36)*100,0)</f>
        <v>3.7949217358116933</v>
      </c>
      <c r="AA36" s="188">
        <f>SUM(AA25:AA35)</f>
        <v>203740361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33453036</v>
      </c>
      <c r="D38" s="199">
        <f>+D22-D36</f>
        <v>0</v>
      </c>
      <c r="E38" s="200">
        <f t="shared" si="2"/>
        <v>-149998</v>
      </c>
      <c r="F38" s="106">
        <f t="shared" si="2"/>
        <v>-149998</v>
      </c>
      <c r="G38" s="106">
        <f t="shared" si="2"/>
        <v>39841916</v>
      </c>
      <c r="H38" s="106">
        <f t="shared" si="2"/>
        <v>-4221910</v>
      </c>
      <c r="I38" s="106">
        <f t="shared" si="2"/>
        <v>-4650677</v>
      </c>
      <c r="J38" s="106">
        <f t="shared" si="2"/>
        <v>30969329</v>
      </c>
      <c r="K38" s="106">
        <f t="shared" si="2"/>
        <v>-12875319</v>
      </c>
      <c r="L38" s="106">
        <f t="shared" si="2"/>
        <v>-6328755</v>
      </c>
      <c r="M38" s="106">
        <f t="shared" si="2"/>
        <v>20954762</v>
      </c>
      <c r="N38" s="106">
        <f t="shared" si="2"/>
        <v>1750688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32720017</v>
      </c>
      <c r="X38" s="106">
        <f>IF(F22=F36,0,X22-X36)</f>
        <v>34531</v>
      </c>
      <c r="Y38" s="106">
        <f t="shared" si="2"/>
        <v>32685486</v>
      </c>
      <c r="Z38" s="201">
        <f>+IF(X38&lt;&gt;0,+(Y38/X38)*100,0)</f>
        <v>94655.48637456198</v>
      </c>
      <c r="AA38" s="199">
        <f>+AA22-AA36</f>
        <v>-149998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51182000</v>
      </c>
      <c r="F39" s="60">
        <v>51182000</v>
      </c>
      <c r="G39" s="60">
        <v>0</v>
      </c>
      <c r="H39" s="60">
        <v>1326378</v>
      </c>
      <c r="I39" s="60">
        <v>1969339</v>
      </c>
      <c r="J39" s="60">
        <v>3295717</v>
      </c>
      <c r="K39" s="60">
        <v>2910570</v>
      </c>
      <c r="L39" s="60">
        <v>1527593</v>
      </c>
      <c r="M39" s="60">
        <v>2209259</v>
      </c>
      <c r="N39" s="60">
        <v>6647422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9943139</v>
      </c>
      <c r="X39" s="60">
        <v>3657167</v>
      </c>
      <c r="Y39" s="60">
        <v>6285972</v>
      </c>
      <c r="Z39" s="140">
        <v>171.88</v>
      </c>
      <c r="AA39" s="155">
        <v>51182000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33453036</v>
      </c>
      <c r="D42" s="206">
        <f>SUM(D38:D41)</f>
        <v>0</v>
      </c>
      <c r="E42" s="207">
        <f t="shared" si="3"/>
        <v>51032002</v>
      </c>
      <c r="F42" s="88">
        <f t="shared" si="3"/>
        <v>51032002</v>
      </c>
      <c r="G42" s="88">
        <f t="shared" si="3"/>
        <v>39841916</v>
      </c>
      <c r="H42" s="88">
        <f t="shared" si="3"/>
        <v>-2895532</v>
      </c>
      <c r="I42" s="88">
        <f t="shared" si="3"/>
        <v>-2681338</v>
      </c>
      <c r="J42" s="88">
        <f t="shared" si="3"/>
        <v>34265046</v>
      </c>
      <c r="K42" s="88">
        <f t="shared" si="3"/>
        <v>-9964749</v>
      </c>
      <c r="L42" s="88">
        <f t="shared" si="3"/>
        <v>-4801162</v>
      </c>
      <c r="M42" s="88">
        <f t="shared" si="3"/>
        <v>23164021</v>
      </c>
      <c r="N42" s="88">
        <f t="shared" si="3"/>
        <v>8398110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42663156</v>
      </c>
      <c r="X42" s="88">
        <f t="shared" si="3"/>
        <v>3691698</v>
      </c>
      <c r="Y42" s="88">
        <f t="shared" si="3"/>
        <v>38971458</v>
      </c>
      <c r="Z42" s="208">
        <f>+IF(X42&lt;&gt;0,+(Y42/X42)*100,0)</f>
        <v>1055.6513019212298</v>
      </c>
      <c r="AA42" s="206">
        <f>SUM(AA38:AA41)</f>
        <v>51032002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33453036</v>
      </c>
      <c r="D44" s="210">
        <f>+D42-D43</f>
        <v>0</v>
      </c>
      <c r="E44" s="211">
        <f t="shared" si="4"/>
        <v>51032002</v>
      </c>
      <c r="F44" s="77">
        <f t="shared" si="4"/>
        <v>51032002</v>
      </c>
      <c r="G44" s="77">
        <f t="shared" si="4"/>
        <v>39841916</v>
      </c>
      <c r="H44" s="77">
        <f t="shared" si="4"/>
        <v>-2895532</v>
      </c>
      <c r="I44" s="77">
        <f t="shared" si="4"/>
        <v>-2681338</v>
      </c>
      <c r="J44" s="77">
        <f t="shared" si="4"/>
        <v>34265046</v>
      </c>
      <c r="K44" s="77">
        <f t="shared" si="4"/>
        <v>-9964749</v>
      </c>
      <c r="L44" s="77">
        <f t="shared" si="4"/>
        <v>-4801162</v>
      </c>
      <c r="M44" s="77">
        <f t="shared" si="4"/>
        <v>23164021</v>
      </c>
      <c r="N44" s="77">
        <f t="shared" si="4"/>
        <v>8398110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42663156</v>
      </c>
      <c r="X44" s="77">
        <f t="shared" si="4"/>
        <v>3691698</v>
      </c>
      <c r="Y44" s="77">
        <f t="shared" si="4"/>
        <v>38971458</v>
      </c>
      <c r="Z44" s="212">
        <f>+IF(X44&lt;&gt;0,+(Y44/X44)*100,0)</f>
        <v>1055.6513019212298</v>
      </c>
      <c r="AA44" s="210">
        <f>+AA42-AA43</f>
        <v>51032002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33453036</v>
      </c>
      <c r="D46" s="206">
        <f>SUM(D44:D45)</f>
        <v>0</v>
      </c>
      <c r="E46" s="207">
        <f t="shared" si="5"/>
        <v>51032002</v>
      </c>
      <c r="F46" s="88">
        <f t="shared" si="5"/>
        <v>51032002</v>
      </c>
      <c r="G46" s="88">
        <f t="shared" si="5"/>
        <v>39841916</v>
      </c>
      <c r="H46" s="88">
        <f t="shared" si="5"/>
        <v>-2895532</v>
      </c>
      <c r="I46" s="88">
        <f t="shared" si="5"/>
        <v>-2681338</v>
      </c>
      <c r="J46" s="88">
        <f t="shared" si="5"/>
        <v>34265046</v>
      </c>
      <c r="K46" s="88">
        <f t="shared" si="5"/>
        <v>-9964749</v>
      </c>
      <c r="L46" s="88">
        <f t="shared" si="5"/>
        <v>-4801162</v>
      </c>
      <c r="M46" s="88">
        <f t="shared" si="5"/>
        <v>23164021</v>
      </c>
      <c r="N46" s="88">
        <f t="shared" si="5"/>
        <v>8398110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42663156</v>
      </c>
      <c r="X46" s="88">
        <f t="shared" si="5"/>
        <v>3691698</v>
      </c>
      <c r="Y46" s="88">
        <f t="shared" si="5"/>
        <v>38971458</v>
      </c>
      <c r="Z46" s="208">
        <f>+IF(X46&lt;&gt;0,+(Y46/X46)*100,0)</f>
        <v>1055.6513019212298</v>
      </c>
      <c r="AA46" s="206">
        <f>SUM(AA44:AA45)</f>
        <v>51032002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33453036</v>
      </c>
      <c r="D48" s="217">
        <f>SUM(D46:D47)</f>
        <v>0</v>
      </c>
      <c r="E48" s="218">
        <f t="shared" si="6"/>
        <v>51032002</v>
      </c>
      <c r="F48" s="219">
        <f t="shared" si="6"/>
        <v>51032002</v>
      </c>
      <c r="G48" s="219">
        <f t="shared" si="6"/>
        <v>39841916</v>
      </c>
      <c r="H48" s="220">
        <f t="shared" si="6"/>
        <v>-2895532</v>
      </c>
      <c r="I48" s="220">
        <f t="shared" si="6"/>
        <v>-2681338</v>
      </c>
      <c r="J48" s="220">
        <f t="shared" si="6"/>
        <v>34265046</v>
      </c>
      <c r="K48" s="220">
        <f t="shared" si="6"/>
        <v>-9964749</v>
      </c>
      <c r="L48" s="220">
        <f t="shared" si="6"/>
        <v>-4801162</v>
      </c>
      <c r="M48" s="219">
        <f t="shared" si="6"/>
        <v>23164021</v>
      </c>
      <c r="N48" s="219">
        <f t="shared" si="6"/>
        <v>8398110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42663156</v>
      </c>
      <c r="X48" s="220">
        <f t="shared" si="6"/>
        <v>3691698</v>
      </c>
      <c r="Y48" s="220">
        <f t="shared" si="6"/>
        <v>38971458</v>
      </c>
      <c r="Z48" s="221">
        <f>+IF(X48&lt;&gt;0,+(Y48/X48)*100,0)</f>
        <v>1055.6513019212298</v>
      </c>
      <c r="AA48" s="222">
        <f>SUM(AA46:AA47)</f>
        <v>51032002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2160000</v>
      </c>
      <c r="F5" s="100">
        <f t="shared" si="0"/>
        <v>2160000</v>
      </c>
      <c r="G5" s="100">
        <f t="shared" si="0"/>
        <v>671322</v>
      </c>
      <c r="H5" s="100">
        <f t="shared" si="0"/>
        <v>0</v>
      </c>
      <c r="I5" s="100">
        <f t="shared" si="0"/>
        <v>90846</v>
      </c>
      <c r="J5" s="100">
        <f t="shared" si="0"/>
        <v>762168</v>
      </c>
      <c r="K5" s="100">
        <f t="shared" si="0"/>
        <v>409038</v>
      </c>
      <c r="L5" s="100">
        <f t="shared" si="0"/>
        <v>2000</v>
      </c>
      <c r="M5" s="100">
        <f t="shared" si="0"/>
        <v>0</v>
      </c>
      <c r="N5" s="100">
        <f t="shared" si="0"/>
        <v>411038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1173206</v>
      </c>
      <c r="X5" s="100">
        <f t="shared" si="0"/>
        <v>1080000</v>
      </c>
      <c r="Y5" s="100">
        <f t="shared" si="0"/>
        <v>93206</v>
      </c>
      <c r="Z5" s="137">
        <f>+IF(X5&lt;&gt;0,+(Y5/X5)*100,0)</f>
        <v>8.630185185185185</v>
      </c>
      <c r="AA5" s="153">
        <f>SUM(AA6:AA8)</f>
        <v>2160000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>
        <v>671322</v>
      </c>
      <c r="H7" s="159"/>
      <c r="I7" s="159">
        <v>90846</v>
      </c>
      <c r="J7" s="159">
        <v>762168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762168</v>
      </c>
      <c r="X7" s="159"/>
      <c r="Y7" s="159">
        <v>762168</v>
      </c>
      <c r="Z7" s="141"/>
      <c r="AA7" s="225"/>
    </row>
    <row r="8" spans="1:27" ht="12.75">
      <c r="A8" s="138" t="s">
        <v>77</v>
      </c>
      <c r="B8" s="136"/>
      <c r="C8" s="155"/>
      <c r="D8" s="155"/>
      <c r="E8" s="156">
        <v>2160000</v>
      </c>
      <c r="F8" s="60">
        <v>2160000</v>
      </c>
      <c r="G8" s="60"/>
      <c r="H8" s="60"/>
      <c r="I8" s="60"/>
      <c r="J8" s="60"/>
      <c r="K8" s="60">
        <v>409038</v>
      </c>
      <c r="L8" s="60">
        <v>2000</v>
      </c>
      <c r="M8" s="60"/>
      <c r="N8" s="60">
        <v>411038</v>
      </c>
      <c r="O8" s="60"/>
      <c r="P8" s="60"/>
      <c r="Q8" s="60"/>
      <c r="R8" s="60"/>
      <c r="S8" s="60"/>
      <c r="T8" s="60"/>
      <c r="U8" s="60"/>
      <c r="V8" s="60"/>
      <c r="W8" s="60">
        <v>411038</v>
      </c>
      <c r="X8" s="60">
        <v>1080000</v>
      </c>
      <c r="Y8" s="60">
        <v>-668962</v>
      </c>
      <c r="Z8" s="140">
        <v>-61.94</v>
      </c>
      <c r="AA8" s="62">
        <v>2160000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2450000</v>
      </c>
      <c r="F9" s="100">
        <f t="shared" si="1"/>
        <v>2450000</v>
      </c>
      <c r="G9" s="100">
        <f t="shared" si="1"/>
        <v>15221</v>
      </c>
      <c r="H9" s="100">
        <f t="shared" si="1"/>
        <v>20313</v>
      </c>
      <c r="I9" s="100">
        <f t="shared" si="1"/>
        <v>238143</v>
      </c>
      <c r="J9" s="100">
        <f t="shared" si="1"/>
        <v>273677</v>
      </c>
      <c r="K9" s="100">
        <f t="shared" si="1"/>
        <v>271764</v>
      </c>
      <c r="L9" s="100">
        <f t="shared" si="1"/>
        <v>71172</v>
      </c>
      <c r="M9" s="100">
        <f t="shared" si="1"/>
        <v>0</v>
      </c>
      <c r="N9" s="100">
        <f t="shared" si="1"/>
        <v>342936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616613</v>
      </c>
      <c r="X9" s="100">
        <f t="shared" si="1"/>
        <v>1450002</v>
      </c>
      <c r="Y9" s="100">
        <f t="shared" si="1"/>
        <v>-833389</v>
      </c>
      <c r="Z9" s="137">
        <f>+IF(X9&lt;&gt;0,+(Y9/X9)*100,0)</f>
        <v>-57.47502417238045</v>
      </c>
      <c r="AA9" s="102">
        <f>SUM(AA10:AA14)</f>
        <v>2450000</v>
      </c>
    </row>
    <row r="10" spans="1:27" ht="12.75">
      <c r="A10" s="138" t="s">
        <v>79</v>
      </c>
      <c r="B10" s="136"/>
      <c r="C10" s="155"/>
      <c r="D10" s="155"/>
      <c r="E10" s="156">
        <v>2150000</v>
      </c>
      <c r="F10" s="60">
        <v>2150000</v>
      </c>
      <c r="G10" s="60">
        <v>15221</v>
      </c>
      <c r="H10" s="60">
        <v>20313</v>
      </c>
      <c r="I10" s="60">
        <v>60000</v>
      </c>
      <c r="J10" s="60">
        <v>95534</v>
      </c>
      <c r="K10" s="60">
        <v>255542</v>
      </c>
      <c r="L10" s="60">
        <v>28658</v>
      </c>
      <c r="M10" s="60"/>
      <c r="N10" s="60">
        <v>284200</v>
      </c>
      <c r="O10" s="60"/>
      <c r="P10" s="60"/>
      <c r="Q10" s="60"/>
      <c r="R10" s="60"/>
      <c r="S10" s="60"/>
      <c r="T10" s="60"/>
      <c r="U10" s="60"/>
      <c r="V10" s="60"/>
      <c r="W10" s="60">
        <v>379734</v>
      </c>
      <c r="X10" s="60">
        <v>1075002</v>
      </c>
      <c r="Y10" s="60">
        <v>-695268</v>
      </c>
      <c r="Z10" s="140">
        <v>-64.68</v>
      </c>
      <c r="AA10" s="62">
        <v>2150000</v>
      </c>
    </row>
    <row r="11" spans="1:27" ht="12.75">
      <c r="A11" s="138" t="s">
        <v>80</v>
      </c>
      <c r="B11" s="136"/>
      <c r="C11" s="155"/>
      <c r="D11" s="155"/>
      <c r="E11" s="156">
        <v>300000</v>
      </c>
      <c r="F11" s="60">
        <v>300000</v>
      </c>
      <c r="G11" s="60"/>
      <c r="H11" s="60"/>
      <c r="I11" s="60">
        <v>178143</v>
      </c>
      <c r="J11" s="60">
        <v>178143</v>
      </c>
      <c r="K11" s="60">
        <v>16222</v>
      </c>
      <c r="L11" s="60">
        <v>38000</v>
      </c>
      <c r="M11" s="60"/>
      <c r="N11" s="60">
        <v>54222</v>
      </c>
      <c r="O11" s="60"/>
      <c r="P11" s="60"/>
      <c r="Q11" s="60"/>
      <c r="R11" s="60"/>
      <c r="S11" s="60"/>
      <c r="T11" s="60"/>
      <c r="U11" s="60"/>
      <c r="V11" s="60"/>
      <c r="W11" s="60">
        <v>232365</v>
      </c>
      <c r="X11" s="60">
        <v>375000</v>
      </c>
      <c r="Y11" s="60">
        <v>-142635</v>
      </c>
      <c r="Z11" s="140">
        <v>-38.04</v>
      </c>
      <c r="AA11" s="62">
        <v>300000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>
        <v>4514</v>
      </c>
      <c r="M12" s="60"/>
      <c r="N12" s="60">
        <v>4514</v>
      </c>
      <c r="O12" s="60"/>
      <c r="P12" s="60"/>
      <c r="Q12" s="60"/>
      <c r="R12" s="60"/>
      <c r="S12" s="60"/>
      <c r="T12" s="60"/>
      <c r="U12" s="60"/>
      <c r="V12" s="60"/>
      <c r="W12" s="60">
        <v>4514</v>
      </c>
      <c r="X12" s="60"/>
      <c r="Y12" s="60">
        <v>4514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711879634</v>
      </c>
      <c r="D15" s="153">
        <f>SUM(D16:D18)</f>
        <v>0</v>
      </c>
      <c r="E15" s="154">
        <f t="shared" si="2"/>
        <v>44622000</v>
      </c>
      <c r="F15" s="100">
        <f t="shared" si="2"/>
        <v>44622000</v>
      </c>
      <c r="G15" s="100">
        <f t="shared" si="2"/>
        <v>3881051</v>
      </c>
      <c r="H15" s="100">
        <f t="shared" si="2"/>
        <v>2874750</v>
      </c>
      <c r="I15" s="100">
        <f t="shared" si="2"/>
        <v>1533199</v>
      </c>
      <c r="J15" s="100">
        <f t="shared" si="2"/>
        <v>8289000</v>
      </c>
      <c r="K15" s="100">
        <f t="shared" si="2"/>
        <v>4811792</v>
      </c>
      <c r="L15" s="100">
        <f t="shared" si="2"/>
        <v>2499042</v>
      </c>
      <c r="M15" s="100">
        <f t="shared" si="2"/>
        <v>0</v>
      </c>
      <c r="N15" s="100">
        <f t="shared" si="2"/>
        <v>7310834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15599834</v>
      </c>
      <c r="X15" s="100">
        <f t="shared" si="2"/>
        <v>22311000</v>
      </c>
      <c r="Y15" s="100">
        <f t="shared" si="2"/>
        <v>-6711166</v>
      </c>
      <c r="Z15" s="137">
        <f>+IF(X15&lt;&gt;0,+(Y15/X15)*100,0)</f>
        <v>-30.080077092017394</v>
      </c>
      <c r="AA15" s="102">
        <f>SUM(AA16:AA18)</f>
        <v>44622000</v>
      </c>
    </row>
    <row r="16" spans="1:27" ht="12.75">
      <c r="A16" s="138" t="s">
        <v>85</v>
      </c>
      <c r="B16" s="136"/>
      <c r="C16" s="155">
        <v>711879634</v>
      </c>
      <c r="D16" s="155"/>
      <c r="E16" s="156">
        <v>8665000</v>
      </c>
      <c r="F16" s="60">
        <v>8665000</v>
      </c>
      <c r="G16" s="60">
        <v>668037</v>
      </c>
      <c r="H16" s="60">
        <v>1258246</v>
      </c>
      <c r="I16" s="60"/>
      <c r="J16" s="60">
        <v>1926283</v>
      </c>
      <c r="K16" s="60">
        <v>4598636</v>
      </c>
      <c r="L16" s="60">
        <v>1776453</v>
      </c>
      <c r="M16" s="60"/>
      <c r="N16" s="60">
        <v>6375089</v>
      </c>
      <c r="O16" s="60"/>
      <c r="P16" s="60"/>
      <c r="Q16" s="60"/>
      <c r="R16" s="60"/>
      <c r="S16" s="60"/>
      <c r="T16" s="60"/>
      <c r="U16" s="60"/>
      <c r="V16" s="60"/>
      <c r="W16" s="60">
        <v>8301372</v>
      </c>
      <c r="X16" s="60">
        <v>4332498</v>
      </c>
      <c r="Y16" s="60">
        <v>3968874</v>
      </c>
      <c r="Z16" s="140">
        <v>91.61</v>
      </c>
      <c r="AA16" s="62">
        <v>8665000</v>
      </c>
    </row>
    <row r="17" spans="1:27" ht="12.75">
      <c r="A17" s="138" t="s">
        <v>86</v>
      </c>
      <c r="B17" s="136"/>
      <c r="C17" s="155"/>
      <c r="D17" s="155"/>
      <c r="E17" s="156">
        <v>35757000</v>
      </c>
      <c r="F17" s="60">
        <v>35757000</v>
      </c>
      <c r="G17" s="60">
        <v>3213014</v>
      </c>
      <c r="H17" s="60">
        <v>1616504</v>
      </c>
      <c r="I17" s="60">
        <v>1533199</v>
      </c>
      <c r="J17" s="60">
        <v>6362717</v>
      </c>
      <c r="K17" s="60">
        <v>213156</v>
      </c>
      <c r="L17" s="60">
        <v>722589</v>
      </c>
      <c r="M17" s="60"/>
      <c r="N17" s="60">
        <v>935745</v>
      </c>
      <c r="O17" s="60"/>
      <c r="P17" s="60"/>
      <c r="Q17" s="60"/>
      <c r="R17" s="60"/>
      <c r="S17" s="60"/>
      <c r="T17" s="60"/>
      <c r="U17" s="60"/>
      <c r="V17" s="60"/>
      <c r="W17" s="60">
        <v>7298462</v>
      </c>
      <c r="X17" s="60">
        <v>17878500</v>
      </c>
      <c r="Y17" s="60">
        <v>-10580038</v>
      </c>
      <c r="Z17" s="140">
        <v>-59.18</v>
      </c>
      <c r="AA17" s="62">
        <v>35757000</v>
      </c>
    </row>
    <row r="18" spans="1:27" ht="12.75">
      <c r="A18" s="138" t="s">
        <v>87</v>
      </c>
      <c r="B18" s="136"/>
      <c r="C18" s="155"/>
      <c r="D18" s="155"/>
      <c r="E18" s="156">
        <v>200000</v>
      </c>
      <c r="F18" s="60">
        <v>200000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100002</v>
      </c>
      <c r="Y18" s="60">
        <v>-100002</v>
      </c>
      <c r="Z18" s="140">
        <v>-100</v>
      </c>
      <c r="AA18" s="62">
        <v>200000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1500000</v>
      </c>
      <c r="F19" s="100">
        <f t="shared" si="3"/>
        <v>1500000</v>
      </c>
      <c r="G19" s="100">
        <f t="shared" si="3"/>
        <v>0</v>
      </c>
      <c r="H19" s="100">
        <f t="shared" si="3"/>
        <v>1499132</v>
      </c>
      <c r="I19" s="100">
        <f t="shared" si="3"/>
        <v>308484</v>
      </c>
      <c r="J19" s="100">
        <f t="shared" si="3"/>
        <v>1807616</v>
      </c>
      <c r="K19" s="100">
        <f t="shared" si="3"/>
        <v>323312</v>
      </c>
      <c r="L19" s="100">
        <f t="shared" si="3"/>
        <v>1244104</v>
      </c>
      <c r="M19" s="100">
        <f t="shared" si="3"/>
        <v>0</v>
      </c>
      <c r="N19" s="100">
        <f t="shared" si="3"/>
        <v>1567416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3375032</v>
      </c>
      <c r="X19" s="100">
        <f t="shared" si="3"/>
        <v>750000</v>
      </c>
      <c r="Y19" s="100">
        <f t="shared" si="3"/>
        <v>2625032</v>
      </c>
      <c r="Z19" s="137">
        <f>+IF(X19&lt;&gt;0,+(Y19/X19)*100,0)</f>
        <v>350.0042666666667</v>
      </c>
      <c r="AA19" s="102">
        <f>SUM(AA20:AA23)</f>
        <v>1500000</v>
      </c>
    </row>
    <row r="20" spans="1:27" ht="12.75">
      <c r="A20" s="138" t="s">
        <v>89</v>
      </c>
      <c r="B20" s="136"/>
      <c r="C20" s="155"/>
      <c r="D20" s="155"/>
      <c r="E20" s="156">
        <v>1500000</v>
      </c>
      <c r="F20" s="60">
        <v>1500000</v>
      </c>
      <c r="G20" s="60"/>
      <c r="H20" s="60">
        <v>1499132</v>
      </c>
      <c r="I20" s="60">
        <v>308484</v>
      </c>
      <c r="J20" s="60">
        <v>1807616</v>
      </c>
      <c r="K20" s="60">
        <v>323312</v>
      </c>
      <c r="L20" s="60">
        <v>1244104</v>
      </c>
      <c r="M20" s="60"/>
      <c r="N20" s="60">
        <v>1567416</v>
      </c>
      <c r="O20" s="60"/>
      <c r="P20" s="60"/>
      <c r="Q20" s="60"/>
      <c r="R20" s="60"/>
      <c r="S20" s="60"/>
      <c r="T20" s="60"/>
      <c r="U20" s="60"/>
      <c r="V20" s="60"/>
      <c r="W20" s="60">
        <v>3375032</v>
      </c>
      <c r="X20" s="60">
        <v>750000</v>
      </c>
      <c r="Y20" s="60">
        <v>2625032</v>
      </c>
      <c r="Z20" s="140">
        <v>350</v>
      </c>
      <c r="AA20" s="62">
        <v>1500000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711879634</v>
      </c>
      <c r="D25" s="217">
        <f>+D5+D9+D15+D19+D24</f>
        <v>0</v>
      </c>
      <c r="E25" s="230">
        <f t="shared" si="4"/>
        <v>50732000</v>
      </c>
      <c r="F25" s="219">
        <f t="shared" si="4"/>
        <v>50732000</v>
      </c>
      <c r="G25" s="219">
        <f t="shared" si="4"/>
        <v>4567594</v>
      </c>
      <c r="H25" s="219">
        <f t="shared" si="4"/>
        <v>4394195</v>
      </c>
      <c r="I25" s="219">
        <f t="shared" si="4"/>
        <v>2170672</v>
      </c>
      <c r="J25" s="219">
        <f t="shared" si="4"/>
        <v>11132461</v>
      </c>
      <c r="K25" s="219">
        <f t="shared" si="4"/>
        <v>5815906</v>
      </c>
      <c r="L25" s="219">
        <f t="shared" si="4"/>
        <v>3816318</v>
      </c>
      <c r="M25" s="219">
        <f t="shared" si="4"/>
        <v>0</v>
      </c>
      <c r="N25" s="219">
        <f t="shared" si="4"/>
        <v>9632224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20764685</v>
      </c>
      <c r="X25" s="219">
        <f t="shared" si="4"/>
        <v>25591002</v>
      </c>
      <c r="Y25" s="219">
        <f t="shared" si="4"/>
        <v>-4826317</v>
      </c>
      <c r="Z25" s="231">
        <f>+IF(X25&lt;&gt;0,+(Y25/X25)*100,0)</f>
        <v>-18.859429576067402</v>
      </c>
      <c r="AA25" s="232">
        <f>+AA5+AA9+AA15+AA19+AA24</f>
        <v>50732000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33757000</v>
      </c>
      <c r="F28" s="60">
        <v>33757000</v>
      </c>
      <c r="G28" s="60">
        <v>3283762</v>
      </c>
      <c r="H28" s="60">
        <v>3115636</v>
      </c>
      <c r="I28" s="60">
        <v>1841683</v>
      </c>
      <c r="J28" s="60">
        <v>8241081</v>
      </c>
      <c r="K28" s="60">
        <v>2664723</v>
      </c>
      <c r="L28" s="60">
        <v>1966693</v>
      </c>
      <c r="M28" s="60"/>
      <c r="N28" s="60">
        <v>4631416</v>
      </c>
      <c r="O28" s="60"/>
      <c r="P28" s="60"/>
      <c r="Q28" s="60"/>
      <c r="R28" s="60"/>
      <c r="S28" s="60"/>
      <c r="T28" s="60"/>
      <c r="U28" s="60"/>
      <c r="V28" s="60"/>
      <c r="W28" s="60">
        <v>12872497</v>
      </c>
      <c r="X28" s="60"/>
      <c r="Y28" s="60">
        <v>12872497</v>
      </c>
      <c r="Z28" s="140"/>
      <c r="AA28" s="155">
        <v>33757000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>
        <v>15221</v>
      </c>
      <c r="H29" s="60">
        <v>120313</v>
      </c>
      <c r="I29" s="60">
        <v>328989</v>
      </c>
      <c r="J29" s="60">
        <v>464523</v>
      </c>
      <c r="K29" s="60">
        <v>157810</v>
      </c>
      <c r="L29" s="60">
        <v>1224508</v>
      </c>
      <c r="M29" s="60"/>
      <c r="N29" s="60">
        <v>1382318</v>
      </c>
      <c r="O29" s="60"/>
      <c r="P29" s="60"/>
      <c r="Q29" s="60"/>
      <c r="R29" s="60"/>
      <c r="S29" s="60"/>
      <c r="T29" s="60"/>
      <c r="U29" s="60"/>
      <c r="V29" s="60"/>
      <c r="W29" s="60">
        <v>1846841</v>
      </c>
      <c r="X29" s="60"/>
      <c r="Y29" s="60">
        <v>1846841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33757000</v>
      </c>
      <c r="F32" s="77">
        <f t="shared" si="5"/>
        <v>33757000</v>
      </c>
      <c r="G32" s="77">
        <f t="shared" si="5"/>
        <v>3298983</v>
      </c>
      <c r="H32" s="77">
        <f t="shared" si="5"/>
        <v>3235949</v>
      </c>
      <c r="I32" s="77">
        <f t="shared" si="5"/>
        <v>2170672</v>
      </c>
      <c r="J32" s="77">
        <f t="shared" si="5"/>
        <v>8705604</v>
      </c>
      <c r="K32" s="77">
        <f t="shared" si="5"/>
        <v>2822533</v>
      </c>
      <c r="L32" s="77">
        <f t="shared" si="5"/>
        <v>3191201</v>
      </c>
      <c r="M32" s="77">
        <f t="shared" si="5"/>
        <v>0</v>
      </c>
      <c r="N32" s="77">
        <f t="shared" si="5"/>
        <v>6013734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14719338</v>
      </c>
      <c r="X32" s="77">
        <f t="shared" si="5"/>
        <v>0</v>
      </c>
      <c r="Y32" s="77">
        <f t="shared" si="5"/>
        <v>14719338</v>
      </c>
      <c r="Z32" s="212">
        <f>+IF(X32&lt;&gt;0,+(Y32/X32)*100,0)</f>
        <v>0</v>
      </c>
      <c r="AA32" s="79">
        <f>SUM(AA28:AA31)</f>
        <v>33757000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711879634</v>
      </c>
      <c r="D35" s="155"/>
      <c r="E35" s="156">
        <v>16975000</v>
      </c>
      <c r="F35" s="60">
        <v>16975000</v>
      </c>
      <c r="G35" s="60">
        <v>1268611</v>
      </c>
      <c r="H35" s="60">
        <v>1158246</v>
      </c>
      <c r="I35" s="60"/>
      <c r="J35" s="60">
        <v>2426857</v>
      </c>
      <c r="K35" s="60">
        <v>2993373</v>
      </c>
      <c r="L35" s="60">
        <v>625117</v>
      </c>
      <c r="M35" s="60"/>
      <c r="N35" s="60">
        <v>3618490</v>
      </c>
      <c r="O35" s="60"/>
      <c r="P35" s="60"/>
      <c r="Q35" s="60"/>
      <c r="R35" s="60"/>
      <c r="S35" s="60"/>
      <c r="T35" s="60"/>
      <c r="U35" s="60"/>
      <c r="V35" s="60"/>
      <c r="W35" s="60">
        <v>6045347</v>
      </c>
      <c r="X35" s="60"/>
      <c r="Y35" s="60">
        <v>6045347</v>
      </c>
      <c r="Z35" s="140"/>
      <c r="AA35" s="62">
        <v>16975000</v>
      </c>
    </row>
    <row r="36" spans="1:27" ht="12.75">
      <c r="A36" s="238" t="s">
        <v>139</v>
      </c>
      <c r="B36" s="149"/>
      <c r="C36" s="222">
        <f aca="true" t="shared" si="6" ref="C36:Y36">SUM(C32:C35)</f>
        <v>711879634</v>
      </c>
      <c r="D36" s="222">
        <f>SUM(D32:D35)</f>
        <v>0</v>
      </c>
      <c r="E36" s="218">
        <f t="shared" si="6"/>
        <v>50732000</v>
      </c>
      <c r="F36" s="220">
        <f t="shared" si="6"/>
        <v>50732000</v>
      </c>
      <c r="G36" s="220">
        <f t="shared" si="6"/>
        <v>4567594</v>
      </c>
      <c r="H36" s="220">
        <f t="shared" si="6"/>
        <v>4394195</v>
      </c>
      <c r="I36" s="220">
        <f t="shared" si="6"/>
        <v>2170672</v>
      </c>
      <c r="J36" s="220">
        <f t="shared" si="6"/>
        <v>11132461</v>
      </c>
      <c r="K36" s="220">
        <f t="shared" si="6"/>
        <v>5815906</v>
      </c>
      <c r="L36" s="220">
        <f t="shared" si="6"/>
        <v>3816318</v>
      </c>
      <c r="M36" s="220">
        <f t="shared" si="6"/>
        <v>0</v>
      </c>
      <c r="N36" s="220">
        <f t="shared" si="6"/>
        <v>9632224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20764685</v>
      </c>
      <c r="X36" s="220">
        <f t="shared" si="6"/>
        <v>0</v>
      </c>
      <c r="Y36" s="220">
        <f t="shared" si="6"/>
        <v>20764685</v>
      </c>
      <c r="Z36" s="221">
        <f>+IF(X36&lt;&gt;0,+(Y36/X36)*100,0)</f>
        <v>0</v>
      </c>
      <c r="AA36" s="239">
        <f>SUM(AA32:AA35)</f>
        <v>50732000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2084243</v>
      </c>
      <c r="D6" s="155"/>
      <c r="E6" s="59">
        <v>556000</v>
      </c>
      <c r="F6" s="60">
        <v>556000</v>
      </c>
      <c r="G6" s="60">
        <v>11200</v>
      </c>
      <c r="H6" s="60">
        <v>4160374</v>
      </c>
      <c r="I6" s="60">
        <v>87519097</v>
      </c>
      <c r="J6" s="60">
        <v>87519097</v>
      </c>
      <c r="K6" s="60">
        <v>6200</v>
      </c>
      <c r="L6" s="60">
        <v>1629553</v>
      </c>
      <c r="M6" s="60"/>
      <c r="N6" s="60">
        <v>1629553</v>
      </c>
      <c r="O6" s="60"/>
      <c r="P6" s="60"/>
      <c r="Q6" s="60"/>
      <c r="R6" s="60"/>
      <c r="S6" s="60"/>
      <c r="T6" s="60"/>
      <c r="U6" s="60"/>
      <c r="V6" s="60"/>
      <c r="W6" s="60">
        <v>1629553</v>
      </c>
      <c r="X6" s="60">
        <v>278000</v>
      </c>
      <c r="Y6" s="60">
        <v>1351553</v>
      </c>
      <c r="Z6" s="140">
        <v>486.17</v>
      </c>
      <c r="AA6" s="62">
        <v>556000</v>
      </c>
    </row>
    <row r="7" spans="1:27" ht="12.75">
      <c r="A7" s="249" t="s">
        <v>144</v>
      </c>
      <c r="B7" s="182"/>
      <c r="C7" s="155">
        <v>27455775</v>
      </c>
      <c r="D7" s="155"/>
      <c r="E7" s="59">
        <v>5038000</v>
      </c>
      <c r="F7" s="60">
        <v>5038000</v>
      </c>
      <c r="G7" s="60"/>
      <c r="H7" s="60"/>
      <c r="I7" s="60"/>
      <c r="J7" s="60"/>
      <c r="K7" s="60">
        <v>36889048</v>
      </c>
      <c r="L7" s="60">
        <v>24689006</v>
      </c>
      <c r="M7" s="60"/>
      <c r="N7" s="60">
        <v>24689006</v>
      </c>
      <c r="O7" s="60"/>
      <c r="P7" s="60"/>
      <c r="Q7" s="60"/>
      <c r="R7" s="60"/>
      <c r="S7" s="60"/>
      <c r="T7" s="60"/>
      <c r="U7" s="60"/>
      <c r="V7" s="60"/>
      <c r="W7" s="60">
        <v>24689006</v>
      </c>
      <c r="X7" s="60">
        <v>2519000</v>
      </c>
      <c r="Y7" s="60">
        <v>22170006</v>
      </c>
      <c r="Z7" s="140">
        <v>880.11</v>
      </c>
      <c r="AA7" s="62">
        <v>5038000</v>
      </c>
    </row>
    <row r="8" spans="1:27" ht="12.75">
      <c r="A8" s="249" t="s">
        <v>145</v>
      </c>
      <c r="B8" s="182"/>
      <c r="C8" s="155">
        <v>11268244</v>
      </c>
      <c r="D8" s="155"/>
      <c r="E8" s="59">
        <v>39211000</v>
      </c>
      <c r="F8" s="60">
        <v>39211000</v>
      </c>
      <c r="G8" s="60">
        <v>-5731718</v>
      </c>
      <c r="H8" s="60">
        <v>-3660362</v>
      </c>
      <c r="I8" s="60">
        <v>116837680</v>
      </c>
      <c r="J8" s="60">
        <v>116837680</v>
      </c>
      <c r="K8" s="60">
        <v>-46923416</v>
      </c>
      <c r="L8" s="60">
        <v>-46164965</v>
      </c>
      <c r="M8" s="60"/>
      <c r="N8" s="60">
        <v>-46164965</v>
      </c>
      <c r="O8" s="60"/>
      <c r="P8" s="60"/>
      <c r="Q8" s="60"/>
      <c r="R8" s="60"/>
      <c r="S8" s="60"/>
      <c r="T8" s="60"/>
      <c r="U8" s="60"/>
      <c r="V8" s="60"/>
      <c r="W8" s="60">
        <v>-46164965</v>
      </c>
      <c r="X8" s="60">
        <v>19605500</v>
      </c>
      <c r="Y8" s="60">
        <v>-65770465</v>
      </c>
      <c r="Z8" s="140">
        <v>-335.47</v>
      </c>
      <c r="AA8" s="62">
        <v>39211000</v>
      </c>
    </row>
    <row r="9" spans="1:27" ht="12.75">
      <c r="A9" s="249" t="s">
        <v>146</v>
      </c>
      <c r="B9" s="182"/>
      <c r="C9" s="155">
        <v>33862426</v>
      </c>
      <c r="D9" s="155"/>
      <c r="E9" s="59">
        <v>3001000</v>
      </c>
      <c r="F9" s="60">
        <v>3001000</v>
      </c>
      <c r="G9" s="60">
        <v>145568292</v>
      </c>
      <c r="H9" s="60">
        <v>111381020</v>
      </c>
      <c r="I9" s="60">
        <v>3209633075</v>
      </c>
      <c r="J9" s="60">
        <v>3209633075</v>
      </c>
      <c r="K9" s="60">
        <v>102040249</v>
      </c>
      <c r="L9" s="60">
        <v>103027529</v>
      </c>
      <c r="M9" s="60"/>
      <c r="N9" s="60">
        <v>103027529</v>
      </c>
      <c r="O9" s="60"/>
      <c r="P9" s="60"/>
      <c r="Q9" s="60"/>
      <c r="R9" s="60"/>
      <c r="S9" s="60"/>
      <c r="T9" s="60"/>
      <c r="U9" s="60"/>
      <c r="V9" s="60"/>
      <c r="W9" s="60">
        <v>103027529</v>
      </c>
      <c r="X9" s="60">
        <v>1500500</v>
      </c>
      <c r="Y9" s="60">
        <v>101527029</v>
      </c>
      <c r="Z9" s="140">
        <v>6766.21</v>
      </c>
      <c r="AA9" s="62">
        <v>3001000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421964</v>
      </c>
      <c r="D11" s="155"/>
      <c r="E11" s="59">
        <v>500000</v>
      </c>
      <c r="F11" s="60">
        <v>500000</v>
      </c>
      <c r="G11" s="60">
        <v>562999</v>
      </c>
      <c r="H11" s="60">
        <v>378551</v>
      </c>
      <c r="I11" s="60">
        <v>2196979</v>
      </c>
      <c r="J11" s="60">
        <v>2196979</v>
      </c>
      <c r="K11" s="60">
        <v>413101</v>
      </c>
      <c r="L11" s="60">
        <v>400546</v>
      </c>
      <c r="M11" s="60"/>
      <c r="N11" s="60">
        <v>400546</v>
      </c>
      <c r="O11" s="60"/>
      <c r="P11" s="60"/>
      <c r="Q11" s="60"/>
      <c r="R11" s="60"/>
      <c r="S11" s="60"/>
      <c r="T11" s="60"/>
      <c r="U11" s="60"/>
      <c r="V11" s="60"/>
      <c r="W11" s="60">
        <v>400546</v>
      </c>
      <c r="X11" s="60">
        <v>250000</v>
      </c>
      <c r="Y11" s="60">
        <v>150546</v>
      </c>
      <c r="Z11" s="140">
        <v>60.22</v>
      </c>
      <c r="AA11" s="62">
        <v>500000</v>
      </c>
    </row>
    <row r="12" spans="1:27" ht="12.75">
      <c r="A12" s="250" t="s">
        <v>56</v>
      </c>
      <c r="B12" s="251"/>
      <c r="C12" s="168">
        <f aca="true" t="shared" si="0" ref="C12:Y12">SUM(C6:C11)</f>
        <v>75092652</v>
      </c>
      <c r="D12" s="168">
        <f>SUM(D6:D11)</f>
        <v>0</v>
      </c>
      <c r="E12" s="72">
        <f t="shared" si="0"/>
        <v>48306000</v>
      </c>
      <c r="F12" s="73">
        <f t="shared" si="0"/>
        <v>48306000</v>
      </c>
      <c r="G12" s="73">
        <f t="shared" si="0"/>
        <v>140410773</v>
      </c>
      <c r="H12" s="73">
        <f t="shared" si="0"/>
        <v>112259583</v>
      </c>
      <c r="I12" s="73">
        <f t="shared" si="0"/>
        <v>3416186831</v>
      </c>
      <c r="J12" s="73">
        <f t="shared" si="0"/>
        <v>3416186831</v>
      </c>
      <c r="K12" s="73">
        <f t="shared" si="0"/>
        <v>92425182</v>
      </c>
      <c r="L12" s="73">
        <f t="shared" si="0"/>
        <v>83581669</v>
      </c>
      <c r="M12" s="73">
        <f t="shared" si="0"/>
        <v>0</v>
      </c>
      <c r="N12" s="73">
        <f t="shared" si="0"/>
        <v>83581669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83581669</v>
      </c>
      <c r="X12" s="73">
        <f t="shared" si="0"/>
        <v>24153000</v>
      </c>
      <c r="Y12" s="73">
        <f t="shared" si="0"/>
        <v>59428669</v>
      </c>
      <c r="Z12" s="170">
        <f>+IF(X12&lt;&gt;0,+(Y12/X12)*100,0)</f>
        <v>246.05087980789136</v>
      </c>
      <c r="AA12" s="74">
        <f>SUM(AA6:AA11)</f>
        <v>48306000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46606200</v>
      </c>
      <c r="D17" s="155"/>
      <c r="E17" s="59">
        <v>46606000</v>
      </c>
      <c r="F17" s="60">
        <v>46606000</v>
      </c>
      <c r="G17" s="60">
        <v>46606200</v>
      </c>
      <c r="H17" s="60">
        <v>46606200</v>
      </c>
      <c r="I17" s="60">
        <v>46606200</v>
      </c>
      <c r="J17" s="60">
        <v>46606200</v>
      </c>
      <c r="K17" s="60">
        <v>46606200</v>
      </c>
      <c r="L17" s="60">
        <v>46606200</v>
      </c>
      <c r="M17" s="60"/>
      <c r="N17" s="60">
        <v>46606200</v>
      </c>
      <c r="O17" s="60"/>
      <c r="P17" s="60"/>
      <c r="Q17" s="60"/>
      <c r="R17" s="60"/>
      <c r="S17" s="60"/>
      <c r="T17" s="60"/>
      <c r="U17" s="60"/>
      <c r="V17" s="60"/>
      <c r="W17" s="60">
        <v>46606200</v>
      </c>
      <c r="X17" s="60">
        <v>23303000</v>
      </c>
      <c r="Y17" s="60">
        <v>23303200</v>
      </c>
      <c r="Z17" s="140">
        <v>100</v>
      </c>
      <c r="AA17" s="62">
        <v>46606000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339609105</v>
      </c>
      <c r="D19" s="155"/>
      <c r="E19" s="59">
        <v>411303000</v>
      </c>
      <c r="F19" s="60">
        <v>411303000</v>
      </c>
      <c r="G19" s="60">
        <v>325936205</v>
      </c>
      <c r="H19" s="60">
        <v>337260323</v>
      </c>
      <c r="I19" s="60">
        <v>367043242</v>
      </c>
      <c r="J19" s="60">
        <v>367043242</v>
      </c>
      <c r="K19" s="60">
        <v>343834087</v>
      </c>
      <c r="L19" s="60">
        <v>343155304</v>
      </c>
      <c r="M19" s="60"/>
      <c r="N19" s="60">
        <v>343155304</v>
      </c>
      <c r="O19" s="60"/>
      <c r="P19" s="60"/>
      <c r="Q19" s="60"/>
      <c r="R19" s="60"/>
      <c r="S19" s="60"/>
      <c r="T19" s="60"/>
      <c r="U19" s="60"/>
      <c r="V19" s="60"/>
      <c r="W19" s="60">
        <v>343155304</v>
      </c>
      <c r="X19" s="60">
        <v>205651500</v>
      </c>
      <c r="Y19" s="60">
        <v>137503804</v>
      </c>
      <c r="Z19" s="140">
        <v>66.86</v>
      </c>
      <c r="AA19" s="62">
        <v>411303000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373972</v>
      </c>
      <c r="D22" s="155"/>
      <c r="E22" s="59">
        <v>338000</v>
      </c>
      <c r="F22" s="60">
        <v>338000</v>
      </c>
      <c r="G22" s="60">
        <v>-1415397</v>
      </c>
      <c r="H22" s="60">
        <v>-1051620</v>
      </c>
      <c r="I22" s="60">
        <v>-18193473</v>
      </c>
      <c r="J22" s="60">
        <v>-18193473</v>
      </c>
      <c r="K22" s="60">
        <v>-1236093</v>
      </c>
      <c r="L22" s="60">
        <v>1326016</v>
      </c>
      <c r="M22" s="60"/>
      <c r="N22" s="60">
        <v>1326016</v>
      </c>
      <c r="O22" s="60"/>
      <c r="P22" s="60"/>
      <c r="Q22" s="60"/>
      <c r="R22" s="60"/>
      <c r="S22" s="60"/>
      <c r="T22" s="60"/>
      <c r="U22" s="60"/>
      <c r="V22" s="60"/>
      <c r="W22" s="60">
        <v>1326016</v>
      </c>
      <c r="X22" s="60">
        <v>169000</v>
      </c>
      <c r="Y22" s="60">
        <v>1157016</v>
      </c>
      <c r="Z22" s="140">
        <v>684.62</v>
      </c>
      <c r="AA22" s="62">
        <v>338000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12982404</v>
      </c>
      <c r="H23" s="159">
        <v>2315457</v>
      </c>
      <c r="I23" s="159">
        <v>52801143</v>
      </c>
      <c r="J23" s="60">
        <v>52801143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386589277</v>
      </c>
      <c r="D24" s="168">
        <f>SUM(D15:D23)</f>
        <v>0</v>
      </c>
      <c r="E24" s="76">
        <f t="shared" si="1"/>
        <v>458247000</v>
      </c>
      <c r="F24" s="77">
        <f t="shared" si="1"/>
        <v>458247000</v>
      </c>
      <c r="G24" s="77">
        <f t="shared" si="1"/>
        <v>384109412</v>
      </c>
      <c r="H24" s="77">
        <f t="shared" si="1"/>
        <v>385130360</v>
      </c>
      <c r="I24" s="77">
        <f t="shared" si="1"/>
        <v>448257112</v>
      </c>
      <c r="J24" s="77">
        <f t="shared" si="1"/>
        <v>448257112</v>
      </c>
      <c r="K24" s="77">
        <f t="shared" si="1"/>
        <v>389204194</v>
      </c>
      <c r="L24" s="77">
        <f t="shared" si="1"/>
        <v>391087520</v>
      </c>
      <c r="M24" s="77">
        <f t="shared" si="1"/>
        <v>0</v>
      </c>
      <c r="N24" s="77">
        <f t="shared" si="1"/>
        <v>391087520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391087520</v>
      </c>
      <c r="X24" s="77">
        <f t="shared" si="1"/>
        <v>229123500</v>
      </c>
      <c r="Y24" s="77">
        <f t="shared" si="1"/>
        <v>161964020</v>
      </c>
      <c r="Z24" s="212">
        <f>+IF(X24&lt;&gt;0,+(Y24/X24)*100,0)</f>
        <v>70.68852387467895</v>
      </c>
      <c r="AA24" s="79">
        <f>SUM(AA15:AA23)</f>
        <v>458247000</v>
      </c>
    </row>
    <row r="25" spans="1:27" ht="12.75">
      <c r="A25" s="250" t="s">
        <v>159</v>
      </c>
      <c r="B25" s="251"/>
      <c r="C25" s="168">
        <f aca="true" t="shared" si="2" ref="C25:Y25">+C12+C24</f>
        <v>461681929</v>
      </c>
      <c r="D25" s="168">
        <f>+D12+D24</f>
        <v>0</v>
      </c>
      <c r="E25" s="72">
        <f t="shared" si="2"/>
        <v>506553000</v>
      </c>
      <c r="F25" s="73">
        <f t="shared" si="2"/>
        <v>506553000</v>
      </c>
      <c r="G25" s="73">
        <f t="shared" si="2"/>
        <v>524520185</v>
      </c>
      <c r="H25" s="73">
        <f t="shared" si="2"/>
        <v>497389943</v>
      </c>
      <c r="I25" s="73">
        <f t="shared" si="2"/>
        <v>3864443943</v>
      </c>
      <c r="J25" s="73">
        <f t="shared" si="2"/>
        <v>3864443943</v>
      </c>
      <c r="K25" s="73">
        <f t="shared" si="2"/>
        <v>481629376</v>
      </c>
      <c r="L25" s="73">
        <f t="shared" si="2"/>
        <v>474669189</v>
      </c>
      <c r="M25" s="73">
        <f t="shared" si="2"/>
        <v>0</v>
      </c>
      <c r="N25" s="73">
        <f t="shared" si="2"/>
        <v>474669189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474669189</v>
      </c>
      <c r="X25" s="73">
        <f t="shared" si="2"/>
        <v>253276500</v>
      </c>
      <c r="Y25" s="73">
        <f t="shared" si="2"/>
        <v>221392689</v>
      </c>
      <c r="Z25" s="170">
        <f>+IF(X25&lt;&gt;0,+(Y25/X25)*100,0)</f>
        <v>87.41146099223576</v>
      </c>
      <c r="AA25" s="74">
        <f>+AA12+AA24</f>
        <v>506553000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24666928</v>
      </c>
      <c r="H29" s="60"/>
      <c r="I29" s="60"/>
      <c r="J29" s="60"/>
      <c r="K29" s="60">
        <v>1910722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263320</v>
      </c>
      <c r="D30" s="155"/>
      <c r="E30" s="59">
        <v>1210000</v>
      </c>
      <c r="F30" s="60">
        <v>1210000</v>
      </c>
      <c r="G30" s="60">
        <v>193531</v>
      </c>
      <c r="H30" s="60">
        <v>95818</v>
      </c>
      <c r="I30" s="60">
        <v>11900195</v>
      </c>
      <c r="J30" s="60">
        <v>11900195</v>
      </c>
      <c r="K30" s="60">
        <v>213855</v>
      </c>
      <c r="L30" s="60">
        <v>302600</v>
      </c>
      <c r="M30" s="60"/>
      <c r="N30" s="60">
        <v>302600</v>
      </c>
      <c r="O30" s="60"/>
      <c r="P30" s="60"/>
      <c r="Q30" s="60"/>
      <c r="R30" s="60"/>
      <c r="S30" s="60"/>
      <c r="T30" s="60"/>
      <c r="U30" s="60"/>
      <c r="V30" s="60"/>
      <c r="W30" s="60">
        <v>302600</v>
      </c>
      <c r="X30" s="60">
        <v>605000</v>
      </c>
      <c r="Y30" s="60">
        <v>-302400</v>
      </c>
      <c r="Z30" s="140">
        <v>-49.98</v>
      </c>
      <c r="AA30" s="62">
        <v>1210000</v>
      </c>
    </row>
    <row r="31" spans="1:27" ht="12.75">
      <c r="A31" s="249" t="s">
        <v>163</v>
      </c>
      <c r="B31" s="182"/>
      <c r="C31" s="155">
        <v>1584676</v>
      </c>
      <c r="D31" s="155"/>
      <c r="E31" s="59"/>
      <c r="F31" s="60"/>
      <c r="G31" s="60">
        <v>1583364</v>
      </c>
      <c r="H31" s="60">
        <v>1504228</v>
      </c>
      <c r="I31" s="60">
        <v>-10443175</v>
      </c>
      <c r="J31" s="60">
        <v>-10443175</v>
      </c>
      <c r="K31" s="60">
        <v>1379527</v>
      </c>
      <c r="L31" s="60">
        <v>1318342</v>
      </c>
      <c r="M31" s="60"/>
      <c r="N31" s="60">
        <v>1318342</v>
      </c>
      <c r="O31" s="60"/>
      <c r="P31" s="60"/>
      <c r="Q31" s="60"/>
      <c r="R31" s="60"/>
      <c r="S31" s="60"/>
      <c r="T31" s="60"/>
      <c r="U31" s="60"/>
      <c r="V31" s="60"/>
      <c r="W31" s="60">
        <v>1318342</v>
      </c>
      <c r="X31" s="60"/>
      <c r="Y31" s="60">
        <v>1318342</v>
      </c>
      <c r="Z31" s="140"/>
      <c r="AA31" s="62"/>
    </row>
    <row r="32" spans="1:27" ht="12.75">
      <c r="A32" s="249" t="s">
        <v>164</v>
      </c>
      <c r="B32" s="182"/>
      <c r="C32" s="155">
        <v>18947553</v>
      </c>
      <c r="D32" s="155"/>
      <c r="E32" s="59">
        <v>27000000</v>
      </c>
      <c r="F32" s="60">
        <v>27000000</v>
      </c>
      <c r="G32" s="60">
        <v>25275246</v>
      </c>
      <c r="H32" s="60">
        <v>21107995</v>
      </c>
      <c r="I32" s="60">
        <v>334866213</v>
      </c>
      <c r="J32" s="60">
        <v>334866213</v>
      </c>
      <c r="K32" s="60">
        <v>16659219</v>
      </c>
      <c r="L32" s="60">
        <v>16917418</v>
      </c>
      <c r="M32" s="60"/>
      <c r="N32" s="60">
        <v>16917418</v>
      </c>
      <c r="O32" s="60"/>
      <c r="P32" s="60"/>
      <c r="Q32" s="60"/>
      <c r="R32" s="60"/>
      <c r="S32" s="60"/>
      <c r="T32" s="60"/>
      <c r="U32" s="60"/>
      <c r="V32" s="60"/>
      <c r="W32" s="60">
        <v>16917418</v>
      </c>
      <c r="X32" s="60">
        <v>13500000</v>
      </c>
      <c r="Y32" s="60">
        <v>3417418</v>
      </c>
      <c r="Z32" s="140">
        <v>25.31</v>
      </c>
      <c r="AA32" s="62">
        <v>27000000</v>
      </c>
    </row>
    <row r="33" spans="1:27" ht="12.75">
      <c r="A33" s="249" t="s">
        <v>165</v>
      </c>
      <c r="B33" s="182"/>
      <c r="C33" s="155">
        <v>8354149</v>
      </c>
      <c r="D33" s="155"/>
      <c r="E33" s="59">
        <v>5699000</v>
      </c>
      <c r="F33" s="60">
        <v>5699000</v>
      </c>
      <c r="G33" s="60">
        <v>4694711</v>
      </c>
      <c r="H33" s="60">
        <v>7202205</v>
      </c>
      <c r="I33" s="60">
        <v>5514205</v>
      </c>
      <c r="J33" s="60">
        <v>5514205</v>
      </c>
      <c r="K33" s="60">
        <v>7202205</v>
      </c>
      <c r="L33" s="60">
        <v>7175454</v>
      </c>
      <c r="M33" s="60"/>
      <c r="N33" s="60">
        <v>7175454</v>
      </c>
      <c r="O33" s="60"/>
      <c r="P33" s="60"/>
      <c r="Q33" s="60"/>
      <c r="R33" s="60"/>
      <c r="S33" s="60"/>
      <c r="T33" s="60"/>
      <c r="U33" s="60"/>
      <c r="V33" s="60"/>
      <c r="W33" s="60">
        <v>7175454</v>
      </c>
      <c r="X33" s="60">
        <v>2849500</v>
      </c>
      <c r="Y33" s="60">
        <v>4325954</v>
      </c>
      <c r="Z33" s="140">
        <v>151.81</v>
      </c>
      <c r="AA33" s="62">
        <v>5699000</v>
      </c>
    </row>
    <row r="34" spans="1:27" ht="12.75">
      <c r="A34" s="250" t="s">
        <v>58</v>
      </c>
      <c r="B34" s="251"/>
      <c r="C34" s="168">
        <f aca="true" t="shared" si="3" ref="C34:Y34">SUM(C29:C33)</f>
        <v>29149698</v>
      </c>
      <c r="D34" s="168">
        <f>SUM(D29:D33)</f>
        <v>0</v>
      </c>
      <c r="E34" s="72">
        <f t="shared" si="3"/>
        <v>33909000</v>
      </c>
      <c r="F34" s="73">
        <f t="shared" si="3"/>
        <v>33909000</v>
      </c>
      <c r="G34" s="73">
        <f t="shared" si="3"/>
        <v>56413780</v>
      </c>
      <c r="H34" s="73">
        <f t="shared" si="3"/>
        <v>29910246</v>
      </c>
      <c r="I34" s="73">
        <f t="shared" si="3"/>
        <v>341837438</v>
      </c>
      <c r="J34" s="73">
        <f t="shared" si="3"/>
        <v>341837438</v>
      </c>
      <c r="K34" s="73">
        <f t="shared" si="3"/>
        <v>27365528</v>
      </c>
      <c r="L34" s="73">
        <f t="shared" si="3"/>
        <v>25713814</v>
      </c>
      <c r="M34" s="73">
        <f t="shared" si="3"/>
        <v>0</v>
      </c>
      <c r="N34" s="73">
        <f t="shared" si="3"/>
        <v>25713814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25713814</v>
      </c>
      <c r="X34" s="73">
        <f t="shared" si="3"/>
        <v>16954500</v>
      </c>
      <c r="Y34" s="73">
        <f t="shared" si="3"/>
        <v>8759314</v>
      </c>
      <c r="Z34" s="170">
        <f>+IF(X34&lt;&gt;0,+(Y34/X34)*100,0)</f>
        <v>51.66365271756761</v>
      </c>
      <c r="AA34" s="74">
        <f>SUM(AA29:AA33)</f>
        <v>33909000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2660000</v>
      </c>
      <c r="F37" s="60">
        <v>2660000</v>
      </c>
      <c r="G37" s="60">
        <v>211593</v>
      </c>
      <c r="H37" s="60">
        <v>934189</v>
      </c>
      <c r="I37" s="60">
        <v>27866299</v>
      </c>
      <c r="J37" s="60">
        <v>27866299</v>
      </c>
      <c r="K37" s="60">
        <v>1203510</v>
      </c>
      <c r="L37" s="60">
        <v>996721</v>
      </c>
      <c r="M37" s="60"/>
      <c r="N37" s="60">
        <v>996721</v>
      </c>
      <c r="O37" s="60"/>
      <c r="P37" s="60"/>
      <c r="Q37" s="60"/>
      <c r="R37" s="60"/>
      <c r="S37" s="60"/>
      <c r="T37" s="60"/>
      <c r="U37" s="60"/>
      <c r="V37" s="60"/>
      <c r="W37" s="60">
        <v>996721</v>
      </c>
      <c r="X37" s="60">
        <v>1330000</v>
      </c>
      <c r="Y37" s="60">
        <v>-333279</v>
      </c>
      <c r="Z37" s="140">
        <v>-25.06</v>
      </c>
      <c r="AA37" s="62">
        <v>2660000</v>
      </c>
    </row>
    <row r="38" spans="1:27" ht="12.75">
      <c r="A38" s="249" t="s">
        <v>165</v>
      </c>
      <c r="B38" s="182"/>
      <c r="C38" s="155">
        <v>19378580</v>
      </c>
      <c r="D38" s="155"/>
      <c r="E38" s="59">
        <v>17000000</v>
      </c>
      <c r="F38" s="60">
        <v>17000000</v>
      </c>
      <c r="G38" s="60">
        <v>15267124</v>
      </c>
      <c r="H38" s="60">
        <v>18707714</v>
      </c>
      <c r="I38" s="60">
        <v>18707714</v>
      </c>
      <c r="J38" s="60">
        <v>18707714</v>
      </c>
      <c r="K38" s="60">
        <v>18707714</v>
      </c>
      <c r="L38" s="60">
        <v>19902316</v>
      </c>
      <c r="M38" s="60"/>
      <c r="N38" s="60">
        <v>19902316</v>
      </c>
      <c r="O38" s="60"/>
      <c r="P38" s="60"/>
      <c r="Q38" s="60"/>
      <c r="R38" s="60"/>
      <c r="S38" s="60"/>
      <c r="T38" s="60"/>
      <c r="U38" s="60"/>
      <c r="V38" s="60"/>
      <c r="W38" s="60">
        <v>19902316</v>
      </c>
      <c r="X38" s="60">
        <v>8500000</v>
      </c>
      <c r="Y38" s="60">
        <v>11402316</v>
      </c>
      <c r="Z38" s="140">
        <v>134.14</v>
      </c>
      <c r="AA38" s="62">
        <v>17000000</v>
      </c>
    </row>
    <row r="39" spans="1:27" ht="12.75">
      <c r="A39" s="250" t="s">
        <v>59</v>
      </c>
      <c r="B39" s="253"/>
      <c r="C39" s="168">
        <f aca="true" t="shared" si="4" ref="C39:Y39">SUM(C37:C38)</f>
        <v>19378580</v>
      </c>
      <c r="D39" s="168">
        <f>SUM(D37:D38)</f>
        <v>0</v>
      </c>
      <c r="E39" s="76">
        <f t="shared" si="4"/>
        <v>19660000</v>
      </c>
      <c r="F39" s="77">
        <f t="shared" si="4"/>
        <v>19660000</v>
      </c>
      <c r="G39" s="77">
        <f t="shared" si="4"/>
        <v>15478717</v>
      </c>
      <c r="H39" s="77">
        <f t="shared" si="4"/>
        <v>19641903</v>
      </c>
      <c r="I39" s="77">
        <f t="shared" si="4"/>
        <v>46574013</v>
      </c>
      <c r="J39" s="77">
        <f t="shared" si="4"/>
        <v>46574013</v>
      </c>
      <c r="K39" s="77">
        <f t="shared" si="4"/>
        <v>19911224</v>
      </c>
      <c r="L39" s="77">
        <f t="shared" si="4"/>
        <v>20899037</v>
      </c>
      <c r="M39" s="77">
        <f t="shared" si="4"/>
        <v>0</v>
      </c>
      <c r="N39" s="77">
        <f t="shared" si="4"/>
        <v>20899037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20899037</v>
      </c>
      <c r="X39" s="77">
        <f t="shared" si="4"/>
        <v>9830000</v>
      </c>
      <c r="Y39" s="77">
        <f t="shared" si="4"/>
        <v>11069037</v>
      </c>
      <c r="Z39" s="212">
        <f>+IF(X39&lt;&gt;0,+(Y39/X39)*100,0)</f>
        <v>112.60464903357071</v>
      </c>
      <c r="AA39" s="79">
        <f>SUM(AA37:AA38)</f>
        <v>19660000</v>
      </c>
    </row>
    <row r="40" spans="1:27" ht="12.75">
      <c r="A40" s="250" t="s">
        <v>167</v>
      </c>
      <c r="B40" s="251"/>
      <c r="C40" s="168">
        <f aca="true" t="shared" si="5" ref="C40:Y40">+C34+C39</f>
        <v>48528278</v>
      </c>
      <c r="D40" s="168">
        <f>+D34+D39</f>
        <v>0</v>
      </c>
      <c r="E40" s="72">
        <f t="shared" si="5"/>
        <v>53569000</v>
      </c>
      <c r="F40" s="73">
        <f t="shared" si="5"/>
        <v>53569000</v>
      </c>
      <c r="G40" s="73">
        <f t="shared" si="5"/>
        <v>71892497</v>
      </c>
      <c r="H40" s="73">
        <f t="shared" si="5"/>
        <v>49552149</v>
      </c>
      <c r="I40" s="73">
        <f t="shared" si="5"/>
        <v>388411451</v>
      </c>
      <c r="J40" s="73">
        <f t="shared" si="5"/>
        <v>388411451</v>
      </c>
      <c r="K40" s="73">
        <f t="shared" si="5"/>
        <v>47276752</v>
      </c>
      <c r="L40" s="73">
        <f t="shared" si="5"/>
        <v>46612851</v>
      </c>
      <c r="M40" s="73">
        <f t="shared" si="5"/>
        <v>0</v>
      </c>
      <c r="N40" s="73">
        <f t="shared" si="5"/>
        <v>46612851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46612851</v>
      </c>
      <c r="X40" s="73">
        <f t="shared" si="5"/>
        <v>26784500</v>
      </c>
      <c r="Y40" s="73">
        <f t="shared" si="5"/>
        <v>19828351</v>
      </c>
      <c r="Z40" s="170">
        <f>+IF(X40&lt;&gt;0,+(Y40/X40)*100,0)</f>
        <v>74.02919972372081</v>
      </c>
      <c r="AA40" s="74">
        <f>+AA34+AA39</f>
        <v>53569000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413153651</v>
      </c>
      <c r="D42" s="257">
        <f>+D25-D40</f>
        <v>0</v>
      </c>
      <c r="E42" s="258">
        <f t="shared" si="6"/>
        <v>452984000</v>
      </c>
      <c r="F42" s="259">
        <f t="shared" si="6"/>
        <v>452984000</v>
      </c>
      <c r="G42" s="259">
        <f t="shared" si="6"/>
        <v>452627688</v>
      </c>
      <c r="H42" s="259">
        <f t="shared" si="6"/>
        <v>447837794</v>
      </c>
      <c r="I42" s="259">
        <f t="shared" si="6"/>
        <v>3476032492</v>
      </c>
      <c r="J42" s="259">
        <f t="shared" si="6"/>
        <v>3476032492</v>
      </c>
      <c r="K42" s="259">
        <f t="shared" si="6"/>
        <v>434352624</v>
      </c>
      <c r="L42" s="259">
        <f t="shared" si="6"/>
        <v>428056338</v>
      </c>
      <c r="M42" s="259">
        <f t="shared" si="6"/>
        <v>0</v>
      </c>
      <c r="N42" s="259">
        <f t="shared" si="6"/>
        <v>428056338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428056338</v>
      </c>
      <c r="X42" s="259">
        <f t="shared" si="6"/>
        <v>226492000</v>
      </c>
      <c r="Y42" s="259">
        <f t="shared" si="6"/>
        <v>201564338</v>
      </c>
      <c r="Z42" s="260">
        <f>+IF(X42&lt;&gt;0,+(Y42/X42)*100,0)</f>
        <v>88.9940209808735</v>
      </c>
      <c r="AA42" s="261">
        <f>+AA25-AA40</f>
        <v>452984000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411294456</v>
      </c>
      <c r="D45" s="155"/>
      <c r="E45" s="59">
        <v>451184000</v>
      </c>
      <c r="F45" s="60">
        <v>451184000</v>
      </c>
      <c r="G45" s="60">
        <v>450788080</v>
      </c>
      <c r="H45" s="60">
        <v>445963811</v>
      </c>
      <c r="I45" s="60">
        <v>3471938469</v>
      </c>
      <c r="J45" s="60">
        <v>3471938469</v>
      </c>
      <c r="K45" s="60">
        <v>432463735</v>
      </c>
      <c r="L45" s="60">
        <v>426160161</v>
      </c>
      <c r="M45" s="60"/>
      <c r="N45" s="60">
        <v>426160161</v>
      </c>
      <c r="O45" s="60"/>
      <c r="P45" s="60"/>
      <c r="Q45" s="60"/>
      <c r="R45" s="60"/>
      <c r="S45" s="60"/>
      <c r="T45" s="60"/>
      <c r="U45" s="60"/>
      <c r="V45" s="60"/>
      <c r="W45" s="60">
        <v>426160161</v>
      </c>
      <c r="X45" s="60">
        <v>225592000</v>
      </c>
      <c r="Y45" s="60">
        <v>200568161</v>
      </c>
      <c r="Z45" s="139">
        <v>88.91</v>
      </c>
      <c r="AA45" s="62">
        <v>451184000</v>
      </c>
    </row>
    <row r="46" spans="1:27" ht="12.75">
      <c r="A46" s="249" t="s">
        <v>171</v>
      </c>
      <c r="B46" s="182"/>
      <c r="C46" s="155">
        <v>1859195</v>
      </c>
      <c r="D46" s="155"/>
      <c r="E46" s="59"/>
      <c r="F46" s="60"/>
      <c r="G46" s="60">
        <v>1839608</v>
      </c>
      <c r="H46" s="60">
        <v>1873983</v>
      </c>
      <c r="I46" s="60">
        <v>4094023</v>
      </c>
      <c r="J46" s="60">
        <v>4094023</v>
      </c>
      <c r="K46" s="60">
        <v>1888889</v>
      </c>
      <c r="L46" s="60">
        <v>1896177</v>
      </c>
      <c r="M46" s="60"/>
      <c r="N46" s="60">
        <v>1896177</v>
      </c>
      <c r="O46" s="60"/>
      <c r="P46" s="60"/>
      <c r="Q46" s="60"/>
      <c r="R46" s="60"/>
      <c r="S46" s="60"/>
      <c r="T46" s="60"/>
      <c r="U46" s="60"/>
      <c r="V46" s="60"/>
      <c r="W46" s="60">
        <v>1896177</v>
      </c>
      <c r="X46" s="60"/>
      <c r="Y46" s="60">
        <v>1896177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>
        <v>1800000</v>
      </c>
      <c r="F47" s="60">
        <v>1800000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900000</v>
      </c>
      <c r="Y47" s="60">
        <v>-900000</v>
      </c>
      <c r="Z47" s="139">
        <v>-100</v>
      </c>
      <c r="AA47" s="62">
        <v>1800000</v>
      </c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413153651</v>
      </c>
      <c r="D48" s="217">
        <f>SUM(D45:D47)</f>
        <v>0</v>
      </c>
      <c r="E48" s="264">
        <f t="shared" si="7"/>
        <v>452984000</v>
      </c>
      <c r="F48" s="219">
        <f t="shared" si="7"/>
        <v>452984000</v>
      </c>
      <c r="G48" s="219">
        <f t="shared" si="7"/>
        <v>452627688</v>
      </c>
      <c r="H48" s="219">
        <f t="shared" si="7"/>
        <v>447837794</v>
      </c>
      <c r="I48" s="219">
        <f t="shared" si="7"/>
        <v>3476032492</v>
      </c>
      <c r="J48" s="219">
        <f t="shared" si="7"/>
        <v>3476032492</v>
      </c>
      <c r="K48" s="219">
        <f t="shared" si="7"/>
        <v>434352624</v>
      </c>
      <c r="L48" s="219">
        <f t="shared" si="7"/>
        <v>428056338</v>
      </c>
      <c r="M48" s="219">
        <f t="shared" si="7"/>
        <v>0</v>
      </c>
      <c r="N48" s="219">
        <f t="shared" si="7"/>
        <v>428056338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428056338</v>
      </c>
      <c r="X48" s="219">
        <f t="shared" si="7"/>
        <v>226492000</v>
      </c>
      <c r="Y48" s="219">
        <f t="shared" si="7"/>
        <v>201564338</v>
      </c>
      <c r="Z48" s="265">
        <f>+IF(X48&lt;&gt;0,+(Y48/X48)*100,0)</f>
        <v>88.9940209808735</v>
      </c>
      <c r="AA48" s="232">
        <f>SUM(AA45:AA47)</f>
        <v>452984000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29548229</v>
      </c>
      <c r="D6" s="155"/>
      <c r="E6" s="59">
        <v>19180000</v>
      </c>
      <c r="F6" s="60">
        <v>19180000</v>
      </c>
      <c r="G6" s="60">
        <v>615367</v>
      </c>
      <c r="H6" s="60">
        <v>352889</v>
      </c>
      <c r="I6" s="60">
        <v>1095032</v>
      </c>
      <c r="J6" s="60">
        <v>2063288</v>
      </c>
      <c r="K6" s="60">
        <v>1115096</v>
      </c>
      <c r="L6" s="60">
        <v>1641137</v>
      </c>
      <c r="M6" s="60">
        <v>805299</v>
      </c>
      <c r="N6" s="60">
        <v>3561532</v>
      </c>
      <c r="O6" s="60"/>
      <c r="P6" s="60"/>
      <c r="Q6" s="60"/>
      <c r="R6" s="60"/>
      <c r="S6" s="60"/>
      <c r="T6" s="60"/>
      <c r="U6" s="60"/>
      <c r="V6" s="60"/>
      <c r="W6" s="60">
        <v>5624820</v>
      </c>
      <c r="X6" s="60">
        <v>9590000</v>
      </c>
      <c r="Y6" s="60">
        <v>-3965180</v>
      </c>
      <c r="Z6" s="140">
        <v>-41.35</v>
      </c>
      <c r="AA6" s="62">
        <v>19180000</v>
      </c>
    </row>
    <row r="7" spans="1:27" ht="12.75">
      <c r="A7" s="249" t="s">
        <v>32</v>
      </c>
      <c r="B7" s="182"/>
      <c r="C7" s="155">
        <v>28682094</v>
      </c>
      <c r="D7" s="155"/>
      <c r="E7" s="59">
        <v>13356000</v>
      </c>
      <c r="F7" s="60">
        <v>13356000</v>
      </c>
      <c r="G7" s="60">
        <v>1574825</v>
      </c>
      <c r="H7" s="60">
        <v>1362699</v>
      </c>
      <c r="I7" s="60">
        <v>1327112</v>
      </c>
      <c r="J7" s="60">
        <v>4264636</v>
      </c>
      <c r="K7" s="60">
        <v>1455861</v>
      </c>
      <c r="L7" s="60">
        <v>1274128</v>
      </c>
      <c r="M7" s="60">
        <v>1187899</v>
      </c>
      <c r="N7" s="60">
        <v>3917888</v>
      </c>
      <c r="O7" s="60"/>
      <c r="P7" s="60"/>
      <c r="Q7" s="60"/>
      <c r="R7" s="60"/>
      <c r="S7" s="60"/>
      <c r="T7" s="60"/>
      <c r="U7" s="60"/>
      <c r="V7" s="60"/>
      <c r="W7" s="60">
        <v>8182524</v>
      </c>
      <c r="X7" s="60">
        <v>6678000</v>
      </c>
      <c r="Y7" s="60">
        <v>1504524</v>
      </c>
      <c r="Z7" s="140">
        <v>22.53</v>
      </c>
      <c r="AA7" s="62">
        <v>13356000</v>
      </c>
    </row>
    <row r="8" spans="1:27" ht="12.75">
      <c r="A8" s="249" t="s">
        <v>178</v>
      </c>
      <c r="B8" s="182"/>
      <c r="C8" s="155"/>
      <c r="D8" s="155"/>
      <c r="E8" s="59">
        <v>2184000</v>
      </c>
      <c r="F8" s="60">
        <v>2184000</v>
      </c>
      <c r="G8" s="60">
        <v>355988</v>
      </c>
      <c r="H8" s="60">
        <v>199189</v>
      </c>
      <c r="I8" s="60">
        <v>1570819</v>
      </c>
      <c r="J8" s="60">
        <v>2125996</v>
      </c>
      <c r="K8" s="60">
        <v>262702</v>
      </c>
      <c r="L8" s="60">
        <v>1090745</v>
      </c>
      <c r="M8" s="60">
        <v>272472</v>
      </c>
      <c r="N8" s="60">
        <v>1625919</v>
      </c>
      <c r="O8" s="60"/>
      <c r="P8" s="60"/>
      <c r="Q8" s="60"/>
      <c r="R8" s="60"/>
      <c r="S8" s="60"/>
      <c r="T8" s="60"/>
      <c r="U8" s="60"/>
      <c r="V8" s="60"/>
      <c r="W8" s="60">
        <v>3751915</v>
      </c>
      <c r="X8" s="60">
        <v>1092000</v>
      </c>
      <c r="Y8" s="60">
        <v>2659915</v>
      </c>
      <c r="Z8" s="140">
        <v>243.58</v>
      </c>
      <c r="AA8" s="62">
        <v>2184000</v>
      </c>
    </row>
    <row r="9" spans="1:27" ht="12.75">
      <c r="A9" s="249" t="s">
        <v>179</v>
      </c>
      <c r="B9" s="182"/>
      <c r="C9" s="155">
        <v>176024867</v>
      </c>
      <c r="D9" s="155"/>
      <c r="E9" s="59">
        <v>139308000</v>
      </c>
      <c r="F9" s="60">
        <v>139308000</v>
      </c>
      <c r="G9" s="60">
        <v>61198000</v>
      </c>
      <c r="H9" s="60">
        <v>1825000</v>
      </c>
      <c r="I9" s="60">
        <v>3000000</v>
      </c>
      <c r="J9" s="60">
        <v>66023000</v>
      </c>
      <c r="K9" s="60">
        <v>1019788</v>
      </c>
      <c r="L9" s="60">
        <v>1000000</v>
      </c>
      <c r="M9" s="60">
        <v>53958000</v>
      </c>
      <c r="N9" s="60">
        <v>55977788</v>
      </c>
      <c r="O9" s="60"/>
      <c r="P9" s="60"/>
      <c r="Q9" s="60"/>
      <c r="R9" s="60"/>
      <c r="S9" s="60"/>
      <c r="T9" s="60"/>
      <c r="U9" s="60"/>
      <c r="V9" s="60"/>
      <c r="W9" s="60">
        <v>122000788</v>
      </c>
      <c r="X9" s="60">
        <v>99511000</v>
      </c>
      <c r="Y9" s="60">
        <v>22489788</v>
      </c>
      <c r="Z9" s="140">
        <v>22.6</v>
      </c>
      <c r="AA9" s="62">
        <v>139308000</v>
      </c>
    </row>
    <row r="10" spans="1:27" ht="12.75">
      <c r="A10" s="249" t="s">
        <v>180</v>
      </c>
      <c r="B10" s="182"/>
      <c r="C10" s="155"/>
      <c r="D10" s="155"/>
      <c r="E10" s="59">
        <v>33757000</v>
      </c>
      <c r="F10" s="60">
        <v>33757000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21044000</v>
      </c>
      <c r="Y10" s="60">
        <v>-21044000</v>
      </c>
      <c r="Z10" s="140">
        <v>-100</v>
      </c>
      <c r="AA10" s="62">
        <v>33757000</v>
      </c>
    </row>
    <row r="11" spans="1:27" ht="12.75">
      <c r="A11" s="249" t="s">
        <v>181</v>
      </c>
      <c r="B11" s="182"/>
      <c r="C11" s="155">
        <v>3627069</v>
      </c>
      <c r="D11" s="155"/>
      <c r="E11" s="59">
        <v>3948000</v>
      </c>
      <c r="F11" s="60">
        <v>3948000</v>
      </c>
      <c r="G11" s="60">
        <v>113437</v>
      </c>
      <c r="H11" s="60">
        <v>270916</v>
      </c>
      <c r="I11" s="60">
        <v>132183</v>
      </c>
      <c r="J11" s="60">
        <v>516536</v>
      </c>
      <c r="K11" s="60">
        <v>96219</v>
      </c>
      <c r="L11" s="60">
        <v>26734</v>
      </c>
      <c r="M11" s="60">
        <v>82925</v>
      </c>
      <c r="N11" s="60">
        <v>205878</v>
      </c>
      <c r="O11" s="60"/>
      <c r="P11" s="60"/>
      <c r="Q11" s="60"/>
      <c r="R11" s="60"/>
      <c r="S11" s="60"/>
      <c r="T11" s="60"/>
      <c r="U11" s="60"/>
      <c r="V11" s="60"/>
      <c r="W11" s="60">
        <v>722414</v>
      </c>
      <c r="X11" s="60">
        <v>1974000</v>
      </c>
      <c r="Y11" s="60">
        <v>-1251586</v>
      </c>
      <c r="Z11" s="140">
        <v>-63.4</v>
      </c>
      <c r="AA11" s="62">
        <v>3948000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-177786564</v>
      </c>
      <c r="D14" s="155"/>
      <c r="E14" s="59">
        <v>-167964000</v>
      </c>
      <c r="F14" s="60">
        <v>-167964000</v>
      </c>
      <c r="G14" s="60">
        <v>-14144528</v>
      </c>
      <c r="H14" s="60">
        <v>-17570414</v>
      </c>
      <c r="I14" s="60">
        <v>-8899538</v>
      </c>
      <c r="J14" s="60">
        <v>-40614480</v>
      </c>
      <c r="K14" s="60">
        <v>-20386400</v>
      </c>
      <c r="L14" s="60">
        <v>-10664945</v>
      </c>
      <c r="M14" s="60">
        <v>-23501236</v>
      </c>
      <c r="N14" s="60">
        <v>-54552581</v>
      </c>
      <c r="O14" s="60"/>
      <c r="P14" s="60"/>
      <c r="Q14" s="60"/>
      <c r="R14" s="60"/>
      <c r="S14" s="60"/>
      <c r="T14" s="60"/>
      <c r="U14" s="60"/>
      <c r="V14" s="60"/>
      <c r="W14" s="60">
        <v>-95167061</v>
      </c>
      <c r="X14" s="60">
        <v>-83982000</v>
      </c>
      <c r="Y14" s="60">
        <v>-11185061</v>
      </c>
      <c r="Z14" s="140">
        <v>13.32</v>
      </c>
      <c r="AA14" s="62">
        <v>-167964000</v>
      </c>
    </row>
    <row r="15" spans="1:27" ht="12.75">
      <c r="A15" s="249" t="s">
        <v>40</v>
      </c>
      <c r="B15" s="182"/>
      <c r="C15" s="155">
        <v>-134278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-11148000</v>
      </c>
      <c r="F16" s="60">
        <v>-11148000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-5574000</v>
      </c>
      <c r="Y16" s="60">
        <v>5574000</v>
      </c>
      <c r="Z16" s="140">
        <v>-100</v>
      </c>
      <c r="AA16" s="62">
        <v>-11148000</v>
      </c>
    </row>
    <row r="17" spans="1:27" ht="12.75">
      <c r="A17" s="250" t="s">
        <v>185</v>
      </c>
      <c r="B17" s="251"/>
      <c r="C17" s="168">
        <f aca="true" t="shared" si="0" ref="C17:Y17">SUM(C6:C16)</f>
        <v>59961417</v>
      </c>
      <c r="D17" s="168">
        <f t="shared" si="0"/>
        <v>0</v>
      </c>
      <c r="E17" s="72">
        <f t="shared" si="0"/>
        <v>32621000</v>
      </c>
      <c r="F17" s="73">
        <f t="shared" si="0"/>
        <v>32621000</v>
      </c>
      <c r="G17" s="73">
        <f t="shared" si="0"/>
        <v>49713089</v>
      </c>
      <c r="H17" s="73">
        <f t="shared" si="0"/>
        <v>-13559721</v>
      </c>
      <c r="I17" s="73">
        <f t="shared" si="0"/>
        <v>-1774392</v>
      </c>
      <c r="J17" s="73">
        <f t="shared" si="0"/>
        <v>34378976</v>
      </c>
      <c r="K17" s="73">
        <f t="shared" si="0"/>
        <v>-16436734</v>
      </c>
      <c r="L17" s="73">
        <f t="shared" si="0"/>
        <v>-5632201</v>
      </c>
      <c r="M17" s="73">
        <f t="shared" si="0"/>
        <v>32805359</v>
      </c>
      <c r="N17" s="73">
        <f t="shared" si="0"/>
        <v>10736424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45115400</v>
      </c>
      <c r="X17" s="73">
        <f t="shared" si="0"/>
        <v>50333000</v>
      </c>
      <c r="Y17" s="73">
        <f t="shared" si="0"/>
        <v>-5217600</v>
      </c>
      <c r="Z17" s="170">
        <f>+IF(X17&lt;&gt;0,+(Y17/X17)*100,0)</f>
        <v>-10.366161365307056</v>
      </c>
      <c r="AA17" s="74">
        <f>SUM(AA6:AA16)</f>
        <v>32621000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-51180000</v>
      </c>
      <c r="F26" s="60">
        <v>-51180000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-25590000</v>
      </c>
      <c r="Y26" s="60">
        <v>25590000</v>
      </c>
      <c r="Z26" s="140">
        <v>-100</v>
      </c>
      <c r="AA26" s="62">
        <v>-51180000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-51180000</v>
      </c>
      <c r="F27" s="73">
        <f t="shared" si="1"/>
        <v>-51180000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-25590000</v>
      </c>
      <c r="Y27" s="73">
        <f t="shared" si="1"/>
        <v>25590000</v>
      </c>
      <c r="Z27" s="170">
        <f>+IF(X27&lt;&gt;0,+(Y27/X27)*100,0)</f>
        <v>-100</v>
      </c>
      <c r="AA27" s="74">
        <f>SUM(AA21:AA26)</f>
        <v>-51180000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16809</v>
      </c>
      <c r="H33" s="159">
        <v>9800</v>
      </c>
      <c r="I33" s="159">
        <v>5466</v>
      </c>
      <c r="J33" s="159">
        <v>32075</v>
      </c>
      <c r="K33" s="60">
        <v>4655</v>
      </c>
      <c r="L33" s="60">
        <v>14159</v>
      </c>
      <c r="M33" s="60">
        <v>4655</v>
      </c>
      <c r="N33" s="60">
        <v>23469</v>
      </c>
      <c r="O33" s="159"/>
      <c r="P33" s="159"/>
      <c r="Q33" s="159"/>
      <c r="R33" s="60"/>
      <c r="S33" s="60"/>
      <c r="T33" s="60"/>
      <c r="U33" s="60"/>
      <c r="V33" s="159"/>
      <c r="W33" s="159">
        <v>55544</v>
      </c>
      <c r="X33" s="159"/>
      <c r="Y33" s="60">
        <v>55544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-1212000</v>
      </c>
      <c r="F35" s="60">
        <v>-1212000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-606000</v>
      </c>
      <c r="Y35" s="60">
        <v>606000</v>
      </c>
      <c r="Z35" s="140">
        <v>-100</v>
      </c>
      <c r="AA35" s="62">
        <v>-1212000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-1212000</v>
      </c>
      <c r="F36" s="73">
        <f t="shared" si="2"/>
        <v>-1212000</v>
      </c>
      <c r="G36" s="73">
        <f t="shared" si="2"/>
        <v>16809</v>
      </c>
      <c r="H36" s="73">
        <f t="shared" si="2"/>
        <v>9800</v>
      </c>
      <c r="I36" s="73">
        <f t="shared" si="2"/>
        <v>5466</v>
      </c>
      <c r="J36" s="73">
        <f t="shared" si="2"/>
        <v>32075</v>
      </c>
      <c r="K36" s="73">
        <f t="shared" si="2"/>
        <v>4655</v>
      </c>
      <c r="L36" s="73">
        <f t="shared" si="2"/>
        <v>14159</v>
      </c>
      <c r="M36" s="73">
        <f t="shared" si="2"/>
        <v>4655</v>
      </c>
      <c r="N36" s="73">
        <f t="shared" si="2"/>
        <v>23469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55544</v>
      </c>
      <c r="X36" s="73">
        <f t="shared" si="2"/>
        <v>-606000</v>
      </c>
      <c r="Y36" s="73">
        <f t="shared" si="2"/>
        <v>661544</v>
      </c>
      <c r="Z36" s="170">
        <f>+IF(X36&lt;&gt;0,+(Y36/X36)*100,0)</f>
        <v>-109.16567656765676</v>
      </c>
      <c r="AA36" s="74">
        <f>SUM(AA31:AA35)</f>
        <v>-1212000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59961417</v>
      </c>
      <c r="D38" s="153">
        <f>+D17+D27+D36</f>
        <v>0</v>
      </c>
      <c r="E38" s="99">
        <f t="shared" si="3"/>
        <v>-19771000</v>
      </c>
      <c r="F38" s="100">
        <f t="shared" si="3"/>
        <v>-19771000</v>
      </c>
      <c r="G38" s="100">
        <f t="shared" si="3"/>
        <v>49729898</v>
      </c>
      <c r="H38" s="100">
        <f t="shared" si="3"/>
        <v>-13549921</v>
      </c>
      <c r="I38" s="100">
        <f t="shared" si="3"/>
        <v>-1768926</v>
      </c>
      <c r="J38" s="100">
        <f t="shared" si="3"/>
        <v>34411051</v>
      </c>
      <c r="K38" s="100">
        <f t="shared" si="3"/>
        <v>-16432079</v>
      </c>
      <c r="L38" s="100">
        <f t="shared" si="3"/>
        <v>-5618042</v>
      </c>
      <c r="M38" s="100">
        <f t="shared" si="3"/>
        <v>32810014</v>
      </c>
      <c r="N38" s="100">
        <f t="shared" si="3"/>
        <v>10759893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45170944</v>
      </c>
      <c r="X38" s="100">
        <f t="shared" si="3"/>
        <v>24137000</v>
      </c>
      <c r="Y38" s="100">
        <f t="shared" si="3"/>
        <v>21033944</v>
      </c>
      <c r="Z38" s="137">
        <f>+IF(X38&lt;&gt;0,+(Y38/X38)*100,0)</f>
        <v>87.14398641090442</v>
      </c>
      <c r="AA38" s="102">
        <f>+AA17+AA27+AA36</f>
        <v>-19771000</v>
      </c>
    </row>
    <row r="39" spans="1:27" ht="12.75">
      <c r="A39" s="249" t="s">
        <v>200</v>
      </c>
      <c r="B39" s="182"/>
      <c r="C39" s="153">
        <v>27748883</v>
      </c>
      <c r="D39" s="153"/>
      <c r="E39" s="99">
        <v>70701000</v>
      </c>
      <c r="F39" s="100">
        <v>70701000</v>
      </c>
      <c r="G39" s="100">
        <v>29057222</v>
      </c>
      <c r="H39" s="100">
        <v>78787120</v>
      </c>
      <c r="I39" s="100">
        <v>65237199</v>
      </c>
      <c r="J39" s="100">
        <v>29057222</v>
      </c>
      <c r="K39" s="100">
        <v>63468273</v>
      </c>
      <c r="L39" s="100">
        <v>47036194</v>
      </c>
      <c r="M39" s="100">
        <v>41418152</v>
      </c>
      <c r="N39" s="100">
        <v>63468273</v>
      </c>
      <c r="O39" s="100"/>
      <c r="P39" s="100"/>
      <c r="Q39" s="100"/>
      <c r="R39" s="100"/>
      <c r="S39" s="100"/>
      <c r="T39" s="100"/>
      <c r="U39" s="100"/>
      <c r="V39" s="100"/>
      <c r="W39" s="100">
        <v>29057222</v>
      </c>
      <c r="X39" s="100">
        <v>70701000</v>
      </c>
      <c r="Y39" s="100">
        <v>-41643778</v>
      </c>
      <c r="Z39" s="137">
        <v>-58.9</v>
      </c>
      <c r="AA39" s="102">
        <v>70701000</v>
      </c>
    </row>
    <row r="40" spans="1:27" ht="12.75">
      <c r="A40" s="269" t="s">
        <v>201</v>
      </c>
      <c r="B40" s="256"/>
      <c r="C40" s="257">
        <v>87710300</v>
      </c>
      <c r="D40" s="257"/>
      <c r="E40" s="258">
        <v>50930000</v>
      </c>
      <c r="F40" s="259">
        <v>50930000</v>
      </c>
      <c r="G40" s="259">
        <v>78787120</v>
      </c>
      <c r="H40" s="259">
        <v>65237199</v>
      </c>
      <c r="I40" s="259">
        <v>63468273</v>
      </c>
      <c r="J40" s="259">
        <v>63468273</v>
      </c>
      <c r="K40" s="259">
        <v>47036194</v>
      </c>
      <c r="L40" s="259">
        <v>41418152</v>
      </c>
      <c r="M40" s="259">
        <v>74228166</v>
      </c>
      <c r="N40" s="259">
        <v>74228166</v>
      </c>
      <c r="O40" s="259"/>
      <c r="P40" s="259"/>
      <c r="Q40" s="259"/>
      <c r="R40" s="259"/>
      <c r="S40" s="259"/>
      <c r="T40" s="259"/>
      <c r="U40" s="259"/>
      <c r="V40" s="259"/>
      <c r="W40" s="259">
        <v>74228166</v>
      </c>
      <c r="X40" s="259">
        <v>94838000</v>
      </c>
      <c r="Y40" s="259">
        <v>-20609834</v>
      </c>
      <c r="Z40" s="260">
        <v>-21.73</v>
      </c>
      <c r="AA40" s="261">
        <v>50930000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689066315</v>
      </c>
      <c r="D5" s="200">
        <f t="shared" si="0"/>
        <v>0</v>
      </c>
      <c r="E5" s="106">
        <f t="shared" si="0"/>
        <v>37567000</v>
      </c>
      <c r="F5" s="106">
        <f t="shared" si="0"/>
        <v>37567000</v>
      </c>
      <c r="G5" s="106">
        <f t="shared" si="0"/>
        <v>4567594</v>
      </c>
      <c r="H5" s="106">
        <f t="shared" si="0"/>
        <v>4394195</v>
      </c>
      <c r="I5" s="106">
        <f t="shared" si="0"/>
        <v>2170672</v>
      </c>
      <c r="J5" s="106">
        <f t="shared" si="0"/>
        <v>11132461</v>
      </c>
      <c r="K5" s="106">
        <f t="shared" si="0"/>
        <v>5815906</v>
      </c>
      <c r="L5" s="106">
        <f t="shared" si="0"/>
        <v>3816318</v>
      </c>
      <c r="M5" s="106">
        <f t="shared" si="0"/>
        <v>0</v>
      </c>
      <c r="N5" s="106">
        <f t="shared" si="0"/>
        <v>9632224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20764685</v>
      </c>
      <c r="X5" s="106">
        <f t="shared" si="0"/>
        <v>18783500</v>
      </c>
      <c r="Y5" s="106">
        <f t="shared" si="0"/>
        <v>1981185</v>
      </c>
      <c r="Z5" s="201">
        <f>+IF(X5&lt;&gt;0,+(Y5/X5)*100,0)</f>
        <v>10.54747517768254</v>
      </c>
      <c r="AA5" s="199">
        <f>SUM(AA11:AA18)</f>
        <v>37567000</v>
      </c>
    </row>
    <row r="6" spans="1:27" ht="12.75">
      <c r="A6" s="291" t="s">
        <v>205</v>
      </c>
      <c r="B6" s="142"/>
      <c r="C6" s="62">
        <v>532963472</v>
      </c>
      <c r="D6" s="156"/>
      <c r="E6" s="60">
        <v>33757000</v>
      </c>
      <c r="F6" s="60">
        <v>33757000</v>
      </c>
      <c r="G6" s="60">
        <v>3489330</v>
      </c>
      <c r="H6" s="60">
        <v>1981147</v>
      </c>
      <c r="I6" s="60">
        <v>1533199</v>
      </c>
      <c r="J6" s="60">
        <v>7003676</v>
      </c>
      <c r="K6" s="60">
        <v>2357633</v>
      </c>
      <c r="L6" s="60">
        <v>722589</v>
      </c>
      <c r="M6" s="60"/>
      <c r="N6" s="60">
        <v>3080222</v>
      </c>
      <c r="O6" s="60"/>
      <c r="P6" s="60"/>
      <c r="Q6" s="60"/>
      <c r="R6" s="60"/>
      <c r="S6" s="60"/>
      <c r="T6" s="60"/>
      <c r="U6" s="60"/>
      <c r="V6" s="60"/>
      <c r="W6" s="60">
        <v>10083898</v>
      </c>
      <c r="X6" s="60">
        <v>16878500</v>
      </c>
      <c r="Y6" s="60">
        <v>-6794602</v>
      </c>
      <c r="Z6" s="140">
        <v>-40.26</v>
      </c>
      <c r="AA6" s="155">
        <v>33757000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>
        <v>1499132</v>
      </c>
      <c r="I7" s="60">
        <v>308484</v>
      </c>
      <c r="J7" s="60">
        <v>1807616</v>
      </c>
      <c r="K7" s="60">
        <v>323312</v>
      </c>
      <c r="L7" s="60">
        <v>1244104</v>
      </c>
      <c r="M7" s="60"/>
      <c r="N7" s="60">
        <v>1567416</v>
      </c>
      <c r="O7" s="60"/>
      <c r="P7" s="60"/>
      <c r="Q7" s="60"/>
      <c r="R7" s="60"/>
      <c r="S7" s="60"/>
      <c r="T7" s="60"/>
      <c r="U7" s="60"/>
      <c r="V7" s="60"/>
      <c r="W7" s="60">
        <v>3375032</v>
      </c>
      <c r="X7" s="60"/>
      <c r="Y7" s="60">
        <v>3375032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>
        <v>1186508</v>
      </c>
      <c r="M10" s="60"/>
      <c r="N10" s="60">
        <v>1186508</v>
      </c>
      <c r="O10" s="60"/>
      <c r="P10" s="60"/>
      <c r="Q10" s="60"/>
      <c r="R10" s="60"/>
      <c r="S10" s="60"/>
      <c r="T10" s="60"/>
      <c r="U10" s="60"/>
      <c r="V10" s="60"/>
      <c r="W10" s="60">
        <v>1186508</v>
      </c>
      <c r="X10" s="60"/>
      <c r="Y10" s="60">
        <v>1186508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532963472</v>
      </c>
      <c r="D11" s="294">
        <f t="shared" si="1"/>
        <v>0</v>
      </c>
      <c r="E11" s="295">
        <f t="shared" si="1"/>
        <v>33757000</v>
      </c>
      <c r="F11" s="295">
        <f t="shared" si="1"/>
        <v>33757000</v>
      </c>
      <c r="G11" s="295">
        <f t="shared" si="1"/>
        <v>3489330</v>
      </c>
      <c r="H11" s="295">
        <f t="shared" si="1"/>
        <v>3480279</v>
      </c>
      <c r="I11" s="295">
        <f t="shared" si="1"/>
        <v>1841683</v>
      </c>
      <c r="J11" s="295">
        <f t="shared" si="1"/>
        <v>8811292</v>
      </c>
      <c r="K11" s="295">
        <f t="shared" si="1"/>
        <v>2680945</v>
      </c>
      <c r="L11" s="295">
        <f t="shared" si="1"/>
        <v>3153201</v>
      </c>
      <c r="M11" s="295">
        <f t="shared" si="1"/>
        <v>0</v>
      </c>
      <c r="N11" s="295">
        <f t="shared" si="1"/>
        <v>5834146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14645438</v>
      </c>
      <c r="X11" s="295">
        <f t="shared" si="1"/>
        <v>16878500</v>
      </c>
      <c r="Y11" s="295">
        <f t="shared" si="1"/>
        <v>-2233062</v>
      </c>
      <c r="Z11" s="296">
        <f>+IF(X11&lt;&gt;0,+(Y11/X11)*100,0)</f>
        <v>-13.23021595520929</v>
      </c>
      <c r="AA11" s="297">
        <f>SUM(AA6:AA10)</f>
        <v>33757000</v>
      </c>
    </row>
    <row r="12" spans="1:27" ht="12.75">
      <c r="A12" s="298" t="s">
        <v>211</v>
      </c>
      <c r="B12" s="136"/>
      <c r="C12" s="62">
        <v>76178006</v>
      </c>
      <c r="D12" s="156"/>
      <c r="E12" s="60">
        <v>900000</v>
      </c>
      <c r="F12" s="60">
        <v>900000</v>
      </c>
      <c r="G12" s="60"/>
      <c r="H12" s="60">
        <v>120313</v>
      </c>
      <c r="I12" s="60">
        <v>60000</v>
      </c>
      <c r="J12" s="60">
        <v>180313</v>
      </c>
      <c r="K12" s="60">
        <v>255542</v>
      </c>
      <c r="L12" s="60">
        <v>38000</v>
      </c>
      <c r="M12" s="60"/>
      <c r="N12" s="60">
        <v>293542</v>
      </c>
      <c r="O12" s="60"/>
      <c r="P12" s="60"/>
      <c r="Q12" s="60"/>
      <c r="R12" s="60"/>
      <c r="S12" s="60"/>
      <c r="T12" s="60"/>
      <c r="U12" s="60"/>
      <c r="V12" s="60"/>
      <c r="W12" s="60">
        <v>473855</v>
      </c>
      <c r="X12" s="60">
        <v>450000</v>
      </c>
      <c r="Y12" s="60">
        <v>23855</v>
      </c>
      <c r="Z12" s="140">
        <v>5.3</v>
      </c>
      <c r="AA12" s="155">
        <v>900000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79924837</v>
      </c>
      <c r="D15" s="156"/>
      <c r="E15" s="60">
        <v>2910000</v>
      </c>
      <c r="F15" s="60">
        <v>2910000</v>
      </c>
      <c r="G15" s="60">
        <v>1078264</v>
      </c>
      <c r="H15" s="60">
        <v>793603</v>
      </c>
      <c r="I15" s="60">
        <v>268989</v>
      </c>
      <c r="J15" s="60">
        <v>2140856</v>
      </c>
      <c r="K15" s="60">
        <v>2879419</v>
      </c>
      <c r="L15" s="60">
        <v>625117</v>
      </c>
      <c r="M15" s="60"/>
      <c r="N15" s="60">
        <v>3504536</v>
      </c>
      <c r="O15" s="60"/>
      <c r="P15" s="60"/>
      <c r="Q15" s="60"/>
      <c r="R15" s="60"/>
      <c r="S15" s="60"/>
      <c r="T15" s="60"/>
      <c r="U15" s="60"/>
      <c r="V15" s="60"/>
      <c r="W15" s="60">
        <v>5645392</v>
      </c>
      <c r="X15" s="60">
        <v>1455000</v>
      </c>
      <c r="Y15" s="60">
        <v>4190392</v>
      </c>
      <c r="Z15" s="140">
        <v>288</v>
      </c>
      <c r="AA15" s="155">
        <v>2910000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22813319</v>
      </c>
      <c r="D20" s="154">
        <f t="shared" si="2"/>
        <v>0</v>
      </c>
      <c r="E20" s="100">
        <f t="shared" si="2"/>
        <v>13165000</v>
      </c>
      <c r="F20" s="100">
        <f t="shared" si="2"/>
        <v>13165000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6582500</v>
      </c>
      <c r="Y20" s="100">
        <f t="shared" si="2"/>
        <v>-6582500</v>
      </c>
      <c r="Z20" s="137">
        <f>+IF(X20&lt;&gt;0,+(Y20/X20)*100,0)</f>
        <v>-100</v>
      </c>
      <c r="AA20" s="153">
        <f>SUM(AA26:AA33)</f>
        <v>13165000</v>
      </c>
    </row>
    <row r="21" spans="1:27" ht="12.75">
      <c r="A21" s="291" t="s">
        <v>205</v>
      </c>
      <c r="B21" s="142"/>
      <c r="C21" s="62">
        <v>14971840</v>
      </c>
      <c r="D21" s="156"/>
      <c r="E21" s="60">
        <v>2000000</v>
      </c>
      <c r="F21" s="60">
        <v>2000000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1000000</v>
      </c>
      <c r="Y21" s="60">
        <v>-1000000</v>
      </c>
      <c r="Z21" s="140">
        <v>-100</v>
      </c>
      <c r="AA21" s="155">
        <v>2000000</v>
      </c>
    </row>
    <row r="22" spans="1:27" ht="12.75">
      <c r="A22" s="291" t="s">
        <v>206</v>
      </c>
      <c r="B22" s="142"/>
      <c r="C22" s="62"/>
      <c r="D22" s="156"/>
      <c r="E22" s="60">
        <v>1500000</v>
      </c>
      <c r="F22" s="60">
        <v>1500000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750000</v>
      </c>
      <c r="Y22" s="60">
        <v>-750000</v>
      </c>
      <c r="Z22" s="140">
        <v>-100</v>
      </c>
      <c r="AA22" s="155">
        <v>1500000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14971840</v>
      </c>
      <c r="D26" s="294">
        <f t="shared" si="3"/>
        <v>0</v>
      </c>
      <c r="E26" s="295">
        <f t="shared" si="3"/>
        <v>3500000</v>
      </c>
      <c r="F26" s="295">
        <f t="shared" si="3"/>
        <v>3500000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1750000</v>
      </c>
      <c r="Y26" s="295">
        <f t="shared" si="3"/>
        <v>-1750000</v>
      </c>
      <c r="Z26" s="296">
        <f>+IF(X26&lt;&gt;0,+(Y26/X26)*100,0)</f>
        <v>-100</v>
      </c>
      <c r="AA26" s="297">
        <f>SUM(AA21:AA25)</f>
        <v>3500000</v>
      </c>
    </row>
    <row r="27" spans="1:27" ht="12.75">
      <c r="A27" s="298" t="s">
        <v>211</v>
      </c>
      <c r="B27" s="147"/>
      <c r="C27" s="62">
        <v>6526580</v>
      </c>
      <c r="D27" s="156"/>
      <c r="E27" s="60">
        <v>1500000</v>
      </c>
      <c r="F27" s="60">
        <v>1500000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750000</v>
      </c>
      <c r="Y27" s="60">
        <v>-750000</v>
      </c>
      <c r="Z27" s="140">
        <v>-100</v>
      </c>
      <c r="AA27" s="155">
        <v>1500000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1314899</v>
      </c>
      <c r="D30" s="156"/>
      <c r="E30" s="60">
        <v>8165000</v>
      </c>
      <c r="F30" s="60">
        <v>8165000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4082500</v>
      </c>
      <c r="Y30" s="60">
        <v>-4082500</v>
      </c>
      <c r="Z30" s="140">
        <v>-100</v>
      </c>
      <c r="AA30" s="155">
        <v>8165000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547935312</v>
      </c>
      <c r="D36" s="156">
        <f t="shared" si="4"/>
        <v>0</v>
      </c>
      <c r="E36" s="60">
        <f t="shared" si="4"/>
        <v>35757000</v>
      </c>
      <c r="F36" s="60">
        <f t="shared" si="4"/>
        <v>35757000</v>
      </c>
      <c r="G36" s="60">
        <f t="shared" si="4"/>
        <v>3489330</v>
      </c>
      <c r="H36" s="60">
        <f t="shared" si="4"/>
        <v>1981147</v>
      </c>
      <c r="I36" s="60">
        <f t="shared" si="4"/>
        <v>1533199</v>
      </c>
      <c r="J36" s="60">
        <f t="shared" si="4"/>
        <v>7003676</v>
      </c>
      <c r="K36" s="60">
        <f t="shared" si="4"/>
        <v>2357633</v>
      </c>
      <c r="L36" s="60">
        <f t="shared" si="4"/>
        <v>722589</v>
      </c>
      <c r="M36" s="60">
        <f t="shared" si="4"/>
        <v>0</v>
      </c>
      <c r="N36" s="60">
        <f t="shared" si="4"/>
        <v>3080222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10083898</v>
      </c>
      <c r="X36" s="60">
        <f t="shared" si="4"/>
        <v>17878500</v>
      </c>
      <c r="Y36" s="60">
        <f t="shared" si="4"/>
        <v>-7794602</v>
      </c>
      <c r="Z36" s="140">
        <f aca="true" t="shared" si="5" ref="Z36:Z49">+IF(X36&lt;&gt;0,+(Y36/X36)*100,0)</f>
        <v>-43.59762843639008</v>
      </c>
      <c r="AA36" s="155">
        <f>AA6+AA21</f>
        <v>35757000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1500000</v>
      </c>
      <c r="F37" s="60">
        <f t="shared" si="4"/>
        <v>1500000</v>
      </c>
      <c r="G37" s="60">
        <f t="shared" si="4"/>
        <v>0</v>
      </c>
      <c r="H37" s="60">
        <f t="shared" si="4"/>
        <v>1499132</v>
      </c>
      <c r="I37" s="60">
        <f t="shared" si="4"/>
        <v>308484</v>
      </c>
      <c r="J37" s="60">
        <f t="shared" si="4"/>
        <v>1807616</v>
      </c>
      <c r="K37" s="60">
        <f t="shared" si="4"/>
        <v>323312</v>
      </c>
      <c r="L37" s="60">
        <f t="shared" si="4"/>
        <v>1244104</v>
      </c>
      <c r="M37" s="60">
        <f t="shared" si="4"/>
        <v>0</v>
      </c>
      <c r="N37" s="60">
        <f t="shared" si="4"/>
        <v>1567416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3375032</v>
      </c>
      <c r="X37" s="60">
        <f t="shared" si="4"/>
        <v>750000</v>
      </c>
      <c r="Y37" s="60">
        <f t="shared" si="4"/>
        <v>2625032</v>
      </c>
      <c r="Z37" s="140">
        <f t="shared" si="5"/>
        <v>350.0042666666667</v>
      </c>
      <c r="AA37" s="155">
        <f>AA7+AA22</f>
        <v>1500000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1186508</v>
      </c>
      <c r="M40" s="60">
        <f t="shared" si="4"/>
        <v>0</v>
      </c>
      <c r="N40" s="60">
        <f t="shared" si="4"/>
        <v>1186508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1186508</v>
      </c>
      <c r="X40" s="60">
        <f t="shared" si="4"/>
        <v>0</v>
      </c>
      <c r="Y40" s="60">
        <f t="shared" si="4"/>
        <v>1186508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547935312</v>
      </c>
      <c r="D41" s="294">
        <f t="shared" si="6"/>
        <v>0</v>
      </c>
      <c r="E41" s="295">
        <f t="shared" si="6"/>
        <v>37257000</v>
      </c>
      <c r="F41" s="295">
        <f t="shared" si="6"/>
        <v>37257000</v>
      </c>
      <c r="G41" s="295">
        <f t="shared" si="6"/>
        <v>3489330</v>
      </c>
      <c r="H41" s="295">
        <f t="shared" si="6"/>
        <v>3480279</v>
      </c>
      <c r="I41" s="295">
        <f t="shared" si="6"/>
        <v>1841683</v>
      </c>
      <c r="J41" s="295">
        <f t="shared" si="6"/>
        <v>8811292</v>
      </c>
      <c r="K41" s="295">
        <f t="shared" si="6"/>
        <v>2680945</v>
      </c>
      <c r="L41" s="295">
        <f t="shared" si="6"/>
        <v>3153201</v>
      </c>
      <c r="M41" s="295">
        <f t="shared" si="6"/>
        <v>0</v>
      </c>
      <c r="N41" s="295">
        <f t="shared" si="6"/>
        <v>5834146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14645438</v>
      </c>
      <c r="X41" s="295">
        <f t="shared" si="6"/>
        <v>18628500</v>
      </c>
      <c r="Y41" s="295">
        <f t="shared" si="6"/>
        <v>-3983062</v>
      </c>
      <c r="Z41" s="296">
        <f t="shared" si="5"/>
        <v>-21.38154977588104</v>
      </c>
      <c r="AA41" s="297">
        <f>SUM(AA36:AA40)</f>
        <v>37257000</v>
      </c>
    </row>
    <row r="42" spans="1:27" ht="12.75">
      <c r="A42" s="298" t="s">
        <v>211</v>
      </c>
      <c r="B42" s="136"/>
      <c r="C42" s="95">
        <f aca="true" t="shared" si="7" ref="C42:Y48">C12+C27</f>
        <v>82704586</v>
      </c>
      <c r="D42" s="129">
        <f t="shared" si="7"/>
        <v>0</v>
      </c>
      <c r="E42" s="54">
        <f t="shared" si="7"/>
        <v>2400000</v>
      </c>
      <c r="F42" s="54">
        <f t="shared" si="7"/>
        <v>2400000</v>
      </c>
      <c r="G42" s="54">
        <f t="shared" si="7"/>
        <v>0</v>
      </c>
      <c r="H42" s="54">
        <f t="shared" si="7"/>
        <v>120313</v>
      </c>
      <c r="I42" s="54">
        <f t="shared" si="7"/>
        <v>60000</v>
      </c>
      <c r="J42" s="54">
        <f t="shared" si="7"/>
        <v>180313</v>
      </c>
      <c r="K42" s="54">
        <f t="shared" si="7"/>
        <v>255542</v>
      </c>
      <c r="L42" s="54">
        <f t="shared" si="7"/>
        <v>38000</v>
      </c>
      <c r="M42" s="54">
        <f t="shared" si="7"/>
        <v>0</v>
      </c>
      <c r="N42" s="54">
        <f t="shared" si="7"/>
        <v>293542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473855</v>
      </c>
      <c r="X42" s="54">
        <f t="shared" si="7"/>
        <v>1200000</v>
      </c>
      <c r="Y42" s="54">
        <f t="shared" si="7"/>
        <v>-726145</v>
      </c>
      <c r="Z42" s="184">
        <f t="shared" si="5"/>
        <v>-60.51208333333334</v>
      </c>
      <c r="AA42" s="130">
        <f aca="true" t="shared" si="8" ref="AA42:AA48">AA12+AA27</f>
        <v>2400000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81239736</v>
      </c>
      <c r="D45" s="129">
        <f t="shared" si="7"/>
        <v>0</v>
      </c>
      <c r="E45" s="54">
        <f t="shared" si="7"/>
        <v>11075000</v>
      </c>
      <c r="F45" s="54">
        <f t="shared" si="7"/>
        <v>11075000</v>
      </c>
      <c r="G45" s="54">
        <f t="shared" si="7"/>
        <v>1078264</v>
      </c>
      <c r="H45" s="54">
        <f t="shared" si="7"/>
        <v>793603</v>
      </c>
      <c r="I45" s="54">
        <f t="shared" si="7"/>
        <v>268989</v>
      </c>
      <c r="J45" s="54">
        <f t="shared" si="7"/>
        <v>2140856</v>
      </c>
      <c r="K45" s="54">
        <f t="shared" si="7"/>
        <v>2879419</v>
      </c>
      <c r="L45" s="54">
        <f t="shared" si="7"/>
        <v>625117</v>
      </c>
      <c r="M45" s="54">
        <f t="shared" si="7"/>
        <v>0</v>
      </c>
      <c r="N45" s="54">
        <f t="shared" si="7"/>
        <v>3504536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5645392</v>
      </c>
      <c r="X45" s="54">
        <f t="shared" si="7"/>
        <v>5537500</v>
      </c>
      <c r="Y45" s="54">
        <f t="shared" si="7"/>
        <v>107892</v>
      </c>
      <c r="Z45" s="184">
        <f t="shared" si="5"/>
        <v>1.9483882618510158</v>
      </c>
      <c r="AA45" s="130">
        <f t="shared" si="8"/>
        <v>11075000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711879634</v>
      </c>
      <c r="D49" s="218">
        <f t="shared" si="9"/>
        <v>0</v>
      </c>
      <c r="E49" s="220">
        <f t="shared" si="9"/>
        <v>50732000</v>
      </c>
      <c r="F49" s="220">
        <f t="shared" si="9"/>
        <v>50732000</v>
      </c>
      <c r="G49" s="220">
        <f t="shared" si="9"/>
        <v>4567594</v>
      </c>
      <c r="H49" s="220">
        <f t="shared" si="9"/>
        <v>4394195</v>
      </c>
      <c r="I49" s="220">
        <f t="shared" si="9"/>
        <v>2170672</v>
      </c>
      <c r="J49" s="220">
        <f t="shared" si="9"/>
        <v>11132461</v>
      </c>
      <c r="K49" s="220">
        <f t="shared" si="9"/>
        <v>5815906</v>
      </c>
      <c r="L49" s="220">
        <f t="shared" si="9"/>
        <v>3816318</v>
      </c>
      <c r="M49" s="220">
        <f t="shared" si="9"/>
        <v>0</v>
      </c>
      <c r="N49" s="220">
        <f t="shared" si="9"/>
        <v>9632224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20764685</v>
      </c>
      <c r="X49" s="220">
        <f t="shared" si="9"/>
        <v>25366000</v>
      </c>
      <c r="Y49" s="220">
        <f t="shared" si="9"/>
        <v>-4601315</v>
      </c>
      <c r="Z49" s="221">
        <f t="shared" si="5"/>
        <v>-18.139694867145</v>
      </c>
      <c r="AA49" s="222">
        <f>SUM(AA41:AA48)</f>
        <v>50732000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-514719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-40820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-40820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-473899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11553131</v>
      </c>
      <c r="F65" s="60"/>
      <c r="G65" s="60">
        <v>5521706</v>
      </c>
      <c r="H65" s="60">
        <v>5368411</v>
      </c>
      <c r="I65" s="60">
        <v>5424743</v>
      </c>
      <c r="J65" s="60">
        <v>16314860</v>
      </c>
      <c r="K65" s="60">
        <v>5471541</v>
      </c>
      <c r="L65" s="60">
        <v>8619637</v>
      </c>
      <c r="M65" s="60"/>
      <c r="N65" s="60">
        <v>14091178</v>
      </c>
      <c r="O65" s="60"/>
      <c r="P65" s="60"/>
      <c r="Q65" s="60"/>
      <c r="R65" s="60"/>
      <c r="S65" s="60"/>
      <c r="T65" s="60"/>
      <c r="U65" s="60"/>
      <c r="V65" s="60"/>
      <c r="W65" s="60">
        <v>30406038</v>
      </c>
      <c r="X65" s="60"/>
      <c r="Y65" s="60">
        <v>30406038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14923866</v>
      </c>
      <c r="F66" s="275"/>
      <c r="G66" s="275">
        <v>566024</v>
      </c>
      <c r="H66" s="275">
        <v>1106203</v>
      </c>
      <c r="I66" s="275">
        <v>567819</v>
      </c>
      <c r="J66" s="275">
        <v>2240046</v>
      </c>
      <c r="K66" s="275">
        <v>1125601</v>
      </c>
      <c r="L66" s="275">
        <v>168777</v>
      </c>
      <c r="M66" s="275"/>
      <c r="N66" s="275">
        <v>1294378</v>
      </c>
      <c r="O66" s="275"/>
      <c r="P66" s="275"/>
      <c r="Q66" s="275"/>
      <c r="R66" s="275"/>
      <c r="S66" s="275"/>
      <c r="T66" s="275"/>
      <c r="U66" s="275"/>
      <c r="V66" s="275"/>
      <c r="W66" s="275">
        <v>3534424</v>
      </c>
      <c r="X66" s="275"/>
      <c r="Y66" s="275">
        <v>3534424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1835620</v>
      </c>
      <c r="H67" s="60">
        <v>1353575</v>
      </c>
      <c r="I67" s="60">
        <v>127380</v>
      </c>
      <c r="J67" s="60">
        <v>3316575</v>
      </c>
      <c r="K67" s="60">
        <v>2165979</v>
      </c>
      <c r="L67" s="60">
        <v>394106</v>
      </c>
      <c r="M67" s="60"/>
      <c r="N67" s="60">
        <v>2560085</v>
      </c>
      <c r="O67" s="60"/>
      <c r="P67" s="60"/>
      <c r="Q67" s="60"/>
      <c r="R67" s="60"/>
      <c r="S67" s="60"/>
      <c r="T67" s="60"/>
      <c r="U67" s="60"/>
      <c r="V67" s="60"/>
      <c r="W67" s="60">
        <v>5876660</v>
      </c>
      <c r="X67" s="60"/>
      <c r="Y67" s="60">
        <v>5876660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4283580</v>
      </c>
      <c r="H68" s="60">
        <v>7729194</v>
      </c>
      <c r="I68" s="60">
        <v>983933</v>
      </c>
      <c r="J68" s="60">
        <v>12996707</v>
      </c>
      <c r="K68" s="60">
        <v>10151112</v>
      </c>
      <c r="L68" s="60">
        <v>606217</v>
      </c>
      <c r="M68" s="60"/>
      <c r="N68" s="60">
        <v>10757329</v>
      </c>
      <c r="O68" s="60"/>
      <c r="P68" s="60"/>
      <c r="Q68" s="60"/>
      <c r="R68" s="60"/>
      <c r="S68" s="60"/>
      <c r="T68" s="60"/>
      <c r="U68" s="60"/>
      <c r="V68" s="60"/>
      <c r="W68" s="60">
        <v>23754036</v>
      </c>
      <c r="X68" s="60"/>
      <c r="Y68" s="60">
        <v>23754036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26476997</v>
      </c>
      <c r="F69" s="220">
        <f t="shared" si="12"/>
        <v>0</v>
      </c>
      <c r="G69" s="220">
        <f t="shared" si="12"/>
        <v>12206930</v>
      </c>
      <c r="H69" s="220">
        <f t="shared" si="12"/>
        <v>15557383</v>
      </c>
      <c r="I69" s="220">
        <f t="shared" si="12"/>
        <v>7103875</v>
      </c>
      <c r="J69" s="220">
        <f t="shared" si="12"/>
        <v>34868188</v>
      </c>
      <c r="K69" s="220">
        <f t="shared" si="12"/>
        <v>18914233</v>
      </c>
      <c r="L69" s="220">
        <f t="shared" si="12"/>
        <v>9788737</v>
      </c>
      <c r="M69" s="220">
        <f t="shared" si="12"/>
        <v>0</v>
      </c>
      <c r="N69" s="220">
        <f t="shared" si="12"/>
        <v>28702970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63571158</v>
      </c>
      <c r="X69" s="220">
        <f t="shared" si="12"/>
        <v>0</v>
      </c>
      <c r="Y69" s="220">
        <f t="shared" si="12"/>
        <v>63571158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532963472</v>
      </c>
      <c r="D5" s="357">
        <f t="shared" si="0"/>
        <v>0</v>
      </c>
      <c r="E5" s="356">
        <f t="shared" si="0"/>
        <v>33757000</v>
      </c>
      <c r="F5" s="358">
        <f t="shared" si="0"/>
        <v>33757000</v>
      </c>
      <c r="G5" s="358">
        <f t="shared" si="0"/>
        <v>3489330</v>
      </c>
      <c r="H5" s="356">
        <f t="shared" si="0"/>
        <v>3480279</v>
      </c>
      <c r="I5" s="356">
        <f t="shared" si="0"/>
        <v>1841683</v>
      </c>
      <c r="J5" s="358">
        <f t="shared" si="0"/>
        <v>8811292</v>
      </c>
      <c r="K5" s="358">
        <f t="shared" si="0"/>
        <v>2680945</v>
      </c>
      <c r="L5" s="356">
        <f t="shared" si="0"/>
        <v>3153201</v>
      </c>
      <c r="M5" s="356">
        <f t="shared" si="0"/>
        <v>0</v>
      </c>
      <c r="N5" s="358">
        <f t="shared" si="0"/>
        <v>5834146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14645438</v>
      </c>
      <c r="X5" s="356">
        <f t="shared" si="0"/>
        <v>16878500</v>
      </c>
      <c r="Y5" s="358">
        <f t="shared" si="0"/>
        <v>-2233062</v>
      </c>
      <c r="Z5" s="359">
        <f>+IF(X5&lt;&gt;0,+(Y5/X5)*100,0)</f>
        <v>-13.23021595520929</v>
      </c>
      <c r="AA5" s="360">
        <f>+AA6+AA8+AA11+AA13+AA15</f>
        <v>33757000</v>
      </c>
    </row>
    <row r="6" spans="1:27" ht="12.75">
      <c r="A6" s="361" t="s">
        <v>205</v>
      </c>
      <c r="B6" s="142"/>
      <c r="C6" s="60">
        <f>+C7</f>
        <v>532963472</v>
      </c>
      <c r="D6" s="340">
        <f aca="true" t="shared" si="1" ref="D6:AA6">+D7</f>
        <v>0</v>
      </c>
      <c r="E6" s="60">
        <f t="shared" si="1"/>
        <v>33757000</v>
      </c>
      <c r="F6" s="59">
        <f t="shared" si="1"/>
        <v>33757000</v>
      </c>
      <c r="G6" s="59">
        <f t="shared" si="1"/>
        <v>3489330</v>
      </c>
      <c r="H6" s="60">
        <f t="shared" si="1"/>
        <v>1981147</v>
      </c>
      <c r="I6" s="60">
        <f t="shared" si="1"/>
        <v>1533199</v>
      </c>
      <c r="J6" s="59">
        <f t="shared" si="1"/>
        <v>7003676</v>
      </c>
      <c r="K6" s="59">
        <f t="shared" si="1"/>
        <v>2357633</v>
      </c>
      <c r="L6" s="60">
        <f t="shared" si="1"/>
        <v>722589</v>
      </c>
      <c r="M6" s="60">
        <f t="shared" si="1"/>
        <v>0</v>
      </c>
      <c r="N6" s="59">
        <f t="shared" si="1"/>
        <v>3080222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10083898</v>
      </c>
      <c r="X6" s="60">
        <f t="shared" si="1"/>
        <v>16878500</v>
      </c>
      <c r="Y6" s="59">
        <f t="shared" si="1"/>
        <v>-6794602</v>
      </c>
      <c r="Z6" s="61">
        <f>+IF(X6&lt;&gt;0,+(Y6/X6)*100,0)</f>
        <v>-40.255958764108186</v>
      </c>
      <c r="AA6" s="62">
        <f t="shared" si="1"/>
        <v>33757000</v>
      </c>
    </row>
    <row r="7" spans="1:27" ht="12.75">
      <c r="A7" s="291" t="s">
        <v>229</v>
      </c>
      <c r="B7" s="142"/>
      <c r="C7" s="60">
        <v>532963472</v>
      </c>
      <c r="D7" s="340"/>
      <c r="E7" s="60">
        <v>33757000</v>
      </c>
      <c r="F7" s="59">
        <v>33757000</v>
      </c>
      <c r="G7" s="59">
        <v>3489330</v>
      </c>
      <c r="H7" s="60">
        <v>1981147</v>
      </c>
      <c r="I7" s="60">
        <v>1533199</v>
      </c>
      <c r="J7" s="59">
        <v>7003676</v>
      </c>
      <c r="K7" s="59">
        <v>2357633</v>
      </c>
      <c r="L7" s="60">
        <v>722589</v>
      </c>
      <c r="M7" s="60"/>
      <c r="N7" s="59">
        <v>3080222</v>
      </c>
      <c r="O7" s="59"/>
      <c r="P7" s="60"/>
      <c r="Q7" s="60"/>
      <c r="R7" s="59"/>
      <c r="S7" s="59"/>
      <c r="T7" s="60"/>
      <c r="U7" s="60"/>
      <c r="V7" s="59"/>
      <c r="W7" s="59">
        <v>10083898</v>
      </c>
      <c r="X7" s="60">
        <v>16878500</v>
      </c>
      <c r="Y7" s="59">
        <v>-6794602</v>
      </c>
      <c r="Z7" s="61">
        <v>-40.26</v>
      </c>
      <c r="AA7" s="62">
        <v>33757000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1499132</v>
      </c>
      <c r="I8" s="60">
        <f t="shared" si="2"/>
        <v>308484</v>
      </c>
      <c r="J8" s="59">
        <f t="shared" si="2"/>
        <v>1807616</v>
      </c>
      <c r="K8" s="59">
        <f t="shared" si="2"/>
        <v>323312</v>
      </c>
      <c r="L8" s="60">
        <f t="shared" si="2"/>
        <v>1244104</v>
      </c>
      <c r="M8" s="60">
        <f t="shared" si="2"/>
        <v>0</v>
      </c>
      <c r="N8" s="59">
        <f t="shared" si="2"/>
        <v>1567416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3375032</v>
      </c>
      <c r="X8" s="60">
        <f t="shared" si="2"/>
        <v>0</v>
      </c>
      <c r="Y8" s="59">
        <f t="shared" si="2"/>
        <v>3375032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>
        <v>1499132</v>
      </c>
      <c r="I9" s="60">
        <v>308484</v>
      </c>
      <c r="J9" s="59">
        <v>1807616</v>
      </c>
      <c r="K9" s="59">
        <v>323312</v>
      </c>
      <c r="L9" s="60">
        <v>1244104</v>
      </c>
      <c r="M9" s="60"/>
      <c r="N9" s="59">
        <v>1567416</v>
      </c>
      <c r="O9" s="59"/>
      <c r="P9" s="60"/>
      <c r="Q9" s="60"/>
      <c r="R9" s="59"/>
      <c r="S9" s="59"/>
      <c r="T9" s="60"/>
      <c r="U9" s="60"/>
      <c r="V9" s="59"/>
      <c r="W9" s="59">
        <v>3375032</v>
      </c>
      <c r="X9" s="60"/>
      <c r="Y9" s="59">
        <v>3375032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1186508</v>
      </c>
      <c r="M15" s="60">
        <f t="shared" si="5"/>
        <v>0</v>
      </c>
      <c r="N15" s="59">
        <f t="shared" si="5"/>
        <v>1186508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1186508</v>
      </c>
      <c r="X15" s="60">
        <f t="shared" si="5"/>
        <v>0</v>
      </c>
      <c r="Y15" s="59">
        <f t="shared" si="5"/>
        <v>1186508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>
        <v>1186508</v>
      </c>
      <c r="M18" s="60"/>
      <c r="N18" s="59">
        <v>1186508</v>
      </c>
      <c r="O18" s="59"/>
      <c r="P18" s="60"/>
      <c r="Q18" s="60"/>
      <c r="R18" s="59"/>
      <c r="S18" s="59"/>
      <c r="T18" s="60"/>
      <c r="U18" s="60"/>
      <c r="V18" s="59"/>
      <c r="W18" s="59">
        <v>1186508</v>
      </c>
      <c r="X18" s="60"/>
      <c r="Y18" s="59">
        <v>1186508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76178006</v>
      </c>
      <c r="D22" s="344">
        <f t="shared" si="6"/>
        <v>0</v>
      </c>
      <c r="E22" s="343">
        <f t="shared" si="6"/>
        <v>900000</v>
      </c>
      <c r="F22" s="345">
        <f t="shared" si="6"/>
        <v>900000</v>
      </c>
      <c r="G22" s="345">
        <f t="shared" si="6"/>
        <v>0</v>
      </c>
      <c r="H22" s="343">
        <f t="shared" si="6"/>
        <v>120313</v>
      </c>
      <c r="I22" s="343">
        <f t="shared" si="6"/>
        <v>60000</v>
      </c>
      <c r="J22" s="345">
        <f t="shared" si="6"/>
        <v>180313</v>
      </c>
      <c r="K22" s="345">
        <f t="shared" si="6"/>
        <v>255542</v>
      </c>
      <c r="L22" s="343">
        <f t="shared" si="6"/>
        <v>38000</v>
      </c>
      <c r="M22" s="343">
        <f t="shared" si="6"/>
        <v>0</v>
      </c>
      <c r="N22" s="345">
        <f t="shared" si="6"/>
        <v>293542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473855</v>
      </c>
      <c r="X22" s="343">
        <f t="shared" si="6"/>
        <v>450000</v>
      </c>
      <c r="Y22" s="345">
        <f t="shared" si="6"/>
        <v>23855</v>
      </c>
      <c r="Z22" s="336">
        <f>+IF(X22&lt;&gt;0,+(Y22/X22)*100,0)</f>
        <v>5.301111111111111</v>
      </c>
      <c r="AA22" s="350">
        <f>SUM(AA23:AA32)</f>
        <v>900000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400000</v>
      </c>
      <c r="F27" s="59">
        <v>400000</v>
      </c>
      <c r="G27" s="59"/>
      <c r="H27" s="60">
        <v>100000</v>
      </c>
      <c r="I27" s="60"/>
      <c r="J27" s="59">
        <v>100000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100000</v>
      </c>
      <c r="X27" s="60">
        <v>200000</v>
      </c>
      <c r="Y27" s="59">
        <v>-100000</v>
      </c>
      <c r="Z27" s="61">
        <v>-50</v>
      </c>
      <c r="AA27" s="62">
        <v>400000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76178006</v>
      </c>
      <c r="D32" s="340"/>
      <c r="E32" s="60">
        <v>500000</v>
      </c>
      <c r="F32" s="59">
        <v>500000</v>
      </c>
      <c r="G32" s="59"/>
      <c r="H32" s="60">
        <v>20313</v>
      </c>
      <c r="I32" s="60">
        <v>60000</v>
      </c>
      <c r="J32" s="59">
        <v>80313</v>
      </c>
      <c r="K32" s="59">
        <v>255542</v>
      </c>
      <c r="L32" s="60">
        <v>38000</v>
      </c>
      <c r="M32" s="60"/>
      <c r="N32" s="59">
        <v>293542</v>
      </c>
      <c r="O32" s="59"/>
      <c r="P32" s="60"/>
      <c r="Q32" s="60"/>
      <c r="R32" s="59"/>
      <c r="S32" s="59"/>
      <c r="T32" s="60"/>
      <c r="U32" s="60"/>
      <c r="V32" s="59"/>
      <c r="W32" s="59">
        <v>373855</v>
      </c>
      <c r="X32" s="60">
        <v>250000</v>
      </c>
      <c r="Y32" s="59">
        <v>123855</v>
      </c>
      <c r="Z32" s="61">
        <v>49.54</v>
      </c>
      <c r="AA32" s="62">
        <v>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79924837</v>
      </c>
      <c r="D40" s="344">
        <f t="shared" si="9"/>
        <v>0</v>
      </c>
      <c r="E40" s="343">
        <f t="shared" si="9"/>
        <v>2910000</v>
      </c>
      <c r="F40" s="345">
        <f t="shared" si="9"/>
        <v>2910000</v>
      </c>
      <c r="G40" s="345">
        <f t="shared" si="9"/>
        <v>1078264</v>
      </c>
      <c r="H40" s="343">
        <f t="shared" si="9"/>
        <v>793603</v>
      </c>
      <c r="I40" s="343">
        <f t="shared" si="9"/>
        <v>268989</v>
      </c>
      <c r="J40" s="345">
        <f t="shared" si="9"/>
        <v>2140856</v>
      </c>
      <c r="K40" s="345">
        <f t="shared" si="9"/>
        <v>2879419</v>
      </c>
      <c r="L40" s="343">
        <f t="shared" si="9"/>
        <v>625117</v>
      </c>
      <c r="M40" s="343">
        <f t="shared" si="9"/>
        <v>0</v>
      </c>
      <c r="N40" s="345">
        <f t="shared" si="9"/>
        <v>3504536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5645392</v>
      </c>
      <c r="X40" s="343">
        <f t="shared" si="9"/>
        <v>1455000</v>
      </c>
      <c r="Y40" s="345">
        <f t="shared" si="9"/>
        <v>4190392</v>
      </c>
      <c r="Z40" s="336">
        <f>+IF(X40&lt;&gt;0,+(Y40/X40)*100,0)</f>
        <v>287.9994501718213</v>
      </c>
      <c r="AA40" s="350">
        <f>SUM(AA41:AA49)</f>
        <v>2910000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560000</v>
      </c>
      <c r="F43" s="370">
        <v>560000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280000</v>
      </c>
      <c r="Y43" s="370">
        <v>-280000</v>
      </c>
      <c r="Z43" s="371">
        <v>-100</v>
      </c>
      <c r="AA43" s="303">
        <v>560000</v>
      </c>
    </row>
    <row r="44" spans="1:27" ht="12.75">
      <c r="A44" s="361" t="s">
        <v>251</v>
      </c>
      <c r="B44" s="136"/>
      <c r="C44" s="60"/>
      <c r="D44" s="368"/>
      <c r="E44" s="54">
        <v>2350000</v>
      </c>
      <c r="F44" s="53">
        <v>2350000</v>
      </c>
      <c r="G44" s="53"/>
      <c r="H44" s="54"/>
      <c r="I44" s="54"/>
      <c r="J44" s="53"/>
      <c r="K44" s="53">
        <v>409038</v>
      </c>
      <c r="L44" s="54">
        <v>303539</v>
      </c>
      <c r="M44" s="54"/>
      <c r="N44" s="53">
        <v>712577</v>
      </c>
      <c r="O44" s="53"/>
      <c r="P44" s="54"/>
      <c r="Q44" s="54"/>
      <c r="R44" s="53"/>
      <c r="S44" s="53"/>
      <c r="T44" s="54"/>
      <c r="U44" s="54"/>
      <c r="V44" s="53"/>
      <c r="W44" s="53">
        <v>712577</v>
      </c>
      <c r="X44" s="54">
        <v>1175000</v>
      </c>
      <c r="Y44" s="53">
        <v>-462423</v>
      </c>
      <c r="Z44" s="94">
        <v>-39.36</v>
      </c>
      <c r="AA44" s="95">
        <v>2350000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>
        <v>793603</v>
      </c>
      <c r="I47" s="54"/>
      <c r="J47" s="53">
        <v>793603</v>
      </c>
      <c r="K47" s="53">
        <v>2470381</v>
      </c>
      <c r="L47" s="54">
        <v>288406</v>
      </c>
      <c r="M47" s="54"/>
      <c r="N47" s="53">
        <v>2758787</v>
      </c>
      <c r="O47" s="53"/>
      <c r="P47" s="54"/>
      <c r="Q47" s="54"/>
      <c r="R47" s="53"/>
      <c r="S47" s="53"/>
      <c r="T47" s="54"/>
      <c r="U47" s="54"/>
      <c r="V47" s="53"/>
      <c r="W47" s="53">
        <v>3552390</v>
      </c>
      <c r="X47" s="54"/>
      <c r="Y47" s="53">
        <v>3552390</v>
      </c>
      <c r="Z47" s="94"/>
      <c r="AA47" s="95"/>
    </row>
    <row r="48" spans="1:27" ht="12.75">
      <c r="A48" s="361" t="s">
        <v>255</v>
      </c>
      <c r="B48" s="136"/>
      <c r="C48" s="60">
        <v>33259975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46664862</v>
      </c>
      <c r="D49" s="368"/>
      <c r="E49" s="54"/>
      <c r="F49" s="53"/>
      <c r="G49" s="53">
        <v>1078264</v>
      </c>
      <c r="H49" s="54"/>
      <c r="I49" s="54">
        <v>268989</v>
      </c>
      <c r="J49" s="53">
        <v>1347253</v>
      </c>
      <c r="K49" s="53"/>
      <c r="L49" s="54">
        <v>33172</v>
      </c>
      <c r="M49" s="54"/>
      <c r="N49" s="53">
        <v>33172</v>
      </c>
      <c r="O49" s="53"/>
      <c r="P49" s="54"/>
      <c r="Q49" s="54"/>
      <c r="R49" s="53"/>
      <c r="S49" s="53"/>
      <c r="T49" s="54"/>
      <c r="U49" s="54"/>
      <c r="V49" s="53"/>
      <c r="W49" s="53">
        <v>1380425</v>
      </c>
      <c r="X49" s="54"/>
      <c r="Y49" s="53">
        <v>1380425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689066315</v>
      </c>
      <c r="D60" s="346">
        <f t="shared" si="14"/>
        <v>0</v>
      </c>
      <c r="E60" s="219">
        <f t="shared" si="14"/>
        <v>37567000</v>
      </c>
      <c r="F60" s="264">
        <f t="shared" si="14"/>
        <v>37567000</v>
      </c>
      <c r="G60" s="264">
        <f t="shared" si="14"/>
        <v>4567594</v>
      </c>
      <c r="H60" s="219">
        <f t="shared" si="14"/>
        <v>4394195</v>
      </c>
      <c r="I60" s="219">
        <f t="shared" si="14"/>
        <v>2170672</v>
      </c>
      <c r="J60" s="264">
        <f t="shared" si="14"/>
        <v>11132461</v>
      </c>
      <c r="K60" s="264">
        <f t="shared" si="14"/>
        <v>5815906</v>
      </c>
      <c r="L60" s="219">
        <f t="shared" si="14"/>
        <v>3816318</v>
      </c>
      <c r="M60" s="219">
        <f t="shared" si="14"/>
        <v>0</v>
      </c>
      <c r="N60" s="264">
        <f t="shared" si="14"/>
        <v>9632224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20764685</v>
      </c>
      <c r="X60" s="219">
        <f t="shared" si="14"/>
        <v>18783500</v>
      </c>
      <c r="Y60" s="264">
        <f t="shared" si="14"/>
        <v>1981185</v>
      </c>
      <c r="Z60" s="337">
        <f>+IF(X60&lt;&gt;0,+(Y60/X60)*100,0)</f>
        <v>10.54747517768254</v>
      </c>
      <c r="AA60" s="232">
        <f>+AA57+AA54+AA51+AA40+AA37+AA34+AA22+AA5</f>
        <v>37567000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14971840</v>
      </c>
      <c r="D5" s="357">
        <f t="shared" si="0"/>
        <v>0</v>
      </c>
      <c r="E5" s="356">
        <f t="shared" si="0"/>
        <v>3500000</v>
      </c>
      <c r="F5" s="358">
        <f t="shared" si="0"/>
        <v>3500000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1750000</v>
      </c>
      <c r="Y5" s="358">
        <f t="shared" si="0"/>
        <v>-1750000</v>
      </c>
      <c r="Z5" s="359">
        <f>+IF(X5&lt;&gt;0,+(Y5/X5)*100,0)</f>
        <v>-100</v>
      </c>
      <c r="AA5" s="360">
        <f>+AA6+AA8+AA11+AA13+AA15</f>
        <v>3500000</v>
      </c>
    </row>
    <row r="6" spans="1:27" ht="12.75">
      <c r="A6" s="361" t="s">
        <v>205</v>
      </c>
      <c r="B6" s="142"/>
      <c r="C6" s="60">
        <f>+C7</f>
        <v>14971840</v>
      </c>
      <c r="D6" s="340">
        <f aca="true" t="shared" si="1" ref="D6:AA6">+D7</f>
        <v>0</v>
      </c>
      <c r="E6" s="60">
        <f t="shared" si="1"/>
        <v>2000000</v>
      </c>
      <c r="F6" s="59">
        <f t="shared" si="1"/>
        <v>2000000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1000000</v>
      </c>
      <c r="Y6" s="59">
        <f t="shared" si="1"/>
        <v>-1000000</v>
      </c>
      <c r="Z6" s="61">
        <f>+IF(X6&lt;&gt;0,+(Y6/X6)*100,0)</f>
        <v>-100</v>
      </c>
      <c r="AA6" s="62">
        <f t="shared" si="1"/>
        <v>2000000</v>
      </c>
    </row>
    <row r="7" spans="1:27" ht="12.75">
      <c r="A7" s="291" t="s">
        <v>229</v>
      </c>
      <c r="B7" s="142"/>
      <c r="C7" s="60">
        <v>14971840</v>
      </c>
      <c r="D7" s="340"/>
      <c r="E7" s="60">
        <v>2000000</v>
      </c>
      <c r="F7" s="59">
        <v>2000000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1000000</v>
      </c>
      <c r="Y7" s="59">
        <v>-1000000</v>
      </c>
      <c r="Z7" s="61">
        <v>-100</v>
      </c>
      <c r="AA7" s="62">
        <v>2000000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1500000</v>
      </c>
      <c r="F8" s="59">
        <f t="shared" si="2"/>
        <v>1500000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750000</v>
      </c>
      <c r="Y8" s="59">
        <f t="shared" si="2"/>
        <v>-750000</v>
      </c>
      <c r="Z8" s="61">
        <f>+IF(X8&lt;&gt;0,+(Y8/X8)*100,0)</f>
        <v>-100</v>
      </c>
      <c r="AA8" s="62">
        <f>SUM(AA9:AA10)</f>
        <v>1500000</v>
      </c>
    </row>
    <row r="9" spans="1:27" ht="12.75">
      <c r="A9" s="291" t="s">
        <v>230</v>
      </c>
      <c r="B9" s="142"/>
      <c r="C9" s="60"/>
      <c r="D9" s="340"/>
      <c r="E9" s="60">
        <v>1500000</v>
      </c>
      <c r="F9" s="59">
        <v>1500000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750000</v>
      </c>
      <c r="Y9" s="59">
        <v>-750000</v>
      </c>
      <c r="Z9" s="61">
        <v>-100</v>
      </c>
      <c r="AA9" s="62">
        <v>1500000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6526580</v>
      </c>
      <c r="D22" s="344">
        <f t="shared" si="6"/>
        <v>0</v>
      </c>
      <c r="E22" s="343">
        <f t="shared" si="6"/>
        <v>1500000</v>
      </c>
      <c r="F22" s="345">
        <f t="shared" si="6"/>
        <v>1500000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750000</v>
      </c>
      <c r="Y22" s="345">
        <f t="shared" si="6"/>
        <v>-750000</v>
      </c>
      <c r="Z22" s="336">
        <f>+IF(X22&lt;&gt;0,+(Y22/X22)*100,0)</f>
        <v>-100</v>
      </c>
      <c r="AA22" s="350">
        <f>SUM(AA23:AA32)</f>
        <v>1500000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300000</v>
      </c>
      <c r="F24" s="59">
        <v>300000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150000</v>
      </c>
      <c r="Y24" s="59">
        <v>-150000</v>
      </c>
      <c r="Z24" s="61">
        <v>-100</v>
      </c>
      <c r="AA24" s="62">
        <v>300000</v>
      </c>
    </row>
    <row r="25" spans="1:27" ht="12.75">
      <c r="A25" s="361" t="s">
        <v>239</v>
      </c>
      <c r="B25" s="142"/>
      <c r="C25" s="60"/>
      <c r="D25" s="340"/>
      <c r="E25" s="60">
        <v>700000</v>
      </c>
      <c r="F25" s="59">
        <v>700000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350000</v>
      </c>
      <c r="Y25" s="59">
        <v>-350000</v>
      </c>
      <c r="Z25" s="61">
        <v>-100</v>
      </c>
      <c r="AA25" s="62">
        <v>700000</v>
      </c>
    </row>
    <row r="26" spans="1:27" ht="12.75">
      <c r="A26" s="361" t="s">
        <v>240</v>
      </c>
      <c r="B26" s="302"/>
      <c r="C26" s="362"/>
      <c r="D26" s="363"/>
      <c r="E26" s="362">
        <v>500000</v>
      </c>
      <c r="F26" s="364">
        <v>500000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250000</v>
      </c>
      <c r="Y26" s="364">
        <v>-250000</v>
      </c>
      <c r="Z26" s="365">
        <v>-100</v>
      </c>
      <c r="AA26" s="366">
        <v>500000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6526580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1314899</v>
      </c>
      <c r="D40" s="344">
        <f t="shared" si="9"/>
        <v>0</v>
      </c>
      <c r="E40" s="343">
        <f t="shared" si="9"/>
        <v>8165000</v>
      </c>
      <c r="F40" s="345">
        <f t="shared" si="9"/>
        <v>8165000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4082500</v>
      </c>
      <c r="Y40" s="345">
        <f t="shared" si="9"/>
        <v>-4082500</v>
      </c>
      <c r="Z40" s="336">
        <f>+IF(X40&lt;&gt;0,+(Y40/X40)*100,0)</f>
        <v>-100</v>
      </c>
      <c r="AA40" s="350">
        <f>SUM(AA41:AA49)</f>
        <v>8165000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165000</v>
      </c>
      <c r="F44" s="53">
        <v>165000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82500</v>
      </c>
      <c r="Y44" s="53">
        <v>-82500</v>
      </c>
      <c r="Z44" s="94">
        <v>-100</v>
      </c>
      <c r="AA44" s="95">
        <v>165000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8000000</v>
      </c>
      <c r="F47" s="53">
        <v>8000000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4000000</v>
      </c>
      <c r="Y47" s="53">
        <v>-4000000</v>
      </c>
      <c r="Z47" s="94">
        <v>-100</v>
      </c>
      <c r="AA47" s="95">
        <v>8000000</v>
      </c>
    </row>
    <row r="48" spans="1:27" ht="12.75">
      <c r="A48" s="361" t="s">
        <v>255</v>
      </c>
      <c r="B48" s="136"/>
      <c r="C48" s="60">
        <v>1314899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22813319</v>
      </c>
      <c r="D60" s="346">
        <f t="shared" si="14"/>
        <v>0</v>
      </c>
      <c r="E60" s="219">
        <f t="shared" si="14"/>
        <v>13165000</v>
      </c>
      <c r="F60" s="264">
        <f t="shared" si="14"/>
        <v>13165000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6582500</v>
      </c>
      <c r="Y60" s="264">
        <f t="shared" si="14"/>
        <v>-6582500</v>
      </c>
      <c r="Z60" s="337">
        <f>+IF(X60&lt;&gt;0,+(Y60/X60)*100,0)</f>
        <v>-100</v>
      </c>
      <c r="AA60" s="232">
        <f>+AA57+AA54+AA51+AA40+AA37+AA34+AA22+AA5</f>
        <v>13165000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2017-01-31T12:42:48Z</dcterms:created>
  <dcterms:modified xsi:type="dcterms:W3CDTF">2017-01-31T12:42:52Z</dcterms:modified>
  <cp:category/>
  <cp:version/>
  <cp:contentType/>
  <cp:contentStatus/>
</cp:coreProperties>
</file>