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<sst xmlns="http://schemas.openxmlformats.org/spreadsheetml/2006/main" count="857" uniqueCount="303">
  <si>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Western Cape: West Coast(DC1) - Table C1 Schedule Quarterly Budget Statement Summary for 2nd Quarter ended 31 December 2016 (Figures Finalised as at 2017/01/30)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</si>
  <si>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</si>
  <si>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</si>
  <si>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</si>
  <si>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</si>
  <si>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</si>
  <si>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</si>
  <si>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</si>
  <si>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</si>
  <si>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</si>
  <si>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</si>
  <si>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</si>
  <si>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</si>
  <si>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</si>
  <si>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</si>
  <si>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</si>
  <si>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</si>
  <si>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</si>
  <si>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</si>
  <si>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</si>
  <si>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</si>
  <si>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</si>
  <si>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</si>
  <si>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</si>
  <si>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</si>
  <si>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</si>
  <si>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</si>
  <si>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</si>
  <si>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</si>
  <si>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</si>
  <si>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</si>
  <si>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</si>
  <si>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</si>
  <si>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</si>
  <si>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</si>
  <si>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</si>
  <si>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</si>
  <si>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</si>
  <si>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</si>
  <si>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</si>
  <si>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</si>
  <si>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</si>
  <si>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</si>
  <si>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</si>
  <si>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</si>
  <si>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</si>
  <si>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</si>
  <si>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</si>
  <si>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</si>
  <si>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</si>
  <si>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</si>
  <si>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</si>
  <si>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</si>
  <si>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</si>
  <si>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</si>
  <si>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</si>
  <si>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</si>
  <si>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</si>
  <si>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</si>
  <si>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</si>
  <si>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</si>
  <si>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</si>
  <si>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</si>
  <si>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</si>
  <si>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</si>
  <si>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</si>
  <si>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</si>
  <si>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</si>
  <si>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</si>
  <si>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</si>
  <si>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Western Cape: West Coast(DC1) - Table C2 Quarterly Budget Statement - Financial Performance (standard classification) for 2nd Quarter ended 31 December 2016 (Figures Finalised as at 2017/01/30)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</si>
  <si>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</si>
  <si>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</si>
  <si>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</si>
  <si>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</si>
  <si>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</si>
  <si>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</si>
  <si>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</si>
  <si>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</si>
  <si>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</si>
  <si>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</si>
  <si>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</si>
  <si>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</si>
  <si>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</si>
  <si>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</si>
  <si>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</si>
  <si>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</si>
  <si>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</si>
  <si>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</si>
  <si>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</si>
  <si>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</si>
  <si>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</si>
  <si>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</si>
  <si>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</si>
  <si>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</si>
  <si>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</si>
  <si>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</si>
  <si>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</si>
  <si>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</si>
  <si>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</si>
  <si>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Western Cape: West Coast(DC1) - Table C4 Quarterly Budget Statement - Financial Performance (revenue and expenditure) for 2nd Quarter ended 31 December 2016 (Figures Finalised as at 2017/01/30)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</si>
  <si>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</si>
  <si>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</si>
  <si>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</si>
  <si>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</si>
  <si>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</si>
  <si>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</si>
  <si>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</si>
  <si>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</si>
  <si>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</si>
  <si>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</si>
  <si>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</si>
  <si>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</si>
  <si>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</si>
  <si>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</si>
  <si>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</si>
  <si>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</si>
  <si>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</si>
  <si>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</si>
  <si>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</si>
  <si>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</si>
  <si>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</si>
  <si>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</si>
  <si>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</si>
  <si>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</si>
  <si>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</si>
  <si>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</si>
  <si>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</si>
  <si>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</si>
  <si>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Western Cape: West Coast(DC1) - Table C5 Quarterly Budget Statement - Capital Expenditure by Standard Classification and Funding for 2nd Quarter ended 31 December 2016 (Figures Finalised as at 2017/01/30)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</si>
  <si>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</si>
  <si>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</si>
  <si>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</si>
  <si>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</si>
  <si>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</si>
  <si>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</si>
  <si>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</si>
  <si>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</si>
  <si>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</si>
  <si>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</si>
  <si>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Western Cape: West Coast(DC1) - Table C6 Quarterly Budget Statement - Financial Position for 2nd Quarter ended 31 December 2016 (Figures Finalised as at 2017/01/30)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</si>
  <si>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</si>
  <si>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</si>
  <si>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</si>
  <si>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</si>
  <si>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</si>
  <si>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</si>
  <si>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</si>
  <si>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</si>
  <si>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</si>
  <si>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</si>
  <si>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</si>
  <si>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</si>
  <si>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</si>
  <si>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</si>
  <si>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</si>
  <si>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</si>
  <si>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</si>
  <si>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</si>
  <si>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</si>
  <si>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</si>
  <si>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</si>
  <si>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</si>
  <si>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</si>
  <si>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</si>
  <si>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</si>
  <si>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</si>
  <si>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</si>
  <si>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</si>
  <si>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</si>
  <si>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</si>
  <si>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</si>
  <si>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</si>
  <si>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</si>
  <si>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Western Cape: West Coast(DC1) - Table C7 Quarterly Budget Statement - Cash Flows for 2nd Quarter ended 31 December 2016 (Figures Finalised as at 2017/01/30)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</si>
  <si>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</si>
  <si>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</si>
  <si>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</si>
  <si>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</si>
  <si>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</si>
  <si>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</si>
  <si>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</si>
  <si>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</si>
  <si>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</si>
  <si>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</si>
  <si>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</si>
  <si>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</si>
  <si>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</si>
  <si>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</si>
  <si>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</si>
  <si>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</si>
  <si>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</si>
  <si>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</si>
  <si>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</si>
  <si>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</si>
  <si>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</si>
  <si>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</si>
  <si>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</si>
  <si>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</si>
  <si>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</si>
  <si>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</si>
  <si>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</si>
  <si>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Western Cape: West Coast(DC1) - Table C9 Quarterly Budget Statement - Capital Expenditure by Asset Clas for 2nd Quarter ended 31 December 2016 (Figures Finalised as at 2017/01/30)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</si>
  <si>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</si>
  <si>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</si>
  <si>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</si>
  <si>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</si>
  <si>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</si>
  <si>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</si>
  <si>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</si>
  <si>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</si>
  <si>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</si>
  <si>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</si>
  <si>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</si>
  <si>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</si>
  <si>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</si>
  <si>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</si>
  <si>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</si>
  <si>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</si>
  <si>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</si>
  <si>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</si>
  <si>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</si>
  <si>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</si>
  <si>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</si>
  <si>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</si>
  <si>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</si>
  <si>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</si>
  <si>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Western Cape: West Coast(DC1) - Table SC13a Quarterly Budget Statement - Capital Expenditure on New Assets by Asset Class for 2nd Quarter ended 31 December 2016 (Figures Finalised as at 2017/01/30)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</si>
  <si>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</si>
  <si>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</si>
  <si>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</si>
  <si>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</si>
  <si>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</si>
  <si>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</si>
  <si>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</si>
  <si>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</si>
  <si>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</si>
  <si>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</si>
  <si>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</si>
  <si>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</si>
  <si>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</si>
  <si>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</si>
  <si>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</si>
  <si>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</si>
  <si>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</si>
  <si>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</si>
  <si>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</si>
  <si>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</si>
  <si>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</si>
  <si>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</si>
  <si>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</si>
  <si>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</si>
  <si>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</si>
  <si>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</si>
  <si>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</si>
  <si>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</si>
  <si>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</si>
  <si>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</si>
  <si>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</si>
  <si>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</si>
  <si>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</si>
  <si>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</si>
  <si>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</si>
  <si>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Western Cape: West Coast(DC1) - Table SC13B Quarterly Budget Statement - Capital Expenditure on Renewal of existing assets by Asset Class for 2nd Quarter ended 31 December 2016 (Figures Finalised as at 2017/01/30)</t>
  </si>
  <si>
    <t>Capital Expenditure on Renewal of Existing Assets by Asset Class/Sub-class</t>
  </si>
  <si>
    <t>Total Capital Expenditure on Renewal of Existing Assets</t>
  </si>
  <si>
    <t>Western Cape: West Coast(DC1) - Table SC13C Quarterly Budget Statement - Repairs and Maintenance Expenditure by Asset Class for 2nd Quarter ended 31 December 2016 (Figures Finalised as at 2017/01/30)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</si>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</sst>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2.75">
      <c r="A6" s="58" t="s">
        <v>32</v>
      </c>
      <c r="B6" s="19">
        <v>113875025</v>
      </c>
      <c r="C6" s="19">
        <v>0</v>
      </c>
      <c r="D6" s="59">
        <v>112744440</v>
      </c>
      <c r="E6" s="60">
        <v>112744440</v>
      </c>
      <c r="F6" s="60">
        <v>4356889</v>
      </c>
      <c r="G6" s="60">
        <v>8050679</v>
      </c>
      <c r="H6" s="60">
        <v>8380353</v>
      </c>
      <c r="I6" s="60">
        <v>20787921</v>
      </c>
      <c r="J6" s="60">
        <v>9231225</v>
      </c>
      <c r="K6" s="60">
        <v>10829300</v>
      </c>
      <c r="L6" s="60">
        <v>10302389</v>
      </c>
      <c r="M6" s="60">
        <v>30362914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51150835</v>
      </c>
      <c r="W6" s="60">
        <v>57499664</v>
      </c>
      <c r="X6" s="60">
        <v>-6348829</v>
      </c>
      <c r="Y6" s="61">
        <v>-11.04</v>
      </c>
      <c r="Z6" s="62">
        <v>112744440</v>
      </c>
    </row>
    <row r="7" spans="1:26" ht="12.75">
      <c r="A7" s="58" t="s">
        <v>33</v>
      </c>
      <c r="B7" s="19">
        <v>17176155</v>
      </c>
      <c r="C7" s="19">
        <v>0</v>
      </c>
      <c r="D7" s="59">
        <v>8662500</v>
      </c>
      <c r="E7" s="60">
        <v>8662500</v>
      </c>
      <c r="F7" s="60">
        <v>2568</v>
      </c>
      <c r="G7" s="60">
        <v>300881</v>
      </c>
      <c r="H7" s="60">
        <v>289384</v>
      </c>
      <c r="I7" s="60">
        <v>592833</v>
      </c>
      <c r="J7" s="60">
        <v>744274</v>
      </c>
      <c r="K7" s="60">
        <v>534077</v>
      </c>
      <c r="L7" s="60">
        <v>223473</v>
      </c>
      <c r="M7" s="60">
        <v>1501824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2094657</v>
      </c>
      <c r="W7" s="60">
        <v>4417875</v>
      </c>
      <c r="X7" s="60">
        <v>-2323218</v>
      </c>
      <c r="Y7" s="61">
        <v>-52.59</v>
      </c>
      <c r="Z7" s="62">
        <v>8662500</v>
      </c>
    </row>
    <row r="8" spans="1:26" ht="12.75">
      <c r="A8" s="58" t="s">
        <v>34</v>
      </c>
      <c r="B8" s="19">
        <v>88623500</v>
      </c>
      <c r="C8" s="19">
        <v>0</v>
      </c>
      <c r="D8" s="59">
        <v>87024000</v>
      </c>
      <c r="E8" s="60">
        <v>87024000</v>
      </c>
      <c r="F8" s="60">
        <v>34397643</v>
      </c>
      <c r="G8" s="60">
        <v>245127</v>
      </c>
      <c r="H8" s="60">
        <v>199100</v>
      </c>
      <c r="I8" s="60">
        <v>34841870</v>
      </c>
      <c r="J8" s="60">
        <v>232397</v>
      </c>
      <c r="K8" s="60">
        <v>329706</v>
      </c>
      <c r="L8" s="60">
        <v>27748880</v>
      </c>
      <c r="M8" s="60">
        <v>28310983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63152853</v>
      </c>
      <c r="W8" s="60">
        <v>44321040</v>
      </c>
      <c r="X8" s="60">
        <v>18831813</v>
      </c>
      <c r="Y8" s="61">
        <v>42.49</v>
      </c>
      <c r="Z8" s="62">
        <v>87024000</v>
      </c>
    </row>
    <row r="9" spans="1:26" ht="12.75">
      <c r="A9" s="58" t="s">
        <v>35</v>
      </c>
      <c r="B9" s="19">
        <v>154719150</v>
      </c>
      <c r="C9" s="19">
        <v>0</v>
      </c>
      <c r="D9" s="59">
        <v>138302670</v>
      </c>
      <c r="E9" s="60">
        <v>138302670</v>
      </c>
      <c r="F9" s="60">
        <v>13589739</v>
      </c>
      <c r="G9" s="60">
        <v>6239556</v>
      </c>
      <c r="H9" s="60">
        <v>11166337</v>
      </c>
      <c r="I9" s="60">
        <v>30995632</v>
      </c>
      <c r="J9" s="60">
        <v>13531804</v>
      </c>
      <c r="K9" s="60">
        <v>14452720</v>
      </c>
      <c r="L9" s="60">
        <v>10436272</v>
      </c>
      <c r="M9" s="60">
        <v>38420796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69416428</v>
      </c>
      <c r="W9" s="60">
        <v>71509928</v>
      </c>
      <c r="X9" s="60">
        <v>-2093500</v>
      </c>
      <c r="Y9" s="61">
        <v>-2.93</v>
      </c>
      <c r="Z9" s="62">
        <v>138302670</v>
      </c>
    </row>
    <row r="10" spans="1:26" ht="22.5">
      <c r="A10" s="63" t="s">
        <v>278</v>
      </c>
      <c r="B10" s="64">
        <f>SUM(B5:B9)</f>
        <v>374393830</v>
      </c>
      <c r="C10" s="64">
        <f>SUM(C5:C9)</f>
        <v>0</v>
      </c>
      <c r="D10" s="65">
        <f aca="true" t="shared" si="0" ref="D10:Z10">SUM(D5:D9)</f>
        <v>346733610</v>
      </c>
      <c r="E10" s="66">
        <f t="shared" si="0"/>
        <v>346733610</v>
      </c>
      <c r="F10" s="66">
        <f t="shared" si="0"/>
        <v>52346839</v>
      </c>
      <c r="G10" s="66">
        <f t="shared" si="0"/>
        <v>14836243</v>
      </c>
      <c r="H10" s="66">
        <f t="shared" si="0"/>
        <v>20035174</v>
      </c>
      <c r="I10" s="66">
        <f t="shared" si="0"/>
        <v>87218256</v>
      </c>
      <c r="J10" s="66">
        <f t="shared" si="0"/>
        <v>23739700</v>
      </c>
      <c r="K10" s="66">
        <f t="shared" si="0"/>
        <v>26145803</v>
      </c>
      <c r="L10" s="66">
        <f t="shared" si="0"/>
        <v>48711014</v>
      </c>
      <c r="M10" s="66">
        <f t="shared" si="0"/>
        <v>98596517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185814773</v>
      </c>
      <c r="W10" s="66">
        <f t="shared" si="0"/>
        <v>177748507</v>
      </c>
      <c r="X10" s="66">
        <f t="shared" si="0"/>
        <v>8066266</v>
      </c>
      <c r="Y10" s="67">
        <f>+IF(W10&lt;&gt;0,(X10/W10)*100,0)</f>
        <v>4.538021801780872</v>
      </c>
      <c r="Z10" s="68">
        <f t="shared" si="0"/>
        <v>346733610</v>
      </c>
    </row>
    <row r="11" spans="1:26" ht="12.75">
      <c r="A11" s="58" t="s">
        <v>37</v>
      </c>
      <c r="B11" s="19">
        <v>146032972</v>
      </c>
      <c r="C11" s="19">
        <v>0</v>
      </c>
      <c r="D11" s="59">
        <v>159016500</v>
      </c>
      <c r="E11" s="60">
        <v>159016500</v>
      </c>
      <c r="F11" s="60">
        <v>11278104</v>
      </c>
      <c r="G11" s="60">
        <v>11189991</v>
      </c>
      <c r="H11" s="60">
        <v>11736991</v>
      </c>
      <c r="I11" s="60">
        <v>34205086</v>
      </c>
      <c r="J11" s="60">
        <v>11676379</v>
      </c>
      <c r="K11" s="60">
        <v>14127488</v>
      </c>
      <c r="L11" s="60">
        <v>12609795</v>
      </c>
      <c r="M11" s="60">
        <v>38413662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72618748</v>
      </c>
      <c r="W11" s="60">
        <v>79028500</v>
      </c>
      <c r="X11" s="60">
        <v>-6409752</v>
      </c>
      <c r="Y11" s="61">
        <v>-8.11</v>
      </c>
      <c r="Z11" s="62">
        <v>159016500</v>
      </c>
    </row>
    <row r="12" spans="1:26" ht="12.75">
      <c r="A12" s="58" t="s">
        <v>38</v>
      </c>
      <c r="B12" s="19">
        <v>6152615</v>
      </c>
      <c r="C12" s="19">
        <v>0</v>
      </c>
      <c r="D12" s="59">
        <v>6947360</v>
      </c>
      <c r="E12" s="60">
        <v>6947360</v>
      </c>
      <c r="F12" s="60">
        <v>463492</v>
      </c>
      <c r="G12" s="60">
        <v>330124</v>
      </c>
      <c r="H12" s="60">
        <v>492553</v>
      </c>
      <c r="I12" s="60">
        <v>1286169</v>
      </c>
      <c r="J12" s="60">
        <v>494689</v>
      </c>
      <c r="K12" s="60">
        <v>509028</v>
      </c>
      <c r="L12" s="60">
        <v>518851</v>
      </c>
      <c r="M12" s="60">
        <v>1522568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2808737</v>
      </c>
      <c r="W12" s="60">
        <v>3473680</v>
      </c>
      <c r="X12" s="60">
        <v>-664943</v>
      </c>
      <c r="Y12" s="61">
        <v>-19.14</v>
      </c>
      <c r="Z12" s="62">
        <v>6947360</v>
      </c>
    </row>
    <row r="13" spans="1:26" ht="12.75">
      <c r="A13" s="58" t="s">
        <v>279</v>
      </c>
      <c r="B13" s="19">
        <v>13597719</v>
      </c>
      <c r="C13" s="19">
        <v>0</v>
      </c>
      <c r="D13" s="59">
        <v>14616260</v>
      </c>
      <c r="E13" s="60">
        <v>14616260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7230427</v>
      </c>
      <c r="X13" s="60">
        <v>-7230427</v>
      </c>
      <c r="Y13" s="61">
        <v>-100</v>
      </c>
      <c r="Z13" s="62">
        <v>14616260</v>
      </c>
    </row>
    <row r="14" spans="1:26" ht="12.75">
      <c r="A14" s="58" t="s">
        <v>40</v>
      </c>
      <c r="B14" s="19">
        <v>8943059</v>
      </c>
      <c r="C14" s="19">
        <v>0</v>
      </c>
      <c r="D14" s="59">
        <v>9298640</v>
      </c>
      <c r="E14" s="60">
        <v>9298640</v>
      </c>
      <c r="F14" s="60">
        <v>209909</v>
      </c>
      <c r="G14" s="60">
        <v>0</v>
      </c>
      <c r="H14" s="60">
        <v>0</v>
      </c>
      <c r="I14" s="60">
        <v>209909</v>
      </c>
      <c r="J14" s="60">
        <v>0</v>
      </c>
      <c r="K14" s="60">
        <v>0</v>
      </c>
      <c r="L14" s="60">
        <v>3849493</v>
      </c>
      <c r="M14" s="60">
        <v>3849493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4059402</v>
      </c>
      <c r="W14" s="60">
        <v>4649320</v>
      </c>
      <c r="X14" s="60">
        <v>-589918</v>
      </c>
      <c r="Y14" s="61">
        <v>-12.69</v>
      </c>
      <c r="Z14" s="62">
        <v>9298640</v>
      </c>
    </row>
    <row r="15" spans="1:26" ht="12.75">
      <c r="A15" s="58" t="s">
        <v>41</v>
      </c>
      <c r="B15" s="19">
        <v>92823161</v>
      </c>
      <c r="C15" s="19">
        <v>0</v>
      </c>
      <c r="D15" s="59">
        <v>71177160</v>
      </c>
      <c r="E15" s="60">
        <v>71177160</v>
      </c>
      <c r="F15" s="60">
        <v>1703136</v>
      </c>
      <c r="G15" s="60">
        <v>4241692</v>
      </c>
      <c r="H15" s="60">
        <v>7468180</v>
      </c>
      <c r="I15" s="60">
        <v>13413008</v>
      </c>
      <c r="J15" s="60">
        <v>5559426</v>
      </c>
      <c r="K15" s="60">
        <v>6613208</v>
      </c>
      <c r="L15" s="60">
        <v>5646334</v>
      </c>
      <c r="M15" s="60">
        <v>17818968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31231976</v>
      </c>
      <c r="W15" s="60">
        <v>32705730</v>
      </c>
      <c r="X15" s="60">
        <v>-1473754</v>
      </c>
      <c r="Y15" s="61">
        <v>-4.51</v>
      </c>
      <c r="Z15" s="62">
        <v>71177160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11842</v>
      </c>
      <c r="I16" s="60">
        <v>11842</v>
      </c>
      <c r="J16" s="60">
        <v>27193</v>
      </c>
      <c r="K16" s="60">
        <v>13596</v>
      </c>
      <c r="L16" s="60">
        <v>17368</v>
      </c>
      <c r="M16" s="60">
        <v>58157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69999</v>
      </c>
      <c r="W16" s="60"/>
      <c r="X16" s="60">
        <v>69999</v>
      </c>
      <c r="Y16" s="61">
        <v>0</v>
      </c>
      <c r="Z16" s="62">
        <v>0</v>
      </c>
    </row>
    <row r="17" spans="1:26" ht="12.75">
      <c r="A17" s="58" t="s">
        <v>43</v>
      </c>
      <c r="B17" s="19">
        <v>92899919</v>
      </c>
      <c r="C17" s="19">
        <v>0</v>
      </c>
      <c r="D17" s="59">
        <v>82994390</v>
      </c>
      <c r="E17" s="60">
        <v>82994390</v>
      </c>
      <c r="F17" s="60">
        <v>4501114</v>
      </c>
      <c r="G17" s="60">
        <v>4912175</v>
      </c>
      <c r="H17" s="60">
        <v>4312792</v>
      </c>
      <c r="I17" s="60">
        <v>13726081</v>
      </c>
      <c r="J17" s="60">
        <v>3418772</v>
      </c>
      <c r="K17" s="60">
        <v>7327437</v>
      </c>
      <c r="L17" s="60">
        <v>8795920</v>
      </c>
      <c r="M17" s="60">
        <v>19542129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33268210</v>
      </c>
      <c r="W17" s="60">
        <v>45893935</v>
      </c>
      <c r="X17" s="60">
        <v>-12625725</v>
      </c>
      <c r="Y17" s="61">
        <v>-27.51</v>
      </c>
      <c r="Z17" s="62">
        <v>82994390</v>
      </c>
    </row>
    <row r="18" spans="1:26" ht="12.75">
      <c r="A18" s="70" t="s">
        <v>44</v>
      </c>
      <c r="B18" s="71">
        <f>SUM(B11:B17)</f>
        <v>360449445</v>
      </c>
      <c r="C18" s="71">
        <f>SUM(C11:C17)</f>
        <v>0</v>
      </c>
      <c r="D18" s="72">
        <f aca="true" t="shared" si="1" ref="D18:Z18">SUM(D11:D17)</f>
        <v>344050310</v>
      </c>
      <c r="E18" s="73">
        <f t="shared" si="1"/>
        <v>344050310</v>
      </c>
      <c r="F18" s="73">
        <f t="shared" si="1"/>
        <v>18155755</v>
      </c>
      <c r="G18" s="73">
        <f t="shared" si="1"/>
        <v>20673982</v>
      </c>
      <c r="H18" s="73">
        <f t="shared" si="1"/>
        <v>24022358</v>
      </c>
      <c r="I18" s="73">
        <f t="shared" si="1"/>
        <v>62852095</v>
      </c>
      <c r="J18" s="73">
        <f t="shared" si="1"/>
        <v>21176459</v>
      </c>
      <c r="K18" s="73">
        <f t="shared" si="1"/>
        <v>28590757</v>
      </c>
      <c r="L18" s="73">
        <f t="shared" si="1"/>
        <v>31437761</v>
      </c>
      <c r="M18" s="73">
        <f t="shared" si="1"/>
        <v>81204977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144057072</v>
      </c>
      <c r="W18" s="73">
        <f t="shared" si="1"/>
        <v>172981592</v>
      </c>
      <c r="X18" s="73">
        <f t="shared" si="1"/>
        <v>-28924520</v>
      </c>
      <c r="Y18" s="67">
        <f>+IF(W18&lt;&gt;0,(X18/W18)*100,0)</f>
        <v>-16.721154930751243</v>
      </c>
      <c r="Z18" s="74">
        <f t="shared" si="1"/>
        <v>344050310</v>
      </c>
    </row>
    <row r="19" spans="1:26" ht="12.75">
      <c r="A19" s="70" t="s">
        <v>45</v>
      </c>
      <c r="B19" s="75">
        <f>+B10-B18</f>
        <v>13944385</v>
      </c>
      <c r="C19" s="75">
        <f>+C10-C18</f>
        <v>0</v>
      </c>
      <c r="D19" s="76">
        <f aca="true" t="shared" si="2" ref="D19:Z19">+D10-D18</f>
        <v>2683300</v>
      </c>
      <c r="E19" s="77">
        <f t="shared" si="2"/>
        <v>2683300</v>
      </c>
      <c r="F19" s="77">
        <f t="shared" si="2"/>
        <v>34191084</v>
      </c>
      <c r="G19" s="77">
        <f t="shared" si="2"/>
        <v>-5837739</v>
      </c>
      <c r="H19" s="77">
        <f t="shared" si="2"/>
        <v>-3987184</v>
      </c>
      <c r="I19" s="77">
        <f t="shared" si="2"/>
        <v>24366161</v>
      </c>
      <c r="J19" s="77">
        <f t="shared" si="2"/>
        <v>2563241</v>
      </c>
      <c r="K19" s="77">
        <f t="shared" si="2"/>
        <v>-2444954</v>
      </c>
      <c r="L19" s="77">
        <f t="shared" si="2"/>
        <v>17273253</v>
      </c>
      <c r="M19" s="77">
        <f t="shared" si="2"/>
        <v>17391540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41757701</v>
      </c>
      <c r="W19" s="77">
        <f>IF(E10=E18,0,W10-W18)</f>
        <v>4766915</v>
      </c>
      <c r="X19" s="77">
        <f t="shared" si="2"/>
        <v>36990786</v>
      </c>
      <c r="Y19" s="78">
        <f>+IF(W19&lt;&gt;0,(X19/W19)*100,0)</f>
        <v>775.9900480709222</v>
      </c>
      <c r="Z19" s="79">
        <f t="shared" si="2"/>
        <v>2683300</v>
      </c>
    </row>
    <row r="20" spans="1:26" ht="12.75">
      <c r="A20" s="58" t="s">
        <v>46</v>
      </c>
      <c r="B20" s="19">
        <v>0</v>
      </c>
      <c r="C20" s="19">
        <v>0</v>
      </c>
      <c r="D20" s="59">
        <v>0</v>
      </c>
      <c r="E20" s="60">
        <v>0</v>
      </c>
      <c r="F20" s="60">
        <v>169097</v>
      </c>
      <c r="G20" s="60">
        <v>0</v>
      </c>
      <c r="H20" s="60">
        <v>142933</v>
      </c>
      <c r="I20" s="60">
        <v>312030</v>
      </c>
      <c r="J20" s="60">
        <v>186838</v>
      </c>
      <c r="K20" s="60">
        <v>619530</v>
      </c>
      <c r="L20" s="60">
        <v>178646</v>
      </c>
      <c r="M20" s="60">
        <v>985014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1297044</v>
      </c>
      <c r="W20" s="60"/>
      <c r="X20" s="60">
        <v>1297044</v>
      </c>
      <c r="Y20" s="61">
        <v>0</v>
      </c>
      <c r="Z20" s="62">
        <v>0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13944385</v>
      </c>
      <c r="C22" s="86">
        <f>SUM(C19:C21)</f>
        <v>0</v>
      </c>
      <c r="D22" s="87">
        <f aca="true" t="shared" si="3" ref="D22:Z22">SUM(D19:D21)</f>
        <v>2683300</v>
      </c>
      <c r="E22" s="88">
        <f t="shared" si="3"/>
        <v>2683300</v>
      </c>
      <c r="F22" s="88">
        <f t="shared" si="3"/>
        <v>34360181</v>
      </c>
      <c r="G22" s="88">
        <f t="shared" si="3"/>
        <v>-5837739</v>
      </c>
      <c r="H22" s="88">
        <f t="shared" si="3"/>
        <v>-3844251</v>
      </c>
      <c r="I22" s="88">
        <f t="shared" si="3"/>
        <v>24678191</v>
      </c>
      <c r="J22" s="88">
        <f t="shared" si="3"/>
        <v>2750079</v>
      </c>
      <c r="K22" s="88">
        <f t="shared" si="3"/>
        <v>-1825424</v>
      </c>
      <c r="L22" s="88">
        <f t="shared" si="3"/>
        <v>17451899</v>
      </c>
      <c r="M22" s="88">
        <f t="shared" si="3"/>
        <v>18376554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43054745</v>
      </c>
      <c r="W22" s="88">
        <f t="shared" si="3"/>
        <v>4766915</v>
      </c>
      <c r="X22" s="88">
        <f t="shared" si="3"/>
        <v>38287830</v>
      </c>
      <c r="Y22" s="89">
        <f>+IF(W22&lt;&gt;0,(X22/W22)*100,0)</f>
        <v>803.1993438104099</v>
      </c>
      <c r="Z22" s="90">
        <f t="shared" si="3"/>
        <v>2683300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13944385</v>
      </c>
      <c r="C24" s="75">
        <f>SUM(C22:C23)</f>
        <v>0</v>
      </c>
      <c r="D24" s="76">
        <f aca="true" t="shared" si="4" ref="D24:Z24">SUM(D22:D23)</f>
        <v>2683300</v>
      </c>
      <c r="E24" s="77">
        <f t="shared" si="4"/>
        <v>2683300</v>
      </c>
      <c r="F24" s="77">
        <f t="shared" si="4"/>
        <v>34360181</v>
      </c>
      <c r="G24" s="77">
        <f t="shared" si="4"/>
        <v>-5837739</v>
      </c>
      <c r="H24" s="77">
        <f t="shared" si="4"/>
        <v>-3844251</v>
      </c>
      <c r="I24" s="77">
        <f t="shared" si="4"/>
        <v>24678191</v>
      </c>
      <c r="J24" s="77">
        <f t="shared" si="4"/>
        <v>2750079</v>
      </c>
      <c r="K24" s="77">
        <f t="shared" si="4"/>
        <v>-1825424</v>
      </c>
      <c r="L24" s="77">
        <f t="shared" si="4"/>
        <v>17451899</v>
      </c>
      <c r="M24" s="77">
        <f t="shared" si="4"/>
        <v>18376554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43054745</v>
      </c>
      <c r="W24" s="77">
        <f t="shared" si="4"/>
        <v>4766915</v>
      </c>
      <c r="X24" s="77">
        <f t="shared" si="4"/>
        <v>38287830</v>
      </c>
      <c r="Y24" s="78">
        <f>+IF(W24&lt;&gt;0,(X24/W24)*100,0)</f>
        <v>803.1993438104099</v>
      </c>
      <c r="Z24" s="79">
        <f t="shared" si="4"/>
        <v>2683300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6439700</v>
      </c>
      <c r="C27" s="22">
        <v>0</v>
      </c>
      <c r="D27" s="99">
        <v>11304780</v>
      </c>
      <c r="E27" s="100">
        <v>11304780</v>
      </c>
      <c r="F27" s="100">
        <v>8128</v>
      </c>
      <c r="G27" s="100">
        <v>74377</v>
      </c>
      <c r="H27" s="100">
        <v>151259</v>
      </c>
      <c r="I27" s="100">
        <v>233764</v>
      </c>
      <c r="J27" s="100">
        <v>562381</v>
      </c>
      <c r="K27" s="100">
        <v>957532</v>
      </c>
      <c r="L27" s="100">
        <v>602804</v>
      </c>
      <c r="M27" s="100">
        <v>2122717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2356481</v>
      </c>
      <c r="W27" s="100">
        <v>5652390</v>
      </c>
      <c r="X27" s="100">
        <v>-3295909</v>
      </c>
      <c r="Y27" s="101">
        <v>-58.31</v>
      </c>
      <c r="Z27" s="102">
        <v>11304780</v>
      </c>
    </row>
    <row r="28" spans="1:26" ht="12.75">
      <c r="A28" s="103" t="s">
        <v>46</v>
      </c>
      <c r="B28" s="19">
        <v>0</v>
      </c>
      <c r="C28" s="19">
        <v>0</v>
      </c>
      <c r="D28" s="59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/>
      <c r="X28" s="60">
        <v>0</v>
      </c>
      <c r="Y28" s="61">
        <v>0</v>
      </c>
      <c r="Z28" s="62">
        <v>0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6439700</v>
      </c>
      <c r="C31" s="19">
        <v>0</v>
      </c>
      <c r="D31" s="59">
        <v>11304780</v>
      </c>
      <c r="E31" s="60">
        <v>11304780</v>
      </c>
      <c r="F31" s="60">
        <v>8128</v>
      </c>
      <c r="G31" s="60">
        <v>74377</v>
      </c>
      <c r="H31" s="60">
        <v>151259</v>
      </c>
      <c r="I31" s="60">
        <v>233764</v>
      </c>
      <c r="J31" s="60">
        <v>562381</v>
      </c>
      <c r="K31" s="60">
        <v>957532</v>
      </c>
      <c r="L31" s="60">
        <v>602804</v>
      </c>
      <c r="M31" s="60">
        <v>2122717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2356481</v>
      </c>
      <c r="W31" s="60">
        <v>5652390</v>
      </c>
      <c r="X31" s="60">
        <v>-3295909</v>
      </c>
      <c r="Y31" s="61">
        <v>-58.31</v>
      </c>
      <c r="Z31" s="62">
        <v>11304780</v>
      </c>
    </row>
    <row r="32" spans="1:26" ht="12.75">
      <c r="A32" s="70" t="s">
        <v>54</v>
      </c>
      <c r="B32" s="22">
        <f>SUM(B28:B31)</f>
        <v>6439700</v>
      </c>
      <c r="C32" s="22">
        <f>SUM(C28:C31)</f>
        <v>0</v>
      </c>
      <c r="D32" s="99">
        <f aca="true" t="shared" si="5" ref="D32:Z32">SUM(D28:D31)</f>
        <v>11304780</v>
      </c>
      <c r="E32" s="100">
        <f t="shared" si="5"/>
        <v>11304780</v>
      </c>
      <c r="F32" s="100">
        <f t="shared" si="5"/>
        <v>8128</v>
      </c>
      <c r="G32" s="100">
        <f t="shared" si="5"/>
        <v>74377</v>
      </c>
      <c r="H32" s="100">
        <f t="shared" si="5"/>
        <v>151259</v>
      </c>
      <c r="I32" s="100">
        <f t="shared" si="5"/>
        <v>233764</v>
      </c>
      <c r="J32" s="100">
        <f t="shared" si="5"/>
        <v>562381</v>
      </c>
      <c r="K32" s="100">
        <f t="shared" si="5"/>
        <v>957532</v>
      </c>
      <c r="L32" s="100">
        <f t="shared" si="5"/>
        <v>602804</v>
      </c>
      <c r="M32" s="100">
        <f t="shared" si="5"/>
        <v>2122717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2356481</v>
      </c>
      <c r="W32" s="100">
        <f t="shared" si="5"/>
        <v>5652390</v>
      </c>
      <c r="X32" s="100">
        <f t="shared" si="5"/>
        <v>-3295909</v>
      </c>
      <c r="Y32" s="101">
        <f>+IF(W32&lt;&gt;0,(X32/W32)*100,0)</f>
        <v>-58.31000691742785</v>
      </c>
      <c r="Z32" s="102">
        <f t="shared" si="5"/>
        <v>11304780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243555292</v>
      </c>
      <c r="C35" s="19">
        <v>0</v>
      </c>
      <c r="D35" s="59">
        <v>203999237</v>
      </c>
      <c r="E35" s="60">
        <v>203999237</v>
      </c>
      <c r="F35" s="60">
        <v>273122649</v>
      </c>
      <c r="G35" s="60">
        <v>264798675</v>
      </c>
      <c r="H35" s="60">
        <v>262315999</v>
      </c>
      <c r="I35" s="60">
        <v>262315999</v>
      </c>
      <c r="J35" s="60">
        <v>264009459</v>
      </c>
      <c r="K35" s="60">
        <v>257813165</v>
      </c>
      <c r="L35" s="60">
        <v>267936399</v>
      </c>
      <c r="M35" s="60">
        <v>267936399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267936399</v>
      </c>
      <c r="W35" s="60">
        <v>101999619</v>
      </c>
      <c r="X35" s="60">
        <v>165936780</v>
      </c>
      <c r="Y35" s="61">
        <v>162.68</v>
      </c>
      <c r="Z35" s="62">
        <v>203999237</v>
      </c>
    </row>
    <row r="36" spans="1:26" ht="12.75">
      <c r="A36" s="58" t="s">
        <v>57</v>
      </c>
      <c r="B36" s="19">
        <v>342222905</v>
      </c>
      <c r="C36" s="19">
        <v>0</v>
      </c>
      <c r="D36" s="59">
        <v>364089917</v>
      </c>
      <c r="E36" s="60">
        <v>364089917</v>
      </c>
      <c r="F36" s="60">
        <v>342964543</v>
      </c>
      <c r="G36" s="60">
        <v>342782712</v>
      </c>
      <c r="H36" s="60">
        <v>341605949</v>
      </c>
      <c r="I36" s="60">
        <v>341605949</v>
      </c>
      <c r="J36" s="60">
        <v>339535864</v>
      </c>
      <c r="K36" s="60">
        <v>338197070</v>
      </c>
      <c r="L36" s="60">
        <v>337832591</v>
      </c>
      <c r="M36" s="60">
        <v>337832591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337832591</v>
      </c>
      <c r="W36" s="60">
        <v>182044959</v>
      </c>
      <c r="X36" s="60">
        <v>155787632</v>
      </c>
      <c r="Y36" s="61">
        <v>85.58</v>
      </c>
      <c r="Z36" s="62">
        <v>364089917</v>
      </c>
    </row>
    <row r="37" spans="1:26" ht="12.75">
      <c r="A37" s="58" t="s">
        <v>58</v>
      </c>
      <c r="B37" s="19">
        <v>41811671</v>
      </c>
      <c r="C37" s="19">
        <v>0</v>
      </c>
      <c r="D37" s="59">
        <v>78216370</v>
      </c>
      <c r="E37" s="60">
        <v>78216370</v>
      </c>
      <c r="F37" s="60">
        <v>29361152</v>
      </c>
      <c r="G37" s="60">
        <v>22065436</v>
      </c>
      <c r="H37" s="60">
        <v>37528453</v>
      </c>
      <c r="I37" s="60">
        <v>37528453</v>
      </c>
      <c r="J37" s="60">
        <v>40739912</v>
      </c>
      <c r="K37" s="60">
        <v>41516439</v>
      </c>
      <c r="L37" s="60">
        <v>47220210</v>
      </c>
      <c r="M37" s="60">
        <v>47220210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47220210</v>
      </c>
      <c r="W37" s="60">
        <v>39108185</v>
      </c>
      <c r="X37" s="60">
        <v>8112025</v>
      </c>
      <c r="Y37" s="61">
        <v>20.74</v>
      </c>
      <c r="Z37" s="62">
        <v>78216370</v>
      </c>
    </row>
    <row r="38" spans="1:26" ht="12.75">
      <c r="A38" s="58" t="s">
        <v>59</v>
      </c>
      <c r="B38" s="19">
        <v>128125315</v>
      </c>
      <c r="C38" s="19">
        <v>0</v>
      </c>
      <c r="D38" s="59">
        <v>138194592</v>
      </c>
      <c r="E38" s="60">
        <v>138194592</v>
      </c>
      <c r="F38" s="60">
        <v>139895897</v>
      </c>
      <c r="G38" s="60">
        <v>149295316</v>
      </c>
      <c r="H38" s="60">
        <v>139597999</v>
      </c>
      <c r="I38" s="60">
        <v>139597999</v>
      </c>
      <c r="J38" s="60">
        <v>139523973</v>
      </c>
      <c r="K38" s="60">
        <v>136058273</v>
      </c>
      <c r="L38" s="60">
        <v>120279859</v>
      </c>
      <c r="M38" s="60">
        <v>120279859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120279859</v>
      </c>
      <c r="W38" s="60">
        <v>69097296</v>
      </c>
      <c r="X38" s="60">
        <v>51182563</v>
      </c>
      <c r="Y38" s="61">
        <v>74.07</v>
      </c>
      <c r="Z38" s="62">
        <v>138194592</v>
      </c>
    </row>
    <row r="39" spans="1:26" ht="12.75">
      <c r="A39" s="58" t="s">
        <v>60</v>
      </c>
      <c r="B39" s="19">
        <v>415841211</v>
      </c>
      <c r="C39" s="19">
        <v>0</v>
      </c>
      <c r="D39" s="59">
        <v>351678192</v>
      </c>
      <c r="E39" s="60">
        <v>351678192</v>
      </c>
      <c r="F39" s="60">
        <v>446830143</v>
      </c>
      <c r="G39" s="60">
        <v>436220635</v>
      </c>
      <c r="H39" s="60">
        <v>426795496</v>
      </c>
      <c r="I39" s="60">
        <v>426795496</v>
      </c>
      <c r="J39" s="60">
        <v>423281438</v>
      </c>
      <c r="K39" s="60">
        <v>418435523</v>
      </c>
      <c r="L39" s="60">
        <v>438268921</v>
      </c>
      <c r="M39" s="60">
        <v>438268921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438268921</v>
      </c>
      <c r="W39" s="60">
        <v>175839096</v>
      </c>
      <c r="X39" s="60">
        <v>262429825</v>
      </c>
      <c r="Y39" s="61">
        <v>149.24</v>
      </c>
      <c r="Z39" s="62">
        <v>351678192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48243000</v>
      </c>
      <c r="C42" s="19">
        <v>0</v>
      </c>
      <c r="D42" s="59">
        <v>18087064</v>
      </c>
      <c r="E42" s="60">
        <v>18087064</v>
      </c>
      <c r="F42" s="60">
        <v>-179045254</v>
      </c>
      <c r="G42" s="60">
        <v>385955</v>
      </c>
      <c r="H42" s="60">
        <v>2307578</v>
      </c>
      <c r="I42" s="60">
        <v>-176351721</v>
      </c>
      <c r="J42" s="60">
        <v>-11437604</v>
      </c>
      <c r="K42" s="60">
        <v>-2559517</v>
      </c>
      <c r="L42" s="60">
        <v>2661022</v>
      </c>
      <c r="M42" s="60">
        <v>-11336099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-187687820</v>
      </c>
      <c r="W42" s="60">
        <v>12217842</v>
      </c>
      <c r="X42" s="60">
        <v>-199905662</v>
      </c>
      <c r="Y42" s="61">
        <v>-1636.18</v>
      </c>
      <c r="Z42" s="62">
        <v>18087064</v>
      </c>
    </row>
    <row r="43" spans="1:26" ht="12.75">
      <c r="A43" s="58" t="s">
        <v>63</v>
      </c>
      <c r="B43" s="19">
        <v>-6167581</v>
      </c>
      <c r="C43" s="19">
        <v>0</v>
      </c>
      <c r="D43" s="59">
        <v>-11304781</v>
      </c>
      <c r="E43" s="60">
        <v>-11304781</v>
      </c>
      <c r="F43" s="60">
        <v>-8128</v>
      </c>
      <c r="G43" s="60">
        <v>-74377</v>
      </c>
      <c r="H43" s="60">
        <v>-151259</v>
      </c>
      <c r="I43" s="60">
        <v>-233764</v>
      </c>
      <c r="J43" s="60">
        <v>-562381</v>
      </c>
      <c r="K43" s="60">
        <v>-957532</v>
      </c>
      <c r="L43" s="60">
        <v>-602804</v>
      </c>
      <c r="M43" s="60">
        <v>-2122717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-2356481</v>
      </c>
      <c r="W43" s="60">
        <v>-4408865</v>
      </c>
      <c r="X43" s="60">
        <v>2052384</v>
      </c>
      <c r="Y43" s="61">
        <v>-46.55</v>
      </c>
      <c r="Z43" s="62">
        <v>-11304781</v>
      </c>
    </row>
    <row r="44" spans="1:26" ht="12.75">
      <c r="A44" s="58" t="s">
        <v>64</v>
      </c>
      <c r="B44" s="19">
        <v>-14127729</v>
      </c>
      <c r="C44" s="19">
        <v>0</v>
      </c>
      <c r="D44" s="59">
        <v>-15492687</v>
      </c>
      <c r="E44" s="60">
        <v>-15492687</v>
      </c>
      <c r="F44" s="60">
        <v>-1718903</v>
      </c>
      <c r="G44" s="60">
        <v>0</v>
      </c>
      <c r="H44" s="60">
        <v>0</v>
      </c>
      <c r="I44" s="60">
        <v>-1718903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-1718903</v>
      </c>
      <c r="W44" s="60">
        <v>-10328458</v>
      </c>
      <c r="X44" s="60">
        <v>8609555</v>
      </c>
      <c r="Y44" s="61">
        <v>-83.36</v>
      </c>
      <c r="Z44" s="62">
        <v>-15492687</v>
      </c>
    </row>
    <row r="45" spans="1:26" ht="12.75">
      <c r="A45" s="70" t="s">
        <v>65</v>
      </c>
      <c r="B45" s="22">
        <v>226914873</v>
      </c>
      <c r="C45" s="22">
        <v>0</v>
      </c>
      <c r="D45" s="99">
        <v>190256778</v>
      </c>
      <c r="E45" s="100">
        <v>190256778</v>
      </c>
      <c r="F45" s="100">
        <v>46142588</v>
      </c>
      <c r="G45" s="100">
        <v>46454166</v>
      </c>
      <c r="H45" s="100">
        <v>48610485</v>
      </c>
      <c r="I45" s="100">
        <v>48610485</v>
      </c>
      <c r="J45" s="100">
        <v>36610500</v>
      </c>
      <c r="K45" s="100">
        <v>33093451</v>
      </c>
      <c r="L45" s="100">
        <v>35151669</v>
      </c>
      <c r="M45" s="100">
        <v>35151669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35151669</v>
      </c>
      <c r="W45" s="100">
        <v>196447701</v>
      </c>
      <c r="X45" s="100">
        <v>-161296032</v>
      </c>
      <c r="Y45" s="101">
        <v>-82.11</v>
      </c>
      <c r="Z45" s="102">
        <v>190256778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20"/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 t="s">
        <v>277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12197293</v>
      </c>
      <c r="C49" s="52">
        <v>0</v>
      </c>
      <c r="D49" s="129">
        <v>310145</v>
      </c>
      <c r="E49" s="54">
        <v>105551</v>
      </c>
      <c r="F49" s="54">
        <v>0</v>
      </c>
      <c r="G49" s="54">
        <v>0</v>
      </c>
      <c r="H49" s="54">
        <v>0</v>
      </c>
      <c r="I49" s="54">
        <v>43781</v>
      </c>
      <c r="J49" s="54">
        <v>0</v>
      </c>
      <c r="K49" s="54">
        <v>0</v>
      </c>
      <c r="L49" s="54">
        <v>0</v>
      </c>
      <c r="M49" s="54">
        <v>87244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12744014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25835974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25835974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100.00000177348154</v>
      </c>
      <c r="E58" s="7">
        <f t="shared" si="6"/>
        <v>100.00000177348154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100.00001082794354</v>
      </c>
      <c r="K58" s="7">
        <f t="shared" si="6"/>
        <v>100</v>
      </c>
      <c r="L58" s="7">
        <f t="shared" si="6"/>
        <v>100</v>
      </c>
      <c r="M58" s="7">
        <f t="shared" si="6"/>
        <v>100.00000329209871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100.0000019539122</v>
      </c>
      <c r="W58" s="7">
        <f t="shared" si="6"/>
        <v>100</v>
      </c>
      <c r="X58" s="7">
        <f t="shared" si="6"/>
        <v>0</v>
      </c>
      <c r="Y58" s="7">
        <f t="shared" si="6"/>
        <v>0</v>
      </c>
      <c r="Z58" s="8">
        <f t="shared" si="6"/>
        <v>100.00000177348154</v>
      </c>
    </row>
    <row r="59" spans="1:26" ht="12.7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100.0000008869617</v>
      </c>
      <c r="E60" s="13">
        <f t="shared" si="7"/>
        <v>100.0000008869617</v>
      </c>
      <c r="F60" s="13">
        <f t="shared" si="7"/>
        <v>100</v>
      </c>
      <c r="G60" s="13">
        <f t="shared" si="7"/>
        <v>100</v>
      </c>
      <c r="H60" s="13">
        <f t="shared" si="7"/>
        <v>99.99998806732843</v>
      </c>
      <c r="I60" s="13">
        <f t="shared" si="7"/>
        <v>99.99999518951415</v>
      </c>
      <c r="J60" s="13">
        <f t="shared" si="7"/>
        <v>100.00001083279845</v>
      </c>
      <c r="K60" s="13">
        <f t="shared" si="7"/>
        <v>100</v>
      </c>
      <c r="L60" s="13">
        <f t="shared" si="7"/>
        <v>100</v>
      </c>
      <c r="M60" s="13">
        <f t="shared" si="7"/>
        <v>100.00000329349152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100</v>
      </c>
      <c r="W60" s="13">
        <f t="shared" si="7"/>
        <v>100</v>
      </c>
      <c r="X60" s="13">
        <f t="shared" si="7"/>
        <v>0</v>
      </c>
      <c r="Y60" s="13">
        <f t="shared" si="7"/>
        <v>0</v>
      </c>
      <c r="Z60" s="14">
        <f t="shared" si="7"/>
        <v>100.0000008869617</v>
      </c>
    </row>
    <row r="61" spans="1:26" ht="12.7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2.75">
      <c r="A62" s="39" t="s">
        <v>104</v>
      </c>
      <c r="B62" s="12">
        <f t="shared" si="7"/>
        <v>99.42107216270153</v>
      </c>
      <c r="C62" s="12">
        <f t="shared" si="7"/>
        <v>0</v>
      </c>
      <c r="D62" s="3">
        <f t="shared" si="7"/>
        <v>100.0000008869617</v>
      </c>
      <c r="E62" s="13">
        <f t="shared" si="7"/>
        <v>100.0000008869617</v>
      </c>
      <c r="F62" s="13">
        <f t="shared" si="7"/>
        <v>101.99495700862731</v>
      </c>
      <c r="G62" s="13">
        <f t="shared" si="7"/>
        <v>101.13570211276648</v>
      </c>
      <c r="H62" s="13">
        <f t="shared" si="7"/>
        <v>100.92066367361556</v>
      </c>
      <c r="I62" s="13">
        <f t="shared" si="7"/>
        <v>101.22748290964006</v>
      </c>
      <c r="J62" s="13">
        <f t="shared" si="7"/>
        <v>100.8496685184999</v>
      </c>
      <c r="K62" s="13">
        <f t="shared" si="7"/>
        <v>100.69161854061728</v>
      </c>
      <c r="L62" s="13">
        <f t="shared" si="7"/>
        <v>100.74730318981963</v>
      </c>
      <c r="M62" s="13">
        <f t="shared" si="7"/>
        <v>100.75852335768838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100.94858544526728</v>
      </c>
      <c r="W62" s="13">
        <f t="shared" si="7"/>
        <v>100</v>
      </c>
      <c r="X62" s="13">
        <f t="shared" si="7"/>
        <v>0</v>
      </c>
      <c r="Y62" s="13">
        <f t="shared" si="7"/>
        <v>0</v>
      </c>
      <c r="Z62" s="14">
        <f t="shared" si="7"/>
        <v>100.0000008869617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2.75">
      <c r="A65" s="39" t="s">
        <v>107</v>
      </c>
      <c r="B65" s="12">
        <f t="shared" si="7"/>
        <v>100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100.00355998576005</v>
      </c>
      <c r="E66" s="16">
        <f t="shared" si="7"/>
        <v>100.00355998576005</v>
      </c>
      <c r="F66" s="16">
        <f t="shared" si="7"/>
        <v>100</v>
      </c>
      <c r="G66" s="16">
        <f t="shared" si="7"/>
        <v>100</v>
      </c>
      <c r="H66" s="16">
        <f t="shared" si="7"/>
        <v>100.01785714285714</v>
      </c>
      <c r="I66" s="16">
        <f t="shared" si="7"/>
        <v>100.00637308010963</v>
      </c>
      <c r="J66" s="16">
        <f t="shared" si="7"/>
        <v>100</v>
      </c>
      <c r="K66" s="16">
        <f t="shared" si="7"/>
        <v>100</v>
      </c>
      <c r="L66" s="16">
        <f t="shared" si="7"/>
        <v>100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100.00350422258822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100.00355998576005</v>
      </c>
    </row>
    <row r="67" spans="1:26" ht="12.75" hidden="1">
      <c r="A67" s="41" t="s">
        <v>286</v>
      </c>
      <c r="B67" s="24">
        <v>113875025</v>
      </c>
      <c r="C67" s="24"/>
      <c r="D67" s="25">
        <v>112772530</v>
      </c>
      <c r="E67" s="26">
        <v>112772530</v>
      </c>
      <c r="F67" s="26">
        <v>4362036</v>
      </c>
      <c r="G67" s="26">
        <v>8055623</v>
      </c>
      <c r="H67" s="26">
        <v>8385953</v>
      </c>
      <c r="I67" s="26">
        <v>20803612</v>
      </c>
      <c r="J67" s="26">
        <v>9235364</v>
      </c>
      <c r="K67" s="26">
        <v>10833395</v>
      </c>
      <c r="L67" s="26">
        <v>10307001</v>
      </c>
      <c r="M67" s="26">
        <v>30375760</v>
      </c>
      <c r="N67" s="26"/>
      <c r="O67" s="26"/>
      <c r="P67" s="26"/>
      <c r="Q67" s="26"/>
      <c r="R67" s="26"/>
      <c r="S67" s="26"/>
      <c r="T67" s="26"/>
      <c r="U67" s="26"/>
      <c r="V67" s="26">
        <v>51179372</v>
      </c>
      <c r="W67" s="26">
        <v>57513991</v>
      </c>
      <c r="X67" s="26"/>
      <c r="Y67" s="25"/>
      <c r="Z67" s="27">
        <v>112772530</v>
      </c>
    </row>
    <row r="68" spans="1:26" ht="12.7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2.75" hidden="1">
      <c r="A69" s="38" t="s">
        <v>32</v>
      </c>
      <c r="B69" s="19">
        <v>113875025</v>
      </c>
      <c r="C69" s="19"/>
      <c r="D69" s="20">
        <v>112744440</v>
      </c>
      <c r="E69" s="21">
        <v>112744440</v>
      </c>
      <c r="F69" s="21">
        <v>4356889</v>
      </c>
      <c r="G69" s="21">
        <v>8050679</v>
      </c>
      <c r="H69" s="21">
        <v>8380353</v>
      </c>
      <c r="I69" s="21">
        <v>20787921</v>
      </c>
      <c r="J69" s="21">
        <v>9231225</v>
      </c>
      <c r="K69" s="21">
        <v>10829300</v>
      </c>
      <c r="L69" s="21">
        <v>10302389</v>
      </c>
      <c r="M69" s="21">
        <v>30362914</v>
      </c>
      <c r="N69" s="21"/>
      <c r="O69" s="21"/>
      <c r="P69" s="21"/>
      <c r="Q69" s="21"/>
      <c r="R69" s="21"/>
      <c r="S69" s="21"/>
      <c r="T69" s="21"/>
      <c r="U69" s="21"/>
      <c r="V69" s="21">
        <v>51150835</v>
      </c>
      <c r="W69" s="21">
        <v>57499664</v>
      </c>
      <c r="X69" s="21"/>
      <c r="Y69" s="20"/>
      <c r="Z69" s="23">
        <v>112744440</v>
      </c>
    </row>
    <row r="70" spans="1:26" ht="12.7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2.75" hidden="1">
      <c r="A71" s="39" t="s">
        <v>104</v>
      </c>
      <c r="B71" s="19">
        <v>113548867</v>
      </c>
      <c r="C71" s="19"/>
      <c r="D71" s="20">
        <v>112744440</v>
      </c>
      <c r="E71" s="21">
        <v>112744440</v>
      </c>
      <c r="F71" s="21">
        <v>4271671</v>
      </c>
      <c r="G71" s="21">
        <v>7960274</v>
      </c>
      <c r="H71" s="21">
        <v>8303901</v>
      </c>
      <c r="I71" s="21">
        <v>20535846</v>
      </c>
      <c r="J71" s="21">
        <v>9153452</v>
      </c>
      <c r="K71" s="21">
        <v>10754917</v>
      </c>
      <c r="L71" s="21">
        <v>10225970</v>
      </c>
      <c r="M71" s="21">
        <v>30134339</v>
      </c>
      <c r="N71" s="21"/>
      <c r="O71" s="21"/>
      <c r="P71" s="21"/>
      <c r="Q71" s="21"/>
      <c r="R71" s="21"/>
      <c r="S71" s="21"/>
      <c r="T71" s="21"/>
      <c r="U71" s="21"/>
      <c r="V71" s="21">
        <v>50670185</v>
      </c>
      <c r="W71" s="21">
        <v>57499664</v>
      </c>
      <c r="X71" s="21"/>
      <c r="Y71" s="20"/>
      <c r="Z71" s="23">
        <v>112744440</v>
      </c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2.75" hidden="1">
      <c r="A74" s="39" t="s">
        <v>107</v>
      </c>
      <c r="B74" s="19">
        <v>326158</v>
      </c>
      <c r="C74" s="19"/>
      <c r="D74" s="20"/>
      <c r="E74" s="21"/>
      <c r="F74" s="21">
        <v>85218</v>
      </c>
      <c r="G74" s="21">
        <v>90405</v>
      </c>
      <c r="H74" s="21">
        <v>76452</v>
      </c>
      <c r="I74" s="21">
        <v>252075</v>
      </c>
      <c r="J74" s="21">
        <v>77773</v>
      </c>
      <c r="K74" s="21">
        <v>74383</v>
      </c>
      <c r="L74" s="21">
        <v>76419</v>
      </c>
      <c r="M74" s="21">
        <v>228575</v>
      </c>
      <c r="N74" s="21"/>
      <c r="O74" s="21"/>
      <c r="P74" s="21"/>
      <c r="Q74" s="21"/>
      <c r="R74" s="21"/>
      <c r="S74" s="21"/>
      <c r="T74" s="21"/>
      <c r="U74" s="21"/>
      <c r="V74" s="21">
        <v>480650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>
        <v>28090</v>
      </c>
      <c r="E75" s="30">
        <v>28090</v>
      </c>
      <c r="F75" s="30">
        <v>5147</v>
      </c>
      <c r="G75" s="30">
        <v>4944</v>
      </c>
      <c r="H75" s="30">
        <v>5600</v>
      </c>
      <c r="I75" s="30">
        <v>15691</v>
      </c>
      <c r="J75" s="30">
        <v>4139</v>
      </c>
      <c r="K75" s="30">
        <v>4095</v>
      </c>
      <c r="L75" s="30">
        <v>4612</v>
      </c>
      <c r="M75" s="30">
        <v>12846</v>
      </c>
      <c r="N75" s="30"/>
      <c r="O75" s="30"/>
      <c r="P75" s="30"/>
      <c r="Q75" s="30"/>
      <c r="R75" s="30"/>
      <c r="S75" s="30"/>
      <c r="T75" s="30"/>
      <c r="U75" s="30"/>
      <c r="V75" s="30">
        <v>28537</v>
      </c>
      <c r="W75" s="30">
        <v>14327</v>
      </c>
      <c r="X75" s="30"/>
      <c r="Y75" s="29"/>
      <c r="Z75" s="31">
        <v>28090</v>
      </c>
    </row>
    <row r="76" spans="1:26" ht="12.75" hidden="1">
      <c r="A76" s="42" t="s">
        <v>287</v>
      </c>
      <c r="B76" s="32">
        <v>113875025</v>
      </c>
      <c r="C76" s="32"/>
      <c r="D76" s="33">
        <v>112772532</v>
      </c>
      <c r="E76" s="34">
        <v>112772532</v>
      </c>
      <c r="F76" s="34">
        <v>4362036</v>
      </c>
      <c r="G76" s="34">
        <v>8055623</v>
      </c>
      <c r="H76" s="34">
        <v>8385953</v>
      </c>
      <c r="I76" s="34">
        <v>20803612</v>
      </c>
      <c r="J76" s="34">
        <v>9235365</v>
      </c>
      <c r="K76" s="34">
        <v>10833395</v>
      </c>
      <c r="L76" s="34">
        <v>10307001</v>
      </c>
      <c r="M76" s="34">
        <v>30375761</v>
      </c>
      <c r="N76" s="34"/>
      <c r="O76" s="34"/>
      <c r="P76" s="34"/>
      <c r="Q76" s="34"/>
      <c r="R76" s="34"/>
      <c r="S76" s="34"/>
      <c r="T76" s="34"/>
      <c r="U76" s="34"/>
      <c r="V76" s="34">
        <v>51179373</v>
      </c>
      <c r="W76" s="34">
        <v>57513991</v>
      </c>
      <c r="X76" s="34"/>
      <c r="Y76" s="33"/>
      <c r="Z76" s="35">
        <v>112772532</v>
      </c>
    </row>
    <row r="77" spans="1:26" ht="12.7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2.75" hidden="1">
      <c r="A78" s="38" t="s">
        <v>32</v>
      </c>
      <c r="B78" s="19">
        <v>113875025</v>
      </c>
      <c r="C78" s="19"/>
      <c r="D78" s="20">
        <v>112744441</v>
      </c>
      <c r="E78" s="21">
        <v>112744441</v>
      </c>
      <c r="F78" s="21">
        <v>4356889</v>
      </c>
      <c r="G78" s="21">
        <v>8050679</v>
      </c>
      <c r="H78" s="21">
        <v>8380352</v>
      </c>
      <c r="I78" s="21">
        <v>20787920</v>
      </c>
      <c r="J78" s="21">
        <v>9231226</v>
      </c>
      <c r="K78" s="21">
        <v>10829300</v>
      </c>
      <c r="L78" s="21">
        <v>10302389</v>
      </c>
      <c r="M78" s="21">
        <v>30362915</v>
      </c>
      <c r="N78" s="21"/>
      <c r="O78" s="21"/>
      <c r="P78" s="21"/>
      <c r="Q78" s="21"/>
      <c r="R78" s="21"/>
      <c r="S78" s="21"/>
      <c r="T78" s="21"/>
      <c r="U78" s="21"/>
      <c r="V78" s="21">
        <v>51150835</v>
      </c>
      <c r="W78" s="21">
        <v>57499664</v>
      </c>
      <c r="X78" s="21"/>
      <c r="Y78" s="20"/>
      <c r="Z78" s="23">
        <v>112744441</v>
      </c>
    </row>
    <row r="79" spans="1:26" ht="12.75" hidden="1">
      <c r="A79" s="39" t="s">
        <v>103</v>
      </c>
      <c r="B79" s="19">
        <v>541153</v>
      </c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2.75" hidden="1">
      <c r="A80" s="39" t="s">
        <v>104</v>
      </c>
      <c r="B80" s="19">
        <v>112891501</v>
      </c>
      <c r="C80" s="19"/>
      <c r="D80" s="20">
        <v>112744441</v>
      </c>
      <c r="E80" s="21">
        <v>112744441</v>
      </c>
      <c r="F80" s="21">
        <v>4356889</v>
      </c>
      <c r="G80" s="21">
        <v>8050679</v>
      </c>
      <c r="H80" s="21">
        <v>8380352</v>
      </c>
      <c r="I80" s="21">
        <v>20787920</v>
      </c>
      <c r="J80" s="21">
        <v>9231226</v>
      </c>
      <c r="K80" s="21">
        <v>10829300</v>
      </c>
      <c r="L80" s="21">
        <v>10302389</v>
      </c>
      <c r="M80" s="21">
        <v>30362915</v>
      </c>
      <c r="N80" s="21"/>
      <c r="O80" s="21"/>
      <c r="P80" s="21"/>
      <c r="Q80" s="21"/>
      <c r="R80" s="21"/>
      <c r="S80" s="21"/>
      <c r="T80" s="21"/>
      <c r="U80" s="21"/>
      <c r="V80" s="21">
        <v>51150835</v>
      </c>
      <c r="W80" s="21">
        <v>57499664</v>
      </c>
      <c r="X80" s="21"/>
      <c r="Y80" s="20"/>
      <c r="Z80" s="23">
        <v>112744441</v>
      </c>
    </row>
    <row r="81" spans="1:26" ht="12.75" hidden="1">
      <c r="A81" s="39" t="s">
        <v>105</v>
      </c>
      <c r="B81" s="19">
        <v>116213</v>
      </c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2.75" hidden="1">
      <c r="A83" s="39" t="s">
        <v>107</v>
      </c>
      <c r="B83" s="19">
        <v>326158</v>
      </c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>
        <v>28091</v>
      </c>
      <c r="E84" s="30">
        <v>28091</v>
      </c>
      <c r="F84" s="30">
        <v>5147</v>
      </c>
      <c r="G84" s="30">
        <v>4944</v>
      </c>
      <c r="H84" s="30">
        <v>5601</v>
      </c>
      <c r="I84" s="30">
        <v>15692</v>
      </c>
      <c r="J84" s="30">
        <v>4139</v>
      </c>
      <c r="K84" s="30">
        <v>4095</v>
      </c>
      <c r="L84" s="30">
        <v>4612</v>
      </c>
      <c r="M84" s="30">
        <v>12846</v>
      </c>
      <c r="N84" s="30"/>
      <c r="O84" s="30"/>
      <c r="P84" s="30"/>
      <c r="Q84" s="30"/>
      <c r="R84" s="30"/>
      <c r="S84" s="30"/>
      <c r="T84" s="30"/>
      <c r="U84" s="30"/>
      <c r="V84" s="30">
        <v>28538</v>
      </c>
      <c r="W84" s="30">
        <v>14327</v>
      </c>
      <c r="X84" s="30"/>
      <c r="Y84" s="29"/>
      <c r="Z84" s="31">
        <v>28091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48718840</v>
      </c>
      <c r="F5" s="358">
        <f t="shared" si="0"/>
        <v>48718840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24359420</v>
      </c>
      <c r="Y5" s="358">
        <f t="shared" si="0"/>
        <v>-24359420</v>
      </c>
      <c r="Z5" s="359">
        <f>+IF(X5&lt;&gt;0,+(Y5/X5)*100,0)</f>
        <v>-100</v>
      </c>
      <c r="AA5" s="360">
        <f>+AA6+AA8+AA11+AA13+AA15</f>
        <v>48718840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44670840</v>
      </c>
      <c r="F6" s="59">
        <f t="shared" si="1"/>
        <v>44670840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22335420</v>
      </c>
      <c r="Y6" s="59">
        <f t="shared" si="1"/>
        <v>-22335420</v>
      </c>
      <c r="Z6" s="61">
        <f>+IF(X6&lt;&gt;0,+(Y6/X6)*100,0)</f>
        <v>-100</v>
      </c>
      <c r="AA6" s="62">
        <f t="shared" si="1"/>
        <v>44670840</v>
      </c>
    </row>
    <row r="7" spans="1:27" ht="12.75">
      <c r="A7" s="291" t="s">
        <v>229</v>
      </c>
      <c r="B7" s="142"/>
      <c r="C7" s="60"/>
      <c r="D7" s="340"/>
      <c r="E7" s="60">
        <v>44670840</v>
      </c>
      <c r="F7" s="59">
        <v>44670840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22335420</v>
      </c>
      <c r="Y7" s="59">
        <v>-22335420</v>
      </c>
      <c r="Z7" s="61">
        <v>-100</v>
      </c>
      <c r="AA7" s="62">
        <v>44670840</v>
      </c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4048000</v>
      </c>
      <c r="F11" s="364">
        <f t="shared" si="3"/>
        <v>4048000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2024000</v>
      </c>
      <c r="Y11" s="364">
        <f t="shared" si="3"/>
        <v>-2024000</v>
      </c>
      <c r="Z11" s="365">
        <f>+IF(X11&lt;&gt;0,+(Y11/X11)*100,0)</f>
        <v>-100</v>
      </c>
      <c r="AA11" s="366">
        <f t="shared" si="3"/>
        <v>4048000</v>
      </c>
    </row>
    <row r="12" spans="1:27" ht="12.75">
      <c r="A12" s="291" t="s">
        <v>232</v>
      </c>
      <c r="B12" s="136"/>
      <c r="C12" s="60"/>
      <c r="D12" s="340"/>
      <c r="E12" s="60">
        <v>4048000</v>
      </c>
      <c r="F12" s="59">
        <v>4048000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2024000</v>
      </c>
      <c r="Y12" s="59">
        <v>-2024000</v>
      </c>
      <c r="Z12" s="61">
        <v>-100</v>
      </c>
      <c r="AA12" s="62">
        <v>4048000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447490</v>
      </c>
      <c r="F22" s="345">
        <f t="shared" si="6"/>
        <v>447490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223745</v>
      </c>
      <c r="Y22" s="345">
        <f t="shared" si="6"/>
        <v>-223745</v>
      </c>
      <c r="Z22" s="336">
        <f>+IF(X22&lt;&gt;0,+(Y22/X22)*100,0)</f>
        <v>-100</v>
      </c>
      <c r="AA22" s="350">
        <f>SUM(AA23:AA32)</f>
        <v>447490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447490</v>
      </c>
      <c r="F27" s="59">
        <v>447490</v>
      </c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>
        <v>223745</v>
      </c>
      <c r="Y27" s="59">
        <v>-223745</v>
      </c>
      <c r="Z27" s="61">
        <v>-100</v>
      </c>
      <c r="AA27" s="62">
        <v>447490</v>
      </c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8</v>
      </c>
      <c r="D40" s="344">
        <f t="shared" si="9"/>
        <v>0</v>
      </c>
      <c r="E40" s="343">
        <f t="shared" si="9"/>
        <v>11710830</v>
      </c>
      <c r="F40" s="345">
        <f t="shared" si="9"/>
        <v>11710830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5855415</v>
      </c>
      <c r="Y40" s="345">
        <f t="shared" si="9"/>
        <v>-5855415</v>
      </c>
      <c r="Z40" s="336">
        <f>+IF(X40&lt;&gt;0,+(Y40/X40)*100,0)</f>
        <v>-100</v>
      </c>
      <c r="AA40" s="350">
        <f>SUM(AA41:AA49)</f>
        <v>11710830</v>
      </c>
    </row>
    <row r="41" spans="1:27" ht="12.75">
      <c r="A41" s="361" t="s">
        <v>248</v>
      </c>
      <c r="B41" s="142"/>
      <c r="C41" s="362"/>
      <c r="D41" s="363"/>
      <c r="E41" s="362">
        <v>7797940</v>
      </c>
      <c r="F41" s="364">
        <v>7797940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3898970</v>
      </c>
      <c r="Y41" s="364">
        <v>-3898970</v>
      </c>
      <c r="Z41" s="365">
        <v>-100</v>
      </c>
      <c r="AA41" s="366">
        <v>7797940</v>
      </c>
    </row>
    <row r="42" spans="1:27" ht="12.75">
      <c r="A42" s="361" t="s">
        <v>249</v>
      </c>
      <c r="B42" s="136"/>
      <c r="C42" s="60">
        <f aca="true" t="shared" si="10" ref="C42:Y42">+C62</f>
        <v>8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345140</v>
      </c>
      <c r="F43" s="370">
        <v>345140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172570</v>
      </c>
      <c r="Y43" s="370">
        <v>-172570</v>
      </c>
      <c r="Z43" s="371">
        <v>-100</v>
      </c>
      <c r="AA43" s="303">
        <v>345140</v>
      </c>
    </row>
    <row r="44" spans="1:27" ht="12.75">
      <c r="A44" s="361" t="s">
        <v>251</v>
      </c>
      <c r="B44" s="136"/>
      <c r="C44" s="60"/>
      <c r="D44" s="368"/>
      <c r="E44" s="54">
        <v>220650</v>
      </c>
      <c r="F44" s="53">
        <v>220650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110325</v>
      </c>
      <c r="Y44" s="53">
        <v>-110325</v>
      </c>
      <c r="Z44" s="94">
        <v>-100</v>
      </c>
      <c r="AA44" s="95">
        <v>220650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>
        <v>2493000</v>
      </c>
      <c r="F48" s="53">
        <v>2493000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1246500</v>
      </c>
      <c r="Y48" s="53">
        <v>-1246500</v>
      </c>
      <c r="Z48" s="94">
        <v>-100</v>
      </c>
      <c r="AA48" s="95">
        <v>2493000</v>
      </c>
    </row>
    <row r="49" spans="1:27" ht="12.75">
      <c r="A49" s="361" t="s">
        <v>93</v>
      </c>
      <c r="B49" s="136"/>
      <c r="C49" s="54"/>
      <c r="D49" s="368"/>
      <c r="E49" s="54">
        <v>854100</v>
      </c>
      <c r="F49" s="53">
        <v>854100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427050</v>
      </c>
      <c r="Y49" s="53">
        <v>-427050</v>
      </c>
      <c r="Z49" s="94">
        <v>-100</v>
      </c>
      <c r="AA49" s="95">
        <v>854100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8</v>
      </c>
      <c r="D60" s="346">
        <f t="shared" si="14"/>
        <v>0</v>
      </c>
      <c r="E60" s="219">
        <f t="shared" si="14"/>
        <v>60877160</v>
      </c>
      <c r="F60" s="264">
        <f t="shared" si="14"/>
        <v>60877160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30438580</v>
      </c>
      <c r="Y60" s="264">
        <f t="shared" si="14"/>
        <v>-30438580</v>
      </c>
      <c r="Z60" s="337">
        <f>+IF(X60&lt;&gt;0,+(Y60/X60)*100,0)</f>
        <v>-100</v>
      </c>
      <c r="AA60" s="232">
        <f>+AA57+AA54+AA51+AA40+AA37+AA34+AA22+AA5</f>
        <v>60877160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8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>
        <v>8</v>
      </c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89878103</v>
      </c>
      <c r="D5" s="153">
        <f>SUM(D6:D8)</f>
        <v>0</v>
      </c>
      <c r="E5" s="154">
        <f t="shared" si="0"/>
        <v>82872380</v>
      </c>
      <c r="F5" s="100">
        <f t="shared" si="0"/>
        <v>82872380</v>
      </c>
      <c r="G5" s="100">
        <f t="shared" si="0"/>
        <v>28704172</v>
      </c>
      <c r="H5" s="100">
        <f t="shared" si="0"/>
        <v>422195</v>
      </c>
      <c r="I5" s="100">
        <f t="shared" si="0"/>
        <v>487805</v>
      </c>
      <c r="J5" s="100">
        <f t="shared" si="0"/>
        <v>29614172</v>
      </c>
      <c r="K5" s="100">
        <f t="shared" si="0"/>
        <v>1020182</v>
      </c>
      <c r="L5" s="100">
        <f t="shared" si="0"/>
        <v>1351952</v>
      </c>
      <c r="M5" s="100">
        <f t="shared" si="0"/>
        <v>19854733</v>
      </c>
      <c r="N5" s="100">
        <f t="shared" si="0"/>
        <v>22226867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51841039</v>
      </c>
      <c r="X5" s="100">
        <f t="shared" si="0"/>
        <v>42203716</v>
      </c>
      <c r="Y5" s="100">
        <f t="shared" si="0"/>
        <v>9637323</v>
      </c>
      <c r="Z5" s="137">
        <f>+IF(X5&lt;&gt;0,+(Y5/X5)*100,0)</f>
        <v>22.835247493372385</v>
      </c>
      <c r="AA5" s="153">
        <f>SUM(AA6:AA8)</f>
        <v>82872380</v>
      </c>
    </row>
    <row r="6" spans="1:27" ht="12.75">
      <c r="A6" s="138" t="s">
        <v>75</v>
      </c>
      <c r="B6" s="136"/>
      <c r="C6" s="155">
        <v>1970814</v>
      </c>
      <c r="D6" s="155"/>
      <c r="E6" s="156">
        <v>2236690</v>
      </c>
      <c r="F6" s="60">
        <v>2236690</v>
      </c>
      <c r="G6" s="60">
        <v>38195</v>
      </c>
      <c r="H6" s="60">
        <v>62120</v>
      </c>
      <c r="I6" s="60">
        <v>5825</v>
      </c>
      <c r="J6" s="60">
        <v>106140</v>
      </c>
      <c r="K6" s="60">
        <v>39270</v>
      </c>
      <c r="L6" s="60"/>
      <c r="M6" s="60">
        <v>-4254</v>
      </c>
      <c r="N6" s="60">
        <v>35016</v>
      </c>
      <c r="O6" s="60"/>
      <c r="P6" s="60"/>
      <c r="Q6" s="60"/>
      <c r="R6" s="60"/>
      <c r="S6" s="60"/>
      <c r="T6" s="60"/>
      <c r="U6" s="60"/>
      <c r="V6" s="60"/>
      <c r="W6" s="60">
        <v>141156</v>
      </c>
      <c r="X6" s="60">
        <v>1079513</v>
      </c>
      <c r="Y6" s="60">
        <v>-938357</v>
      </c>
      <c r="Z6" s="140">
        <v>-86.92</v>
      </c>
      <c r="AA6" s="155">
        <v>2236690</v>
      </c>
    </row>
    <row r="7" spans="1:27" ht="12.75">
      <c r="A7" s="138" t="s">
        <v>76</v>
      </c>
      <c r="B7" s="136"/>
      <c r="C7" s="157">
        <v>87897245</v>
      </c>
      <c r="D7" s="157"/>
      <c r="E7" s="158">
        <v>80630440</v>
      </c>
      <c r="F7" s="159">
        <v>80630440</v>
      </c>
      <c r="G7" s="159">
        <v>28665213</v>
      </c>
      <c r="H7" s="159">
        <v>353456</v>
      </c>
      <c r="I7" s="159">
        <v>481343</v>
      </c>
      <c r="J7" s="159">
        <v>29500012</v>
      </c>
      <c r="K7" s="159">
        <v>980226</v>
      </c>
      <c r="L7" s="159">
        <v>1351443</v>
      </c>
      <c r="M7" s="159">
        <v>19857866</v>
      </c>
      <c r="N7" s="159">
        <v>22189535</v>
      </c>
      <c r="O7" s="159"/>
      <c r="P7" s="159"/>
      <c r="Q7" s="159"/>
      <c r="R7" s="159"/>
      <c r="S7" s="159"/>
      <c r="T7" s="159"/>
      <c r="U7" s="159"/>
      <c r="V7" s="159"/>
      <c r="W7" s="159">
        <v>51689547</v>
      </c>
      <c r="X7" s="159">
        <v>41121524</v>
      </c>
      <c r="Y7" s="159">
        <v>10568023</v>
      </c>
      <c r="Z7" s="141">
        <v>25.7</v>
      </c>
      <c r="AA7" s="157">
        <v>80630440</v>
      </c>
    </row>
    <row r="8" spans="1:27" ht="12.75">
      <c r="A8" s="138" t="s">
        <v>77</v>
      </c>
      <c r="B8" s="136"/>
      <c r="C8" s="155">
        <v>10044</v>
      </c>
      <c r="D8" s="155"/>
      <c r="E8" s="156">
        <v>5250</v>
      </c>
      <c r="F8" s="60">
        <v>5250</v>
      </c>
      <c r="G8" s="60">
        <v>764</v>
      </c>
      <c r="H8" s="60">
        <v>6619</v>
      </c>
      <c r="I8" s="60">
        <v>637</v>
      </c>
      <c r="J8" s="60">
        <v>8020</v>
      </c>
      <c r="K8" s="60">
        <v>686</v>
      </c>
      <c r="L8" s="60">
        <v>509</v>
      </c>
      <c r="M8" s="60">
        <v>1121</v>
      </c>
      <c r="N8" s="60">
        <v>2316</v>
      </c>
      <c r="O8" s="60"/>
      <c r="P8" s="60"/>
      <c r="Q8" s="60"/>
      <c r="R8" s="60"/>
      <c r="S8" s="60"/>
      <c r="T8" s="60"/>
      <c r="U8" s="60"/>
      <c r="V8" s="60"/>
      <c r="W8" s="60">
        <v>10336</v>
      </c>
      <c r="X8" s="60">
        <v>2679</v>
      </c>
      <c r="Y8" s="60">
        <v>7657</v>
      </c>
      <c r="Z8" s="140">
        <v>285.82</v>
      </c>
      <c r="AA8" s="155">
        <v>5250</v>
      </c>
    </row>
    <row r="9" spans="1:27" ht="12.75">
      <c r="A9" s="135" t="s">
        <v>78</v>
      </c>
      <c r="B9" s="136"/>
      <c r="C9" s="153">
        <f aca="true" t="shared" si="1" ref="C9:Y9">SUM(C10:C14)</f>
        <v>23710533</v>
      </c>
      <c r="D9" s="153">
        <f>SUM(D10:D14)</f>
        <v>0</v>
      </c>
      <c r="E9" s="154">
        <f t="shared" si="1"/>
        <v>26378440</v>
      </c>
      <c r="F9" s="100">
        <f t="shared" si="1"/>
        <v>26378440</v>
      </c>
      <c r="G9" s="100">
        <f t="shared" si="1"/>
        <v>6334182</v>
      </c>
      <c r="H9" s="100">
        <f t="shared" si="1"/>
        <v>959653</v>
      </c>
      <c r="I9" s="100">
        <f t="shared" si="1"/>
        <v>874936</v>
      </c>
      <c r="J9" s="100">
        <f t="shared" si="1"/>
        <v>8168771</v>
      </c>
      <c r="K9" s="100">
        <f t="shared" si="1"/>
        <v>1325071</v>
      </c>
      <c r="L9" s="100">
        <f t="shared" si="1"/>
        <v>853795</v>
      </c>
      <c r="M9" s="100">
        <f t="shared" si="1"/>
        <v>9088801</v>
      </c>
      <c r="N9" s="100">
        <f t="shared" si="1"/>
        <v>11267667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19436438</v>
      </c>
      <c r="X9" s="100">
        <f t="shared" si="1"/>
        <v>13258629</v>
      </c>
      <c r="Y9" s="100">
        <f t="shared" si="1"/>
        <v>6177809</v>
      </c>
      <c r="Z9" s="137">
        <f>+IF(X9&lt;&gt;0,+(Y9/X9)*100,0)</f>
        <v>46.59462905252119</v>
      </c>
      <c r="AA9" s="153">
        <f>SUM(AA10:AA14)</f>
        <v>26378440</v>
      </c>
    </row>
    <row r="10" spans="1:27" ht="12.75">
      <c r="A10" s="138" t="s">
        <v>79</v>
      </c>
      <c r="B10" s="136"/>
      <c r="C10" s="155">
        <v>3035663</v>
      </c>
      <c r="D10" s="155"/>
      <c r="E10" s="156">
        <v>3304220</v>
      </c>
      <c r="F10" s="60">
        <v>3304220</v>
      </c>
      <c r="G10" s="60">
        <v>246323</v>
      </c>
      <c r="H10" s="60">
        <v>376218</v>
      </c>
      <c r="I10" s="60">
        <v>271396</v>
      </c>
      <c r="J10" s="60">
        <v>893937</v>
      </c>
      <c r="K10" s="60">
        <v>680113</v>
      </c>
      <c r="L10" s="60">
        <v>262049</v>
      </c>
      <c r="M10" s="60">
        <v>226394</v>
      </c>
      <c r="N10" s="60">
        <v>1168556</v>
      </c>
      <c r="O10" s="60"/>
      <c r="P10" s="60"/>
      <c r="Q10" s="60"/>
      <c r="R10" s="60"/>
      <c r="S10" s="60"/>
      <c r="T10" s="60"/>
      <c r="U10" s="60"/>
      <c r="V10" s="60"/>
      <c r="W10" s="60">
        <v>2062493</v>
      </c>
      <c r="X10" s="60">
        <v>1685152</v>
      </c>
      <c r="Y10" s="60">
        <v>377341</v>
      </c>
      <c r="Z10" s="140">
        <v>22.39</v>
      </c>
      <c r="AA10" s="155">
        <v>3304220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2.75">
      <c r="A12" s="138" t="s">
        <v>81</v>
      </c>
      <c r="B12" s="136"/>
      <c r="C12" s="155">
        <v>10847862</v>
      </c>
      <c r="D12" s="155"/>
      <c r="E12" s="156">
        <v>12164000</v>
      </c>
      <c r="F12" s="60">
        <v>12164000</v>
      </c>
      <c r="G12" s="60">
        <v>2926347</v>
      </c>
      <c r="H12" s="60">
        <v>219396</v>
      </c>
      <c r="I12" s="60">
        <v>267590</v>
      </c>
      <c r="J12" s="60">
        <v>3413333</v>
      </c>
      <c r="K12" s="60">
        <v>303657</v>
      </c>
      <c r="L12" s="60">
        <v>267921</v>
      </c>
      <c r="M12" s="60">
        <v>4441192</v>
      </c>
      <c r="N12" s="60">
        <v>5012770</v>
      </c>
      <c r="O12" s="60"/>
      <c r="P12" s="60"/>
      <c r="Q12" s="60"/>
      <c r="R12" s="60"/>
      <c r="S12" s="60"/>
      <c r="T12" s="60"/>
      <c r="U12" s="60"/>
      <c r="V12" s="60"/>
      <c r="W12" s="60">
        <v>8426103</v>
      </c>
      <c r="X12" s="60">
        <v>6009265</v>
      </c>
      <c r="Y12" s="60">
        <v>2416838</v>
      </c>
      <c r="Z12" s="140">
        <v>40.22</v>
      </c>
      <c r="AA12" s="155">
        <v>12164000</v>
      </c>
    </row>
    <row r="13" spans="1:27" ht="12.75">
      <c r="A13" s="138" t="s">
        <v>82</v>
      </c>
      <c r="B13" s="136"/>
      <c r="C13" s="155">
        <v>1628480</v>
      </c>
      <c r="D13" s="155"/>
      <c r="E13" s="156">
        <v>2042940</v>
      </c>
      <c r="F13" s="60">
        <v>2042940</v>
      </c>
      <c r="G13" s="60">
        <v>163256</v>
      </c>
      <c r="H13" s="60">
        <v>168419</v>
      </c>
      <c r="I13" s="60">
        <v>156907</v>
      </c>
      <c r="J13" s="60">
        <v>488582</v>
      </c>
      <c r="K13" s="60">
        <v>160162</v>
      </c>
      <c r="L13" s="60">
        <v>158422</v>
      </c>
      <c r="M13" s="60">
        <v>159451</v>
      </c>
      <c r="N13" s="60">
        <v>478035</v>
      </c>
      <c r="O13" s="60"/>
      <c r="P13" s="60"/>
      <c r="Q13" s="60"/>
      <c r="R13" s="60"/>
      <c r="S13" s="60"/>
      <c r="T13" s="60"/>
      <c r="U13" s="60"/>
      <c r="V13" s="60"/>
      <c r="W13" s="60">
        <v>966617</v>
      </c>
      <c r="X13" s="60">
        <v>1041899</v>
      </c>
      <c r="Y13" s="60">
        <v>-75282</v>
      </c>
      <c r="Z13" s="140">
        <v>-7.23</v>
      </c>
      <c r="AA13" s="155">
        <v>2042940</v>
      </c>
    </row>
    <row r="14" spans="1:27" ht="12.75">
      <c r="A14" s="138" t="s">
        <v>83</v>
      </c>
      <c r="B14" s="136"/>
      <c r="C14" s="157">
        <v>8198528</v>
      </c>
      <c r="D14" s="157"/>
      <c r="E14" s="158">
        <v>8867280</v>
      </c>
      <c r="F14" s="159">
        <v>8867280</v>
      </c>
      <c r="G14" s="159">
        <v>2998256</v>
      </c>
      <c r="H14" s="159">
        <v>195620</v>
      </c>
      <c r="I14" s="159">
        <v>179043</v>
      </c>
      <c r="J14" s="159">
        <v>3372919</v>
      </c>
      <c r="K14" s="159">
        <v>181139</v>
      </c>
      <c r="L14" s="159">
        <v>165403</v>
      </c>
      <c r="M14" s="159">
        <v>4261764</v>
      </c>
      <c r="N14" s="159">
        <v>4608306</v>
      </c>
      <c r="O14" s="159"/>
      <c r="P14" s="159"/>
      <c r="Q14" s="159"/>
      <c r="R14" s="159"/>
      <c r="S14" s="159"/>
      <c r="T14" s="159"/>
      <c r="U14" s="159"/>
      <c r="V14" s="159"/>
      <c r="W14" s="159">
        <v>7981225</v>
      </c>
      <c r="X14" s="159">
        <v>4522313</v>
      </c>
      <c r="Y14" s="159">
        <v>3458912</v>
      </c>
      <c r="Z14" s="141">
        <v>76.49</v>
      </c>
      <c r="AA14" s="157">
        <v>8867280</v>
      </c>
    </row>
    <row r="15" spans="1:27" ht="12.75">
      <c r="A15" s="135" t="s">
        <v>84</v>
      </c>
      <c r="B15" s="142"/>
      <c r="C15" s="153">
        <f aca="true" t="shared" si="2" ref="C15:Y15">SUM(C16:C18)</f>
        <v>146005948</v>
      </c>
      <c r="D15" s="153">
        <f>SUM(D16:D18)</f>
        <v>0</v>
      </c>
      <c r="E15" s="154">
        <f t="shared" si="2"/>
        <v>123470000</v>
      </c>
      <c r="F15" s="100">
        <f t="shared" si="2"/>
        <v>123470000</v>
      </c>
      <c r="G15" s="100">
        <f t="shared" si="2"/>
        <v>13107959</v>
      </c>
      <c r="H15" s="100">
        <f t="shared" si="2"/>
        <v>5396484</v>
      </c>
      <c r="I15" s="100">
        <f t="shared" si="2"/>
        <v>10213050</v>
      </c>
      <c r="J15" s="100">
        <f t="shared" si="2"/>
        <v>28717493</v>
      </c>
      <c r="K15" s="100">
        <f t="shared" si="2"/>
        <v>12331181</v>
      </c>
      <c r="L15" s="100">
        <f t="shared" si="2"/>
        <v>13638352</v>
      </c>
      <c r="M15" s="100">
        <f t="shared" si="2"/>
        <v>9065270</v>
      </c>
      <c r="N15" s="100">
        <f t="shared" si="2"/>
        <v>35034803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63752296</v>
      </c>
      <c r="X15" s="100">
        <f t="shared" si="2"/>
        <v>64139640</v>
      </c>
      <c r="Y15" s="100">
        <f t="shared" si="2"/>
        <v>-387344</v>
      </c>
      <c r="Z15" s="137">
        <f>+IF(X15&lt;&gt;0,+(Y15/X15)*100,0)</f>
        <v>-0.6039073496514792</v>
      </c>
      <c r="AA15" s="153">
        <f>SUM(AA16:AA18)</f>
        <v>123470000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>
        <v>0</v>
      </c>
      <c r="AA16" s="155"/>
    </row>
    <row r="17" spans="1:27" ht="12.75">
      <c r="A17" s="138" t="s">
        <v>86</v>
      </c>
      <c r="B17" s="136"/>
      <c r="C17" s="155">
        <v>146005948</v>
      </c>
      <c r="D17" s="155"/>
      <c r="E17" s="156">
        <v>123470000</v>
      </c>
      <c r="F17" s="60">
        <v>123470000</v>
      </c>
      <c r="G17" s="60">
        <v>13107959</v>
      </c>
      <c r="H17" s="60">
        <v>5396484</v>
      </c>
      <c r="I17" s="60">
        <v>10213050</v>
      </c>
      <c r="J17" s="60">
        <v>28717493</v>
      </c>
      <c r="K17" s="60">
        <v>12331181</v>
      </c>
      <c r="L17" s="60">
        <v>13638352</v>
      </c>
      <c r="M17" s="60">
        <v>9065270</v>
      </c>
      <c r="N17" s="60">
        <v>35034803</v>
      </c>
      <c r="O17" s="60"/>
      <c r="P17" s="60"/>
      <c r="Q17" s="60"/>
      <c r="R17" s="60"/>
      <c r="S17" s="60"/>
      <c r="T17" s="60"/>
      <c r="U17" s="60"/>
      <c r="V17" s="60"/>
      <c r="W17" s="60">
        <v>63752296</v>
      </c>
      <c r="X17" s="60">
        <v>64139640</v>
      </c>
      <c r="Y17" s="60">
        <v>-387344</v>
      </c>
      <c r="Z17" s="140">
        <v>-0.6</v>
      </c>
      <c r="AA17" s="155">
        <v>123470000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114799246</v>
      </c>
      <c r="D19" s="153">
        <f>SUM(D20:D23)</f>
        <v>0</v>
      </c>
      <c r="E19" s="154">
        <f t="shared" si="3"/>
        <v>114012790</v>
      </c>
      <c r="F19" s="100">
        <f t="shared" si="3"/>
        <v>114012790</v>
      </c>
      <c r="G19" s="100">
        <f t="shared" si="3"/>
        <v>4369623</v>
      </c>
      <c r="H19" s="100">
        <f t="shared" si="3"/>
        <v>8057911</v>
      </c>
      <c r="I19" s="100">
        <f t="shared" si="3"/>
        <v>8602316</v>
      </c>
      <c r="J19" s="100">
        <f t="shared" si="3"/>
        <v>21029850</v>
      </c>
      <c r="K19" s="100">
        <f t="shared" si="3"/>
        <v>9250104</v>
      </c>
      <c r="L19" s="100">
        <f t="shared" si="3"/>
        <v>10921234</v>
      </c>
      <c r="M19" s="100">
        <f t="shared" si="3"/>
        <v>10880856</v>
      </c>
      <c r="N19" s="100">
        <f t="shared" si="3"/>
        <v>31052194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52082044</v>
      </c>
      <c r="X19" s="100">
        <f t="shared" si="3"/>
        <v>58146524</v>
      </c>
      <c r="Y19" s="100">
        <f t="shared" si="3"/>
        <v>-6064480</v>
      </c>
      <c r="Z19" s="137">
        <f>+IF(X19&lt;&gt;0,+(Y19/X19)*100,0)</f>
        <v>-10.42965182235141</v>
      </c>
      <c r="AA19" s="153">
        <f>SUM(AA20:AA23)</f>
        <v>114012790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2.75">
      <c r="A21" s="138" t="s">
        <v>90</v>
      </c>
      <c r="B21" s="136"/>
      <c r="C21" s="155">
        <v>114799246</v>
      </c>
      <c r="D21" s="155"/>
      <c r="E21" s="156">
        <v>114012790</v>
      </c>
      <c r="F21" s="60">
        <v>114012790</v>
      </c>
      <c r="G21" s="60">
        <v>4369623</v>
      </c>
      <c r="H21" s="60">
        <v>8057911</v>
      </c>
      <c r="I21" s="60">
        <v>8602316</v>
      </c>
      <c r="J21" s="60">
        <v>21029850</v>
      </c>
      <c r="K21" s="60">
        <v>9250104</v>
      </c>
      <c r="L21" s="60">
        <v>10921234</v>
      </c>
      <c r="M21" s="60">
        <v>10880856</v>
      </c>
      <c r="N21" s="60">
        <v>31052194</v>
      </c>
      <c r="O21" s="60"/>
      <c r="P21" s="60"/>
      <c r="Q21" s="60"/>
      <c r="R21" s="60"/>
      <c r="S21" s="60"/>
      <c r="T21" s="60"/>
      <c r="U21" s="60"/>
      <c r="V21" s="60"/>
      <c r="W21" s="60">
        <v>52082044</v>
      </c>
      <c r="X21" s="60">
        <v>58146524</v>
      </c>
      <c r="Y21" s="60">
        <v>-6064480</v>
      </c>
      <c r="Z21" s="140">
        <v>-10.43</v>
      </c>
      <c r="AA21" s="155">
        <v>114012790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374393830</v>
      </c>
      <c r="D25" s="168">
        <f>+D5+D9+D15+D19+D24</f>
        <v>0</v>
      </c>
      <c r="E25" s="169">
        <f t="shared" si="4"/>
        <v>346733610</v>
      </c>
      <c r="F25" s="73">
        <f t="shared" si="4"/>
        <v>346733610</v>
      </c>
      <c r="G25" s="73">
        <f t="shared" si="4"/>
        <v>52515936</v>
      </c>
      <c r="H25" s="73">
        <f t="shared" si="4"/>
        <v>14836243</v>
      </c>
      <c r="I25" s="73">
        <f t="shared" si="4"/>
        <v>20178107</v>
      </c>
      <c r="J25" s="73">
        <f t="shared" si="4"/>
        <v>87530286</v>
      </c>
      <c r="K25" s="73">
        <f t="shared" si="4"/>
        <v>23926538</v>
      </c>
      <c r="L25" s="73">
        <f t="shared" si="4"/>
        <v>26765333</v>
      </c>
      <c r="M25" s="73">
        <f t="shared" si="4"/>
        <v>48889660</v>
      </c>
      <c r="N25" s="73">
        <f t="shared" si="4"/>
        <v>99581531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187111817</v>
      </c>
      <c r="X25" s="73">
        <f t="shared" si="4"/>
        <v>177748509</v>
      </c>
      <c r="Y25" s="73">
        <f t="shared" si="4"/>
        <v>9363308</v>
      </c>
      <c r="Z25" s="170">
        <f>+IF(X25&lt;&gt;0,+(Y25/X25)*100,0)</f>
        <v>5.267728012278291</v>
      </c>
      <c r="AA25" s="168">
        <f>+AA5+AA9+AA15+AA19+AA24</f>
        <v>346733610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52821382</v>
      </c>
      <c r="D28" s="153">
        <f>SUM(D29:D31)</f>
        <v>0</v>
      </c>
      <c r="E28" s="154">
        <f t="shared" si="5"/>
        <v>57579070</v>
      </c>
      <c r="F28" s="100">
        <f t="shared" si="5"/>
        <v>57579070</v>
      </c>
      <c r="G28" s="100">
        <f t="shared" si="5"/>
        <v>2372771</v>
      </c>
      <c r="H28" s="100">
        <f t="shared" si="5"/>
        <v>2745279</v>
      </c>
      <c r="I28" s="100">
        <f t="shared" si="5"/>
        <v>2398989</v>
      </c>
      <c r="J28" s="100">
        <f t="shared" si="5"/>
        <v>7517039</v>
      </c>
      <c r="K28" s="100">
        <f t="shared" si="5"/>
        <v>2536412</v>
      </c>
      <c r="L28" s="100">
        <f t="shared" si="5"/>
        <v>3942947</v>
      </c>
      <c r="M28" s="100">
        <f t="shared" si="5"/>
        <v>2905168</v>
      </c>
      <c r="N28" s="100">
        <f t="shared" si="5"/>
        <v>9384527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16901566</v>
      </c>
      <c r="X28" s="100">
        <f t="shared" si="5"/>
        <v>28789535</v>
      </c>
      <c r="Y28" s="100">
        <f t="shared" si="5"/>
        <v>-11887969</v>
      </c>
      <c r="Z28" s="137">
        <f>+IF(X28&lt;&gt;0,+(Y28/X28)*100,0)</f>
        <v>-41.292674577758895</v>
      </c>
      <c r="AA28" s="153">
        <f>SUM(AA29:AA31)</f>
        <v>57579070</v>
      </c>
    </row>
    <row r="29" spans="1:27" ht="12.75">
      <c r="A29" s="138" t="s">
        <v>75</v>
      </c>
      <c r="B29" s="136"/>
      <c r="C29" s="155">
        <v>18774581</v>
      </c>
      <c r="D29" s="155"/>
      <c r="E29" s="156">
        <v>22209270</v>
      </c>
      <c r="F29" s="60">
        <v>22209270</v>
      </c>
      <c r="G29" s="60">
        <v>1412887</v>
      </c>
      <c r="H29" s="60">
        <v>1347636</v>
      </c>
      <c r="I29" s="60">
        <v>1379512</v>
      </c>
      <c r="J29" s="60">
        <v>4140035</v>
      </c>
      <c r="K29" s="60">
        <v>1220622</v>
      </c>
      <c r="L29" s="60">
        <v>1582916</v>
      </c>
      <c r="M29" s="60">
        <v>1531185</v>
      </c>
      <c r="N29" s="60">
        <v>4334723</v>
      </c>
      <c r="O29" s="60"/>
      <c r="P29" s="60"/>
      <c r="Q29" s="60"/>
      <c r="R29" s="60"/>
      <c r="S29" s="60"/>
      <c r="T29" s="60"/>
      <c r="U29" s="60"/>
      <c r="V29" s="60"/>
      <c r="W29" s="60">
        <v>8474758</v>
      </c>
      <c r="X29" s="60">
        <v>11104635</v>
      </c>
      <c r="Y29" s="60">
        <v>-2629877</v>
      </c>
      <c r="Z29" s="140">
        <v>-23.68</v>
      </c>
      <c r="AA29" s="155">
        <v>22209270</v>
      </c>
    </row>
    <row r="30" spans="1:27" ht="12.75">
      <c r="A30" s="138" t="s">
        <v>76</v>
      </c>
      <c r="B30" s="136"/>
      <c r="C30" s="157">
        <v>24035553</v>
      </c>
      <c r="D30" s="157"/>
      <c r="E30" s="158">
        <v>24031710</v>
      </c>
      <c r="F30" s="159">
        <v>24031710</v>
      </c>
      <c r="G30" s="159">
        <v>199513</v>
      </c>
      <c r="H30" s="159">
        <v>-86996</v>
      </c>
      <c r="I30" s="159">
        <v>206783</v>
      </c>
      <c r="J30" s="159">
        <v>319300</v>
      </c>
      <c r="K30" s="159">
        <v>453367</v>
      </c>
      <c r="L30" s="159">
        <v>684668</v>
      </c>
      <c r="M30" s="159">
        <v>650590</v>
      </c>
      <c r="N30" s="159">
        <v>1788625</v>
      </c>
      <c r="O30" s="159"/>
      <c r="P30" s="159"/>
      <c r="Q30" s="159"/>
      <c r="R30" s="159"/>
      <c r="S30" s="159"/>
      <c r="T30" s="159"/>
      <c r="U30" s="159"/>
      <c r="V30" s="159"/>
      <c r="W30" s="159">
        <v>2107925</v>
      </c>
      <c r="X30" s="159">
        <v>12015856</v>
      </c>
      <c r="Y30" s="159">
        <v>-9907931</v>
      </c>
      <c r="Z30" s="141">
        <v>-82.46</v>
      </c>
      <c r="AA30" s="157">
        <v>24031710</v>
      </c>
    </row>
    <row r="31" spans="1:27" ht="12.75">
      <c r="A31" s="138" t="s">
        <v>77</v>
      </c>
      <c r="B31" s="136"/>
      <c r="C31" s="155">
        <v>10011248</v>
      </c>
      <c r="D31" s="155"/>
      <c r="E31" s="156">
        <v>11338090</v>
      </c>
      <c r="F31" s="60">
        <v>11338090</v>
      </c>
      <c r="G31" s="60">
        <v>760371</v>
      </c>
      <c r="H31" s="60">
        <v>1484639</v>
      </c>
      <c r="I31" s="60">
        <v>812694</v>
      </c>
      <c r="J31" s="60">
        <v>3057704</v>
      </c>
      <c r="K31" s="60">
        <v>862423</v>
      </c>
      <c r="L31" s="60">
        <v>1675363</v>
      </c>
      <c r="M31" s="60">
        <v>723393</v>
      </c>
      <c r="N31" s="60">
        <v>3261179</v>
      </c>
      <c r="O31" s="60"/>
      <c r="P31" s="60"/>
      <c r="Q31" s="60"/>
      <c r="R31" s="60"/>
      <c r="S31" s="60"/>
      <c r="T31" s="60"/>
      <c r="U31" s="60"/>
      <c r="V31" s="60"/>
      <c r="W31" s="60">
        <v>6318883</v>
      </c>
      <c r="X31" s="60">
        <v>5669044</v>
      </c>
      <c r="Y31" s="60">
        <v>649839</v>
      </c>
      <c r="Z31" s="140">
        <v>11.46</v>
      </c>
      <c r="AA31" s="155">
        <v>11338090</v>
      </c>
    </row>
    <row r="32" spans="1:27" ht="12.75">
      <c r="A32" s="135" t="s">
        <v>78</v>
      </c>
      <c r="B32" s="136"/>
      <c r="C32" s="153">
        <f aca="true" t="shared" si="6" ref="C32:Y32">SUM(C33:C37)</f>
        <v>57390151</v>
      </c>
      <c r="D32" s="153">
        <f>SUM(D33:D37)</f>
        <v>0</v>
      </c>
      <c r="E32" s="154">
        <f t="shared" si="6"/>
        <v>64496680</v>
      </c>
      <c r="F32" s="100">
        <f t="shared" si="6"/>
        <v>64496680</v>
      </c>
      <c r="G32" s="100">
        <f t="shared" si="6"/>
        <v>3772991</v>
      </c>
      <c r="H32" s="100">
        <f t="shared" si="6"/>
        <v>4503110</v>
      </c>
      <c r="I32" s="100">
        <f t="shared" si="6"/>
        <v>4649709</v>
      </c>
      <c r="J32" s="100">
        <f t="shared" si="6"/>
        <v>12925810</v>
      </c>
      <c r="K32" s="100">
        <f t="shared" si="6"/>
        <v>4363534</v>
      </c>
      <c r="L32" s="100">
        <f t="shared" si="6"/>
        <v>5316010</v>
      </c>
      <c r="M32" s="100">
        <f t="shared" si="6"/>
        <v>4725110</v>
      </c>
      <c r="N32" s="100">
        <f t="shared" si="6"/>
        <v>14404654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27330464</v>
      </c>
      <c r="X32" s="100">
        <f t="shared" si="6"/>
        <v>32057776</v>
      </c>
      <c r="Y32" s="100">
        <f t="shared" si="6"/>
        <v>-4727312</v>
      </c>
      <c r="Z32" s="137">
        <f>+IF(X32&lt;&gt;0,+(Y32/X32)*100,0)</f>
        <v>-14.746225689517575</v>
      </c>
      <c r="AA32" s="153">
        <f>SUM(AA33:AA37)</f>
        <v>64496680</v>
      </c>
    </row>
    <row r="33" spans="1:27" ht="12.75">
      <c r="A33" s="138" t="s">
        <v>79</v>
      </c>
      <c r="B33" s="136"/>
      <c r="C33" s="155">
        <v>4334540</v>
      </c>
      <c r="D33" s="155"/>
      <c r="E33" s="156">
        <v>4786570</v>
      </c>
      <c r="F33" s="60">
        <v>4786570</v>
      </c>
      <c r="G33" s="60">
        <v>247534</v>
      </c>
      <c r="H33" s="60">
        <v>399289</v>
      </c>
      <c r="I33" s="60">
        <v>355743</v>
      </c>
      <c r="J33" s="60">
        <v>1002566</v>
      </c>
      <c r="K33" s="60">
        <v>331452</v>
      </c>
      <c r="L33" s="60">
        <v>461792</v>
      </c>
      <c r="M33" s="60">
        <v>352522</v>
      </c>
      <c r="N33" s="60">
        <v>1145766</v>
      </c>
      <c r="O33" s="60"/>
      <c r="P33" s="60"/>
      <c r="Q33" s="60"/>
      <c r="R33" s="60"/>
      <c r="S33" s="60"/>
      <c r="T33" s="60"/>
      <c r="U33" s="60"/>
      <c r="V33" s="60"/>
      <c r="W33" s="60">
        <v>2148332</v>
      </c>
      <c r="X33" s="60">
        <v>2393285</v>
      </c>
      <c r="Y33" s="60">
        <v>-244953</v>
      </c>
      <c r="Z33" s="140">
        <v>-10.24</v>
      </c>
      <c r="AA33" s="155">
        <v>4786570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2.75">
      <c r="A35" s="138" t="s">
        <v>81</v>
      </c>
      <c r="B35" s="136"/>
      <c r="C35" s="155">
        <v>33238736</v>
      </c>
      <c r="D35" s="155"/>
      <c r="E35" s="156">
        <v>37741310</v>
      </c>
      <c r="F35" s="60">
        <v>37741310</v>
      </c>
      <c r="G35" s="60">
        <v>1912453</v>
      </c>
      <c r="H35" s="60">
        <v>2203548</v>
      </c>
      <c r="I35" s="60">
        <v>2564413</v>
      </c>
      <c r="J35" s="60">
        <v>6680414</v>
      </c>
      <c r="K35" s="60">
        <v>2283697</v>
      </c>
      <c r="L35" s="60">
        <v>2817515</v>
      </c>
      <c r="M35" s="60">
        <v>2639992</v>
      </c>
      <c r="N35" s="60">
        <v>7741204</v>
      </c>
      <c r="O35" s="60"/>
      <c r="P35" s="60"/>
      <c r="Q35" s="60"/>
      <c r="R35" s="60"/>
      <c r="S35" s="60"/>
      <c r="T35" s="60"/>
      <c r="U35" s="60"/>
      <c r="V35" s="60"/>
      <c r="W35" s="60">
        <v>14421618</v>
      </c>
      <c r="X35" s="60">
        <v>18680091</v>
      </c>
      <c r="Y35" s="60">
        <v>-4258473</v>
      </c>
      <c r="Z35" s="140">
        <v>-22.8</v>
      </c>
      <c r="AA35" s="155">
        <v>37741310</v>
      </c>
    </row>
    <row r="36" spans="1:27" ht="12.75">
      <c r="A36" s="138" t="s">
        <v>82</v>
      </c>
      <c r="B36" s="136"/>
      <c r="C36" s="155">
        <v>1335627</v>
      </c>
      <c r="D36" s="155"/>
      <c r="E36" s="156">
        <v>1297220</v>
      </c>
      <c r="F36" s="60">
        <v>1297220</v>
      </c>
      <c r="G36" s="60">
        <v>23</v>
      </c>
      <c r="H36" s="60">
        <v>125098</v>
      </c>
      <c r="I36" s="60">
        <v>61693</v>
      </c>
      <c r="J36" s="60">
        <v>186814</v>
      </c>
      <c r="K36" s="60">
        <v>87513</v>
      </c>
      <c r="L36" s="60">
        <v>89746</v>
      </c>
      <c r="M36" s="60">
        <v>70168</v>
      </c>
      <c r="N36" s="60">
        <v>247427</v>
      </c>
      <c r="O36" s="60"/>
      <c r="P36" s="60"/>
      <c r="Q36" s="60"/>
      <c r="R36" s="60"/>
      <c r="S36" s="60"/>
      <c r="T36" s="60"/>
      <c r="U36" s="60"/>
      <c r="V36" s="60"/>
      <c r="W36" s="60">
        <v>434241</v>
      </c>
      <c r="X36" s="60">
        <v>648609</v>
      </c>
      <c r="Y36" s="60">
        <v>-214368</v>
      </c>
      <c r="Z36" s="140">
        <v>-33.05</v>
      </c>
      <c r="AA36" s="155">
        <v>1297220</v>
      </c>
    </row>
    <row r="37" spans="1:27" ht="12.75">
      <c r="A37" s="138" t="s">
        <v>83</v>
      </c>
      <c r="B37" s="136"/>
      <c r="C37" s="157">
        <v>18481248</v>
      </c>
      <c r="D37" s="157"/>
      <c r="E37" s="158">
        <v>20671580</v>
      </c>
      <c r="F37" s="159">
        <v>20671580</v>
      </c>
      <c r="G37" s="159">
        <v>1612981</v>
      </c>
      <c r="H37" s="159">
        <v>1775175</v>
      </c>
      <c r="I37" s="159">
        <v>1667860</v>
      </c>
      <c r="J37" s="159">
        <v>5056016</v>
      </c>
      <c r="K37" s="159">
        <v>1660872</v>
      </c>
      <c r="L37" s="159">
        <v>1946957</v>
      </c>
      <c r="M37" s="159">
        <v>1662428</v>
      </c>
      <c r="N37" s="159">
        <v>5270257</v>
      </c>
      <c r="O37" s="159"/>
      <c r="P37" s="159"/>
      <c r="Q37" s="159"/>
      <c r="R37" s="159"/>
      <c r="S37" s="159"/>
      <c r="T37" s="159"/>
      <c r="U37" s="159"/>
      <c r="V37" s="159"/>
      <c r="W37" s="159">
        <v>10326273</v>
      </c>
      <c r="X37" s="159">
        <v>10335791</v>
      </c>
      <c r="Y37" s="159">
        <v>-9518</v>
      </c>
      <c r="Z37" s="141">
        <v>-0.09</v>
      </c>
      <c r="AA37" s="157">
        <v>20671580</v>
      </c>
    </row>
    <row r="38" spans="1:27" ht="12.75">
      <c r="A38" s="135" t="s">
        <v>84</v>
      </c>
      <c r="B38" s="142"/>
      <c r="C38" s="153">
        <f aca="true" t="shared" si="7" ref="C38:Y38">SUM(C39:C41)</f>
        <v>139281384</v>
      </c>
      <c r="D38" s="153">
        <f>SUM(D39:D41)</f>
        <v>0</v>
      </c>
      <c r="E38" s="154">
        <f t="shared" si="7"/>
        <v>114590440</v>
      </c>
      <c r="F38" s="100">
        <f t="shared" si="7"/>
        <v>114590440</v>
      </c>
      <c r="G38" s="100">
        <f t="shared" si="7"/>
        <v>6617325</v>
      </c>
      <c r="H38" s="100">
        <f t="shared" si="7"/>
        <v>7942496</v>
      </c>
      <c r="I38" s="100">
        <f t="shared" si="7"/>
        <v>10760348</v>
      </c>
      <c r="J38" s="100">
        <f t="shared" si="7"/>
        <v>25320169</v>
      </c>
      <c r="K38" s="100">
        <f t="shared" si="7"/>
        <v>9505257</v>
      </c>
      <c r="L38" s="100">
        <f t="shared" si="7"/>
        <v>12092527</v>
      </c>
      <c r="M38" s="100">
        <f t="shared" si="7"/>
        <v>11345163</v>
      </c>
      <c r="N38" s="100">
        <f t="shared" si="7"/>
        <v>32942947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58263116</v>
      </c>
      <c r="X38" s="100">
        <f t="shared" si="7"/>
        <v>58442220</v>
      </c>
      <c r="Y38" s="100">
        <f t="shared" si="7"/>
        <v>-179104</v>
      </c>
      <c r="Z38" s="137">
        <f>+IF(X38&lt;&gt;0,+(Y38/X38)*100,0)</f>
        <v>-0.3064633752790363</v>
      </c>
      <c r="AA38" s="153">
        <f>SUM(AA39:AA41)</f>
        <v>114590440</v>
      </c>
    </row>
    <row r="39" spans="1:27" ht="12.75">
      <c r="A39" s="138" t="s">
        <v>85</v>
      </c>
      <c r="B39" s="136"/>
      <c r="C39" s="155">
        <v>3213066</v>
      </c>
      <c r="D39" s="155"/>
      <c r="E39" s="156">
        <v>3105640</v>
      </c>
      <c r="F39" s="60">
        <v>3105640</v>
      </c>
      <c r="G39" s="60">
        <v>380034</v>
      </c>
      <c r="H39" s="60">
        <v>221604</v>
      </c>
      <c r="I39" s="60">
        <v>224275</v>
      </c>
      <c r="J39" s="60">
        <v>825913</v>
      </c>
      <c r="K39" s="60">
        <v>244692</v>
      </c>
      <c r="L39" s="60">
        <v>310657</v>
      </c>
      <c r="M39" s="60">
        <v>252351</v>
      </c>
      <c r="N39" s="60">
        <v>807700</v>
      </c>
      <c r="O39" s="60"/>
      <c r="P39" s="60"/>
      <c r="Q39" s="60"/>
      <c r="R39" s="60"/>
      <c r="S39" s="60"/>
      <c r="T39" s="60"/>
      <c r="U39" s="60"/>
      <c r="V39" s="60"/>
      <c r="W39" s="60">
        <v>1633613</v>
      </c>
      <c r="X39" s="60">
        <v>1552820</v>
      </c>
      <c r="Y39" s="60">
        <v>80793</v>
      </c>
      <c r="Z39" s="140">
        <v>5.2</v>
      </c>
      <c r="AA39" s="155">
        <v>3105640</v>
      </c>
    </row>
    <row r="40" spans="1:27" ht="12.75">
      <c r="A40" s="138" t="s">
        <v>86</v>
      </c>
      <c r="B40" s="136"/>
      <c r="C40" s="155">
        <v>136068318</v>
      </c>
      <c r="D40" s="155"/>
      <c r="E40" s="156">
        <v>111484800</v>
      </c>
      <c r="F40" s="60">
        <v>111484800</v>
      </c>
      <c r="G40" s="60">
        <v>6237291</v>
      </c>
      <c r="H40" s="60">
        <v>7720892</v>
      </c>
      <c r="I40" s="60">
        <v>10536073</v>
      </c>
      <c r="J40" s="60">
        <v>24494256</v>
      </c>
      <c r="K40" s="60">
        <v>9260565</v>
      </c>
      <c r="L40" s="60">
        <v>11781870</v>
      </c>
      <c r="M40" s="60">
        <v>11092812</v>
      </c>
      <c r="N40" s="60">
        <v>32135247</v>
      </c>
      <c r="O40" s="60"/>
      <c r="P40" s="60"/>
      <c r="Q40" s="60"/>
      <c r="R40" s="60"/>
      <c r="S40" s="60"/>
      <c r="T40" s="60"/>
      <c r="U40" s="60"/>
      <c r="V40" s="60"/>
      <c r="W40" s="60">
        <v>56629503</v>
      </c>
      <c r="X40" s="60">
        <v>56889400</v>
      </c>
      <c r="Y40" s="60">
        <v>-259897</v>
      </c>
      <c r="Z40" s="140">
        <v>-0.46</v>
      </c>
      <c r="AA40" s="155">
        <v>111484800</v>
      </c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110956528</v>
      </c>
      <c r="D42" s="153">
        <f>SUM(D43:D46)</f>
        <v>0</v>
      </c>
      <c r="E42" s="154">
        <f t="shared" si="8"/>
        <v>107384120</v>
      </c>
      <c r="F42" s="100">
        <f t="shared" si="8"/>
        <v>107384120</v>
      </c>
      <c r="G42" s="100">
        <f t="shared" si="8"/>
        <v>5392668</v>
      </c>
      <c r="H42" s="100">
        <f t="shared" si="8"/>
        <v>5483097</v>
      </c>
      <c r="I42" s="100">
        <f t="shared" si="8"/>
        <v>6213312</v>
      </c>
      <c r="J42" s="100">
        <f t="shared" si="8"/>
        <v>17089077</v>
      </c>
      <c r="K42" s="100">
        <f t="shared" si="8"/>
        <v>4771256</v>
      </c>
      <c r="L42" s="100">
        <f t="shared" si="8"/>
        <v>7239273</v>
      </c>
      <c r="M42" s="100">
        <f t="shared" si="8"/>
        <v>12462320</v>
      </c>
      <c r="N42" s="100">
        <f t="shared" si="8"/>
        <v>24472849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41561926</v>
      </c>
      <c r="X42" s="100">
        <f t="shared" si="8"/>
        <v>53692059</v>
      </c>
      <c r="Y42" s="100">
        <f t="shared" si="8"/>
        <v>-12130133</v>
      </c>
      <c r="Z42" s="137">
        <f>+IF(X42&lt;&gt;0,+(Y42/X42)*100,0)</f>
        <v>-22.592042894089793</v>
      </c>
      <c r="AA42" s="153">
        <f>SUM(AA43:AA46)</f>
        <v>107384120</v>
      </c>
    </row>
    <row r="43" spans="1:27" ht="12.7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2.75">
      <c r="A44" s="138" t="s">
        <v>90</v>
      </c>
      <c r="B44" s="136"/>
      <c r="C44" s="155">
        <v>110956528</v>
      </c>
      <c r="D44" s="155"/>
      <c r="E44" s="156">
        <v>107384120</v>
      </c>
      <c r="F44" s="60">
        <v>107384120</v>
      </c>
      <c r="G44" s="60">
        <v>5392668</v>
      </c>
      <c r="H44" s="60">
        <v>5483097</v>
      </c>
      <c r="I44" s="60">
        <v>6213312</v>
      </c>
      <c r="J44" s="60">
        <v>17089077</v>
      </c>
      <c r="K44" s="60">
        <v>4771256</v>
      </c>
      <c r="L44" s="60">
        <v>7239273</v>
      </c>
      <c r="M44" s="60">
        <v>12462320</v>
      </c>
      <c r="N44" s="60">
        <v>24472849</v>
      </c>
      <c r="O44" s="60"/>
      <c r="P44" s="60"/>
      <c r="Q44" s="60"/>
      <c r="R44" s="60"/>
      <c r="S44" s="60"/>
      <c r="T44" s="60"/>
      <c r="U44" s="60"/>
      <c r="V44" s="60"/>
      <c r="W44" s="60">
        <v>41561926</v>
      </c>
      <c r="X44" s="60">
        <v>53692059</v>
      </c>
      <c r="Y44" s="60">
        <v>-12130133</v>
      </c>
      <c r="Z44" s="140">
        <v>-22.59</v>
      </c>
      <c r="AA44" s="155">
        <v>107384120</v>
      </c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360449445</v>
      </c>
      <c r="D48" s="168">
        <f>+D28+D32+D38+D42+D47</f>
        <v>0</v>
      </c>
      <c r="E48" s="169">
        <f t="shared" si="9"/>
        <v>344050310</v>
      </c>
      <c r="F48" s="73">
        <f t="shared" si="9"/>
        <v>344050310</v>
      </c>
      <c r="G48" s="73">
        <f t="shared" si="9"/>
        <v>18155755</v>
      </c>
      <c r="H48" s="73">
        <f t="shared" si="9"/>
        <v>20673982</v>
      </c>
      <c r="I48" s="73">
        <f t="shared" si="9"/>
        <v>24022358</v>
      </c>
      <c r="J48" s="73">
        <f t="shared" si="9"/>
        <v>62852095</v>
      </c>
      <c r="K48" s="73">
        <f t="shared" si="9"/>
        <v>21176459</v>
      </c>
      <c r="L48" s="73">
        <f t="shared" si="9"/>
        <v>28590757</v>
      </c>
      <c r="M48" s="73">
        <f t="shared" si="9"/>
        <v>31437761</v>
      </c>
      <c r="N48" s="73">
        <f t="shared" si="9"/>
        <v>81204977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144057072</v>
      </c>
      <c r="X48" s="73">
        <f t="shared" si="9"/>
        <v>172981590</v>
      </c>
      <c r="Y48" s="73">
        <f t="shared" si="9"/>
        <v>-28924518</v>
      </c>
      <c r="Z48" s="170">
        <f>+IF(X48&lt;&gt;0,+(Y48/X48)*100,0)</f>
        <v>-16.721153967887563</v>
      </c>
      <c r="AA48" s="168">
        <f>+AA28+AA32+AA38+AA42+AA47</f>
        <v>344050310</v>
      </c>
    </row>
    <row r="49" spans="1:27" ht="12.75">
      <c r="A49" s="148" t="s">
        <v>49</v>
      </c>
      <c r="B49" s="149"/>
      <c r="C49" s="171">
        <f aca="true" t="shared" si="10" ref="C49:Y49">+C25-C48</f>
        <v>13944385</v>
      </c>
      <c r="D49" s="171">
        <f>+D25-D48</f>
        <v>0</v>
      </c>
      <c r="E49" s="172">
        <f t="shared" si="10"/>
        <v>2683300</v>
      </c>
      <c r="F49" s="173">
        <f t="shared" si="10"/>
        <v>2683300</v>
      </c>
      <c r="G49" s="173">
        <f t="shared" si="10"/>
        <v>34360181</v>
      </c>
      <c r="H49" s="173">
        <f t="shared" si="10"/>
        <v>-5837739</v>
      </c>
      <c r="I49" s="173">
        <f t="shared" si="10"/>
        <v>-3844251</v>
      </c>
      <c r="J49" s="173">
        <f t="shared" si="10"/>
        <v>24678191</v>
      </c>
      <c r="K49" s="173">
        <f t="shared" si="10"/>
        <v>2750079</v>
      </c>
      <c r="L49" s="173">
        <f t="shared" si="10"/>
        <v>-1825424</v>
      </c>
      <c r="M49" s="173">
        <f t="shared" si="10"/>
        <v>17451899</v>
      </c>
      <c r="N49" s="173">
        <f t="shared" si="10"/>
        <v>18376554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43054745</v>
      </c>
      <c r="X49" s="173">
        <f>IF(F25=F48,0,X25-X48)</f>
        <v>4766919</v>
      </c>
      <c r="Y49" s="173">
        <f t="shared" si="10"/>
        <v>38287826</v>
      </c>
      <c r="Z49" s="174">
        <f>+IF(X49&lt;&gt;0,+(Y49/X49)*100,0)</f>
        <v>803.198585921011</v>
      </c>
      <c r="AA49" s="171">
        <f>+AA25-AA48</f>
        <v>2683300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2.75">
      <c r="A8" s="183" t="s">
        <v>104</v>
      </c>
      <c r="B8" s="182"/>
      <c r="C8" s="155">
        <v>113548867</v>
      </c>
      <c r="D8" s="155">
        <v>0</v>
      </c>
      <c r="E8" s="156">
        <v>112744440</v>
      </c>
      <c r="F8" s="60">
        <v>112744440</v>
      </c>
      <c r="G8" s="60">
        <v>4271671</v>
      </c>
      <c r="H8" s="60">
        <v>7960274</v>
      </c>
      <c r="I8" s="60">
        <v>8303901</v>
      </c>
      <c r="J8" s="60">
        <v>20535846</v>
      </c>
      <c r="K8" s="60">
        <v>9153452</v>
      </c>
      <c r="L8" s="60">
        <v>10754917</v>
      </c>
      <c r="M8" s="60">
        <v>10225970</v>
      </c>
      <c r="N8" s="60">
        <v>30134339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50670185</v>
      </c>
      <c r="X8" s="60">
        <v>57499664</v>
      </c>
      <c r="Y8" s="60">
        <v>-6829479</v>
      </c>
      <c r="Z8" s="140">
        <v>-11.88</v>
      </c>
      <c r="AA8" s="155">
        <v>112744440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2.75">
      <c r="A11" s="183" t="s">
        <v>107</v>
      </c>
      <c r="B11" s="185"/>
      <c r="C11" s="155">
        <v>326158</v>
      </c>
      <c r="D11" s="155">
        <v>0</v>
      </c>
      <c r="E11" s="156">
        <v>0</v>
      </c>
      <c r="F11" s="60">
        <v>0</v>
      </c>
      <c r="G11" s="60">
        <v>85218</v>
      </c>
      <c r="H11" s="60">
        <v>90405</v>
      </c>
      <c r="I11" s="60">
        <v>76452</v>
      </c>
      <c r="J11" s="60">
        <v>252075</v>
      </c>
      <c r="K11" s="60">
        <v>77773</v>
      </c>
      <c r="L11" s="60">
        <v>74383</v>
      </c>
      <c r="M11" s="60">
        <v>76419</v>
      </c>
      <c r="N11" s="60">
        <v>228575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480650</v>
      </c>
      <c r="X11" s="60"/>
      <c r="Y11" s="60">
        <v>480650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3035663</v>
      </c>
      <c r="D12" s="155">
        <v>0</v>
      </c>
      <c r="E12" s="156">
        <v>3304220</v>
      </c>
      <c r="F12" s="60">
        <v>3304220</v>
      </c>
      <c r="G12" s="60">
        <v>172402</v>
      </c>
      <c r="H12" s="60">
        <v>214302</v>
      </c>
      <c r="I12" s="60">
        <v>199428</v>
      </c>
      <c r="J12" s="60">
        <v>586132</v>
      </c>
      <c r="K12" s="60">
        <v>204879</v>
      </c>
      <c r="L12" s="60">
        <v>221419</v>
      </c>
      <c r="M12" s="60">
        <v>207137</v>
      </c>
      <c r="N12" s="60">
        <v>633435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1219567</v>
      </c>
      <c r="X12" s="60">
        <v>1685152</v>
      </c>
      <c r="Y12" s="60">
        <v>-465585</v>
      </c>
      <c r="Z12" s="140">
        <v>-27.63</v>
      </c>
      <c r="AA12" s="155">
        <v>3304220</v>
      </c>
    </row>
    <row r="13" spans="1:27" ht="12.75">
      <c r="A13" s="181" t="s">
        <v>109</v>
      </c>
      <c r="B13" s="185"/>
      <c r="C13" s="155">
        <v>17176155</v>
      </c>
      <c r="D13" s="155">
        <v>0</v>
      </c>
      <c r="E13" s="156">
        <v>8662500</v>
      </c>
      <c r="F13" s="60">
        <v>8662500</v>
      </c>
      <c r="G13" s="60">
        <v>2568</v>
      </c>
      <c r="H13" s="60">
        <v>300881</v>
      </c>
      <c r="I13" s="60">
        <v>289384</v>
      </c>
      <c r="J13" s="60">
        <v>592833</v>
      </c>
      <c r="K13" s="60">
        <v>744274</v>
      </c>
      <c r="L13" s="60">
        <v>534077</v>
      </c>
      <c r="M13" s="60">
        <v>223473</v>
      </c>
      <c r="N13" s="60">
        <v>1501824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2094657</v>
      </c>
      <c r="X13" s="60">
        <v>4417875</v>
      </c>
      <c r="Y13" s="60">
        <v>-2323218</v>
      </c>
      <c r="Z13" s="140">
        <v>-52.59</v>
      </c>
      <c r="AA13" s="155">
        <v>8662500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28090</v>
      </c>
      <c r="F14" s="60">
        <v>28090</v>
      </c>
      <c r="G14" s="60">
        <v>5147</v>
      </c>
      <c r="H14" s="60">
        <v>4944</v>
      </c>
      <c r="I14" s="60">
        <v>5600</v>
      </c>
      <c r="J14" s="60">
        <v>15691</v>
      </c>
      <c r="K14" s="60">
        <v>4139</v>
      </c>
      <c r="L14" s="60">
        <v>4095</v>
      </c>
      <c r="M14" s="60">
        <v>4612</v>
      </c>
      <c r="N14" s="60">
        <v>12846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28537</v>
      </c>
      <c r="X14" s="60">
        <v>14327</v>
      </c>
      <c r="Y14" s="60">
        <v>14210</v>
      </c>
      <c r="Z14" s="140">
        <v>99.18</v>
      </c>
      <c r="AA14" s="155">
        <v>28090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2.75">
      <c r="A17" s="181" t="s">
        <v>113</v>
      </c>
      <c r="B17" s="185"/>
      <c r="C17" s="155">
        <v>0</v>
      </c>
      <c r="D17" s="155">
        <v>0</v>
      </c>
      <c r="E17" s="156">
        <v>20000</v>
      </c>
      <c r="F17" s="60">
        <v>20000</v>
      </c>
      <c r="G17" s="60">
        <v>14160</v>
      </c>
      <c r="H17" s="60">
        <v>16994</v>
      </c>
      <c r="I17" s="60">
        <v>18194</v>
      </c>
      <c r="J17" s="60">
        <v>49348</v>
      </c>
      <c r="K17" s="60">
        <v>18772</v>
      </c>
      <c r="L17" s="60">
        <v>18398</v>
      </c>
      <c r="M17" s="60">
        <v>8799</v>
      </c>
      <c r="N17" s="60">
        <v>45969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95317</v>
      </c>
      <c r="X17" s="60">
        <v>10200</v>
      </c>
      <c r="Y17" s="60">
        <v>85117</v>
      </c>
      <c r="Z17" s="140">
        <v>834.48</v>
      </c>
      <c r="AA17" s="155">
        <v>20000</v>
      </c>
    </row>
    <row r="18" spans="1:27" ht="12.75">
      <c r="A18" s="183" t="s">
        <v>114</v>
      </c>
      <c r="B18" s="182"/>
      <c r="C18" s="155">
        <v>145936197</v>
      </c>
      <c r="D18" s="155">
        <v>0</v>
      </c>
      <c r="E18" s="156">
        <v>123470000</v>
      </c>
      <c r="F18" s="60">
        <v>123470000</v>
      </c>
      <c r="G18" s="60">
        <v>13103159</v>
      </c>
      <c r="H18" s="60">
        <v>5409846</v>
      </c>
      <c r="I18" s="60">
        <v>10211914</v>
      </c>
      <c r="J18" s="60">
        <v>28724919</v>
      </c>
      <c r="K18" s="60">
        <v>12330731</v>
      </c>
      <c r="L18" s="60">
        <v>13624339</v>
      </c>
      <c r="M18" s="60">
        <v>9064226</v>
      </c>
      <c r="N18" s="60">
        <v>35019296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63744215</v>
      </c>
      <c r="X18" s="60">
        <v>64139640</v>
      </c>
      <c r="Y18" s="60">
        <v>-395425</v>
      </c>
      <c r="Z18" s="140">
        <v>-0.62</v>
      </c>
      <c r="AA18" s="155">
        <v>123470000</v>
      </c>
    </row>
    <row r="19" spans="1:27" ht="12.75">
      <c r="A19" s="181" t="s">
        <v>34</v>
      </c>
      <c r="B19" s="185"/>
      <c r="C19" s="155">
        <v>88623500</v>
      </c>
      <c r="D19" s="155">
        <v>0</v>
      </c>
      <c r="E19" s="156">
        <v>87024000</v>
      </c>
      <c r="F19" s="60">
        <v>87024000</v>
      </c>
      <c r="G19" s="60">
        <v>34397643</v>
      </c>
      <c r="H19" s="60">
        <v>245127</v>
      </c>
      <c r="I19" s="60">
        <v>199100</v>
      </c>
      <c r="J19" s="60">
        <v>34841870</v>
      </c>
      <c r="K19" s="60">
        <v>232397</v>
      </c>
      <c r="L19" s="60">
        <v>329706</v>
      </c>
      <c r="M19" s="60">
        <v>27748880</v>
      </c>
      <c r="N19" s="60">
        <v>28310983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63152853</v>
      </c>
      <c r="X19" s="60">
        <v>44321040</v>
      </c>
      <c r="Y19" s="60">
        <v>18831813</v>
      </c>
      <c r="Z19" s="140">
        <v>42.49</v>
      </c>
      <c r="AA19" s="155">
        <v>87024000</v>
      </c>
    </row>
    <row r="20" spans="1:27" ht="12.75">
      <c r="A20" s="181" t="s">
        <v>35</v>
      </c>
      <c r="B20" s="185"/>
      <c r="C20" s="155">
        <v>5747290</v>
      </c>
      <c r="D20" s="155">
        <v>0</v>
      </c>
      <c r="E20" s="156">
        <v>11480360</v>
      </c>
      <c r="F20" s="54">
        <v>11480360</v>
      </c>
      <c r="G20" s="54">
        <v>294871</v>
      </c>
      <c r="H20" s="54">
        <v>593470</v>
      </c>
      <c r="I20" s="54">
        <v>731201</v>
      </c>
      <c r="J20" s="54">
        <v>1619542</v>
      </c>
      <c r="K20" s="54">
        <v>973283</v>
      </c>
      <c r="L20" s="54">
        <v>584469</v>
      </c>
      <c r="M20" s="54">
        <v>1151498</v>
      </c>
      <c r="N20" s="54">
        <v>2709250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4328792</v>
      </c>
      <c r="X20" s="54">
        <v>5660609</v>
      </c>
      <c r="Y20" s="54">
        <v>-1331817</v>
      </c>
      <c r="Z20" s="184">
        <v>-23.53</v>
      </c>
      <c r="AA20" s="130">
        <v>11480360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374393830</v>
      </c>
      <c r="D22" s="188">
        <f>SUM(D5:D21)</f>
        <v>0</v>
      </c>
      <c r="E22" s="189">
        <f t="shared" si="0"/>
        <v>346733610</v>
      </c>
      <c r="F22" s="190">
        <f t="shared" si="0"/>
        <v>346733610</v>
      </c>
      <c r="G22" s="190">
        <f t="shared" si="0"/>
        <v>52346839</v>
      </c>
      <c r="H22" s="190">
        <f t="shared" si="0"/>
        <v>14836243</v>
      </c>
      <c r="I22" s="190">
        <f t="shared" si="0"/>
        <v>20035174</v>
      </c>
      <c r="J22" s="190">
        <f t="shared" si="0"/>
        <v>87218256</v>
      </c>
      <c r="K22" s="190">
        <f t="shared" si="0"/>
        <v>23739700</v>
      </c>
      <c r="L22" s="190">
        <f t="shared" si="0"/>
        <v>26145803</v>
      </c>
      <c r="M22" s="190">
        <f t="shared" si="0"/>
        <v>48711014</v>
      </c>
      <c r="N22" s="190">
        <f t="shared" si="0"/>
        <v>98596517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185814773</v>
      </c>
      <c r="X22" s="190">
        <f t="shared" si="0"/>
        <v>177748507</v>
      </c>
      <c r="Y22" s="190">
        <f t="shared" si="0"/>
        <v>8066266</v>
      </c>
      <c r="Z22" s="191">
        <f>+IF(X22&lt;&gt;0,+(Y22/X22)*100,0)</f>
        <v>4.538021801780872</v>
      </c>
      <c r="AA22" s="188">
        <f>SUM(AA5:AA21)</f>
        <v>346733610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146032972</v>
      </c>
      <c r="D25" s="155">
        <v>0</v>
      </c>
      <c r="E25" s="156">
        <v>159016500</v>
      </c>
      <c r="F25" s="60">
        <v>159016500</v>
      </c>
      <c r="G25" s="60">
        <v>11278104</v>
      </c>
      <c r="H25" s="60">
        <v>11189991</v>
      </c>
      <c r="I25" s="60">
        <v>11736991</v>
      </c>
      <c r="J25" s="60">
        <v>34205086</v>
      </c>
      <c r="K25" s="60">
        <v>11676379</v>
      </c>
      <c r="L25" s="60">
        <v>14127488</v>
      </c>
      <c r="M25" s="60">
        <v>12609795</v>
      </c>
      <c r="N25" s="60">
        <v>38413662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72618748</v>
      </c>
      <c r="X25" s="60">
        <v>79028500</v>
      </c>
      <c r="Y25" s="60">
        <v>-6409752</v>
      </c>
      <c r="Z25" s="140">
        <v>-8.11</v>
      </c>
      <c r="AA25" s="155">
        <v>159016500</v>
      </c>
    </row>
    <row r="26" spans="1:27" ht="12.75">
      <c r="A26" s="183" t="s">
        <v>38</v>
      </c>
      <c r="B26" s="182"/>
      <c r="C26" s="155">
        <v>6152615</v>
      </c>
      <c r="D26" s="155">
        <v>0</v>
      </c>
      <c r="E26" s="156">
        <v>6947360</v>
      </c>
      <c r="F26" s="60">
        <v>6947360</v>
      </c>
      <c r="G26" s="60">
        <v>463492</v>
      </c>
      <c r="H26" s="60">
        <v>330124</v>
      </c>
      <c r="I26" s="60">
        <v>492553</v>
      </c>
      <c r="J26" s="60">
        <v>1286169</v>
      </c>
      <c r="K26" s="60">
        <v>494689</v>
      </c>
      <c r="L26" s="60">
        <v>509028</v>
      </c>
      <c r="M26" s="60">
        <v>518851</v>
      </c>
      <c r="N26" s="60">
        <v>1522568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2808737</v>
      </c>
      <c r="X26" s="60">
        <v>3473680</v>
      </c>
      <c r="Y26" s="60">
        <v>-664943</v>
      </c>
      <c r="Z26" s="140">
        <v>-19.14</v>
      </c>
      <c r="AA26" s="155">
        <v>6947360</v>
      </c>
    </row>
    <row r="27" spans="1:27" ht="12.75">
      <c r="A27" s="183" t="s">
        <v>118</v>
      </c>
      <c r="B27" s="182"/>
      <c r="C27" s="155">
        <v>281633</v>
      </c>
      <c r="D27" s="155">
        <v>0</v>
      </c>
      <c r="E27" s="156">
        <v>787500</v>
      </c>
      <c r="F27" s="60">
        <v>787500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220500</v>
      </c>
      <c r="Y27" s="60">
        <v>-220500</v>
      </c>
      <c r="Z27" s="140">
        <v>-100</v>
      </c>
      <c r="AA27" s="155">
        <v>787500</v>
      </c>
    </row>
    <row r="28" spans="1:27" ht="12.75">
      <c r="A28" s="183" t="s">
        <v>39</v>
      </c>
      <c r="B28" s="182"/>
      <c r="C28" s="155">
        <v>13597719</v>
      </c>
      <c r="D28" s="155">
        <v>0</v>
      </c>
      <c r="E28" s="156">
        <v>14616260</v>
      </c>
      <c r="F28" s="60">
        <v>14616260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7230427</v>
      </c>
      <c r="Y28" s="60">
        <v>-7230427</v>
      </c>
      <c r="Z28" s="140">
        <v>-100</v>
      </c>
      <c r="AA28" s="155">
        <v>14616260</v>
      </c>
    </row>
    <row r="29" spans="1:27" ht="12.75">
      <c r="A29" s="183" t="s">
        <v>40</v>
      </c>
      <c r="B29" s="182"/>
      <c r="C29" s="155">
        <v>8943059</v>
      </c>
      <c r="D29" s="155">
        <v>0</v>
      </c>
      <c r="E29" s="156">
        <v>9298640</v>
      </c>
      <c r="F29" s="60">
        <v>9298640</v>
      </c>
      <c r="G29" s="60">
        <v>209909</v>
      </c>
      <c r="H29" s="60">
        <v>0</v>
      </c>
      <c r="I29" s="60">
        <v>0</v>
      </c>
      <c r="J29" s="60">
        <v>209909</v>
      </c>
      <c r="K29" s="60">
        <v>0</v>
      </c>
      <c r="L29" s="60">
        <v>0</v>
      </c>
      <c r="M29" s="60">
        <v>3849493</v>
      </c>
      <c r="N29" s="60">
        <v>3849493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4059402</v>
      </c>
      <c r="X29" s="60">
        <v>4649320</v>
      </c>
      <c r="Y29" s="60">
        <v>-589918</v>
      </c>
      <c r="Z29" s="140">
        <v>-12.69</v>
      </c>
      <c r="AA29" s="155">
        <v>9298640</v>
      </c>
    </row>
    <row r="30" spans="1:27" ht="12.75">
      <c r="A30" s="183" t="s">
        <v>119</v>
      </c>
      <c r="B30" s="182"/>
      <c r="C30" s="155">
        <v>10682893</v>
      </c>
      <c r="D30" s="155">
        <v>0</v>
      </c>
      <c r="E30" s="156">
        <v>10300000</v>
      </c>
      <c r="F30" s="60">
        <v>10300000</v>
      </c>
      <c r="G30" s="60">
        <v>507327</v>
      </c>
      <c r="H30" s="60">
        <v>649537</v>
      </c>
      <c r="I30" s="60">
        <v>820028</v>
      </c>
      <c r="J30" s="60">
        <v>1976892</v>
      </c>
      <c r="K30" s="60">
        <v>801081</v>
      </c>
      <c r="L30" s="60">
        <v>785573</v>
      </c>
      <c r="M30" s="60">
        <v>0</v>
      </c>
      <c r="N30" s="60">
        <v>1586654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3563546</v>
      </c>
      <c r="X30" s="60">
        <v>5150000</v>
      </c>
      <c r="Y30" s="60">
        <v>-1586454</v>
      </c>
      <c r="Z30" s="140">
        <v>-30.8</v>
      </c>
      <c r="AA30" s="155">
        <v>10300000</v>
      </c>
    </row>
    <row r="31" spans="1:27" ht="12.75">
      <c r="A31" s="183" t="s">
        <v>120</v>
      </c>
      <c r="B31" s="182"/>
      <c r="C31" s="155">
        <v>82140268</v>
      </c>
      <c r="D31" s="155">
        <v>0</v>
      </c>
      <c r="E31" s="156">
        <v>60877160</v>
      </c>
      <c r="F31" s="60">
        <v>60877160</v>
      </c>
      <c r="G31" s="60">
        <v>1195809</v>
      </c>
      <c r="H31" s="60">
        <v>3592155</v>
      </c>
      <c r="I31" s="60">
        <v>6648152</v>
      </c>
      <c r="J31" s="60">
        <v>11436116</v>
      </c>
      <c r="K31" s="60">
        <v>4758345</v>
      </c>
      <c r="L31" s="60">
        <v>5827635</v>
      </c>
      <c r="M31" s="60">
        <v>5646334</v>
      </c>
      <c r="N31" s="60">
        <v>16232314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27668430</v>
      </c>
      <c r="X31" s="60">
        <v>27555730</v>
      </c>
      <c r="Y31" s="60">
        <v>112700</v>
      </c>
      <c r="Z31" s="140">
        <v>0.41</v>
      </c>
      <c r="AA31" s="155">
        <v>60877160</v>
      </c>
    </row>
    <row r="32" spans="1:27" ht="12.75">
      <c r="A32" s="183" t="s">
        <v>121</v>
      </c>
      <c r="B32" s="182"/>
      <c r="C32" s="155">
        <v>0</v>
      </c>
      <c r="D32" s="155">
        <v>0</v>
      </c>
      <c r="E32" s="156">
        <v>0</v>
      </c>
      <c r="F32" s="60">
        <v>0</v>
      </c>
      <c r="G32" s="60">
        <v>311344</v>
      </c>
      <c r="H32" s="60">
        <v>1034334</v>
      </c>
      <c r="I32" s="60">
        <v>1117451</v>
      </c>
      <c r="J32" s="60">
        <v>2463129</v>
      </c>
      <c r="K32" s="60">
        <v>657916</v>
      </c>
      <c r="L32" s="60">
        <v>2002724</v>
      </c>
      <c r="M32" s="60">
        <v>1681506</v>
      </c>
      <c r="N32" s="60">
        <v>4342146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6805275</v>
      </c>
      <c r="X32" s="60"/>
      <c r="Y32" s="60">
        <v>6805275</v>
      </c>
      <c r="Z32" s="140">
        <v>0</v>
      </c>
      <c r="AA32" s="155">
        <v>0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11842</v>
      </c>
      <c r="J33" s="60">
        <v>11842</v>
      </c>
      <c r="K33" s="60">
        <v>27193</v>
      </c>
      <c r="L33" s="60">
        <v>13596</v>
      </c>
      <c r="M33" s="60">
        <v>17368</v>
      </c>
      <c r="N33" s="60">
        <v>58157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69999</v>
      </c>
      <c r="X33" s="60"/>
      <c r="Y33" s="60">
        <v>69999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72333397</v>
      </c>
      <c r="D34" s="155">
        <v>0</v>
      </c>
      <c r="E34" s="156">
        <v>82206890</v>
      </c>
      <c r="F34" s="60">
        <v>82206890</v>
      </c>
      <c r="G34" s="60">
        <v>4189770</v>
      </c>
      <c r="H34" s="60">
        <v>3877841</v>
      </c>
      <c r="I34" s="60">
        <v>3195341</v>
      </c>
      <c r="J34" s="60">
        <v>11262952</v>
      </c>
      <c r="K34" s="60">
        <v>2760856</v>
      </c>
      <c r="L34" s="60">
        <v>5324713</v>
      </c>
      <c r="M34" s="60">
        <v>7114414</v>
      </c>
      <c r="N34" s="60">
        <v>15199983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26462935</v>
      </c>
      <c r="X34" s="60">
        <v>45673435</v>
      </c>
      <c r="Y34" s="60">
        <v>-19210500</v>
      </c>
      <c r="Z34" s="140">
        <v>-42.06</v>
      </c>
      <c r="AA34" s="155">
        <v>82206890</v>
      </c>
    </row>
    <row r="35" spans="1:27" ht="12.75">
      <c r="A35" s="181" t="s">
        <v>122</v>
      </c>
      <c r="B35" s="185"/>
      <c r="C35" s="155">
        <v>20284889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360449445</v>
      </c>
      <c r="D36" s="188">
        <f>SUM(D25:D35)</f>
        <v>0</v>
      </c>
      <c r="E36" s="189">
        <f t="shared" si="1"/>
        <v>344050310</v>
      </c>
      <c r="F36" s="190">
        <f t="shared" si="1"/>
        <v>344050310</v>
      </c>
      <c r="G36" s="190">
        <f t="shared" si="1"/>
        <v>18155755</v>
      </c>
      <c r="H36" s="190">
        <f t="shared" si="1"/>
        <v>20673982</v>
      </c>
      <c r="I36" s="190">
        <f t="shared" si="1"/>
        <v>24022358</v>
      </c>
      <c r="J36" s="190">
        <f t="shared" si="1"/>
        <v>62852095</v>
      </c>
      <c r="K36" s="190">
        <f t="shared" si="1"/>
        <v>21176459</v>
      </c>
      <c r="L36" s="190">
        <f t="shared" si="1"/>
        <v>28590757</v>
      </c>
      <c r="M36" s="190">
        <f t="shared" si="1"/>
        <v>31437761</v>
      </c>
      <c r="N36" s="190">
        <f t="shared" si="1"/>
        <v>81204977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144057072</v>
      </c>
      <c r="X36" s="190">
        <f t="shared" si="1"/>
        <v>172981592</v>
      </c>
      <c r="Y36" s="190">
        <f t="shared" si="1"/>
        <v>-28924520</v>
      </c>
      <c r="Z36" s="191">
        <f>+IF(X36&lt;&gt;0,+(Y36/X36)*100,0)</f>
        <v>-16.721154930751243</v>
      </c>
      <c r="AA36" s="188">
        <f>SUM(AA25:AA35)</f>
        <v>344050310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13944385</v>
      </c>
      <c r="D38" s="199">
        <f>+D22-D36</f>
        <v>0</v>
      </c>
      <c r="E38" s="200">
        <f t="shared" si="2"/>
        <v>2683300</v>
      </c>
      <c r="F38" s="106">
        <f t="shared" si="2"/>
        <v>2683300</v>
      </c>
      <c r="G38" s="106">
        <f t="shared" si="2"/>
        <v>34191084</v>
      </c>
      <c r="H38" s="106">
        <f t="shared" si="2"/>
        <v>-5837739</v>
      </c>
      <c r="I38" s="106">
        <f t="shared" si="2"/>
        <v>-3987184</v>
      </c>
      <c r="J38" s="106">
        <f t="shared" si="2"/>
        <v>24366161</v>
      </c>
      <c r="K38" s="106">
        <f t="shared" si="2"/>
        <v>2563241</v>
      </c>
      <c r="L38" s="106">
        <f t="shared" si="2"/>
        <v>-2444954</v>
      </c>
      <c r="M38" s="106">
        <f t="shared" si="2"/>
        <v>17273253</v>
      </c>
      <c r="N38" s="106">
        <f t="shared" si="2"/>
        <v>17391540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41757701</v>
      </c>
      <c r="X38" s="106">
        <f>IF(F22=F36,0,X22-X36)</f>
        <v>4766915</v>
      </c>
      <c r="Y38" s="106">
        <f t="shared" si="2"/>
        <v>36990786</v>
      </c>
      <c r="Z38" s="201">
        <f>+IF(X38&lt;&gt;0,+(Y38/X38)*100,0)</f>
        <v>775.9900480709222</v>
      </c>
      <c r="AA38" s="199">
        <f>+AA22-AA36</f>
        <v>2683300</v>
      </c>
    </row>
    <row r="39" spans="1:27" ht="12.75">
      <c r="A39" s="181" t="s">
        <v>46</v>
      </c>
      <c r="B39" s="185"/>
      <c r="C39" s="155">
        <v>0</v>
      </c>
      <c r="D39" s="155">
        <v>0</v>
      </c>
      <c r="E39" s="156">
        <v>0</v>
      </c>
      <c r="F39" s="60">
        <v>0</v>
      </c>
      <c r="G39" s="60">
        <v>169097</v>
      </c>
      <c r="H39" s="60">
        <v>0</v>
      </c>
      <c r="I39" s="60">
        <v>142933</v>
      </c>
      <c r="J39" s="60">
        <v>312030</v>
      </c>
      <c r="K39" s="60">
        <v>186838</v>
      </c>
      <c r="L39" s="60">
        <v>619530</v>
      </c>
      <c r="M39" s="60">
        <v>178646</v>
      </c>
      <c r="N39" s="60">
        <v>985014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1297044</v>
      </c>
      <c r="X39" s="60"/>
      <c r="Y39" s="60">
        <v>1297044</v>
      </c>
      <c r="Z39" s="140">
        <v>0</v>
      </c>
      <c r="AA39" s="155">
        <v>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13944385</v>
      </c>
      <c r="D42" s="206">
        <f>SUM(D38:D41)</f>
        <v>0</v>
      </c>
      <c r="E42" s="207">
        <f t="shared" si="3"/>
        <v>2683300</v>
      </c>
      <c r="F42" s="88">
        <f t="shared" si="3"/>
        <v>2683300</v>
      </c>
      <c r="G42" s="88">
        <f t="shared" si="3"/>
        <v>34360181</v>
      </c>
      <c r="H42" s="88">
        <f t="shared" si="3"/>
        <v>-5837739</v>
      </c>
      <c r="I42" s="88">
        <f t="shared" si="3"/>
        <v>-3844251</v>
      </c>
      <c r="J42" s="88">
        <f t="shared" si="3"/>
        <v>24678191</v>
      </c>
      <c r="K42" s="88">
        <f t="shared" si="3"/>
        <v>2750079</v>
      </c>
      <c r="L42" s="88">
        <f t="shared" si="3"/>
        <v>-1825424</v>
      </c>
      <c r="M42" s="88">
        <f t="shared" si="3"/>
        <v>17451899</v>
      </c>
      <c r="N42" s="88">
        <f t="shared" si="3"/>
        <v>18376554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43054745</v>
      </c>
      <c r="X42" s="88">
        <f t="shared" si="3"/>
        <v>4766915</v>
      </c>
      <c r="Y42" s="88">
        <f t="shared" si="3"/>
        <v>38287830</v>
      </c>
      <c r="Z42" s="208">
        <f>+IF(X42&lt;&gt;0,+(Y42/X42)*100,0)</f>
        <v>803.1993438104099</v>
      </c>
      <c r="AA42" s="206">
        <f>SUM(AA38:AA41)</f>
        <v>2683300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13944385</v>
      </c>
      <c r="D44" s="210">
        <f>+D42-D43</f>
        <v>0</v>
      </c>
      <c r="E44" s="211">
        <f t="shared" si="4"/>
        <v>2683300</v>
      </c>
      <c r="F44" s="77">
        <f t="shared" si="4"/>
        <v>2683300</v>
      </c>
      <c r="G44" s="77">
        <f t="shared" si="4"/>
        <v>34360181</v>
      </c>
      <c r="H44" s="77">
        <f t="shared" si="4"/>
        <v>-5837739</v>
      </c>
      <c r="I44" s="77">
        <f t="shared" si="4"/>
        <v>-3844251</v>
      </c>
      <c r="J44" s="77">
        <f t="shared" si="4"/>
        <v>24678191</v>
      </c>
      <c r="K44" s="77">
        <f t="shared" si="4"/>
        <v>2750079</v>
      </c>
      <c r="L44" s="77">
        <f t="shared" si="4"/>
        <v>-1825424</v>
      </c>
      <c r="M44" s="77">
        <f t="shared" si="4"/>
        <v>17451899</v>
      </c>
      <c r="N44" s="77">
        <f t="shared" si="4"/>
        <v>18376554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43054745</v>
      </c>
      <c r="X44" s="77">
        <f t="shared" si="4"/>
        <v>4766915</v>
      </c>
      <c r="Y44" s="77">
        <f t="shared" si="4"/>
        <v>38287830</v>
      </c>
      <c r="Z44" s="212">
        <f>+IF(X44&lt;&gt;0,+(Y44/X44)*100,0)</f>
        <v>803.1993438104099</v>
      </c>
      <c r="AA44" s="210">
        <f>+AA42-AA43</f>
        <v>2683300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13944385</v>
      </c>
      <c r="D46" s="206">
        <f>SUM(D44:D45)</f>
        <v>0</v>
      </c>
      <c r="E46" s="207">
        <f t="shared" si="5"/>
        <v>2683300</v>
      </c>
      <c r="F46" s="88">
        <f t="shared" si="5"/>
        <v>2683300</v>
      </c>
      <c r="G46" s="88">
        <f t="shared" si="5"/>
        <v>34360181</v>
      </c>
      <c r="H46" s="88">
        <f t="shared" si="5"/>
        <v>-5837739</v>
      </c>
      <c r="I46" s="88">
        <f t="shared" si="5"/>
        <v>-3844251</v>
      </c>
      <c r="J46" s="88">
        <f t="shared" si="5"/>
        <v>24678191</v>
      </c>
      <c r="K46" s="88">
        <f t="shared" si="5"/>
        <v>2750079</v>
      </c>
      <c r="L46" s="88">
        <f t="shared" si="5"/>
        <v>-1825424</v>
      </c>
      <c r="M46" s="88">
        <f t="shared" si="5"/>
        <v>17451899</v>
      </c>
      <c r="N46" s="88">
        <f t="shared" si="5"/>
        <v>18376554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43054745</v>
      </c>
      <c r="X46" s="88">
        <f t="shared" si="5"/>
        <v>4766915</v>
      </c>
      <c r="Y46" s="88">
        <f t="shared" si="5"/>
        <v>38287830</v>
      </c>
      <c r="Z46" s="208">
        <f>+IF(X46&lt;&gt;0,+(Y46/X46)*100,0)</f>
        <v>803.1993438104099</v>
      </c>
      <c r="AA46" s="206">
        <f>SUM(AA44:AA45)</f>
        <v>2683300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13944385</v>
      </c>
      <c r="D48" s="217">
        <f>SUM(D46:D47)</f>
        <v>0</v>
      </c>
      <c r="E48" s="218">
        <f t="shared" si="6"/>
        <v>2683300</v>
      </c>
      <c r="F48" s="219">
        <f t="shared" si="6"/>
        <v>2683300</v>
      </c>
      <c r="G48" s="219">
        <f t="shared" si="6"/>
        <v>34360181</v>
      </c>
      <c r="H48" s="220">
        <f t="shared" si="6"/>
        <v>-5837739</v>
      </c>
      <c r="I48" s="220">
        <f t="shared" si="6"/>
        <v>-3844251</v>
      </c>
      <c r="J48" s="220">
        <f t="shared" si="6"/>
        <v>24678191</v>
      </c>
      <c r="K48" s="220">
        <f t="shared" si="6"/>
        <v>2750079</v>
      </c>
      <c r="L48" s="220">
        <f t="shared" si="6"/>
        <v>-1825424</v>
      </c>
      <c r="M48" s="219">
        <f t="shared" si="6"/>
        <v>17451899</v>
      </c>
      <c r="N48" s="219">
        <f t="shared" si="6"/>
        <v>18376554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43054745</v>
      </c>
      <c r="X48" s="220">
        <f t="shared" si="6"/>
        <v>4766915</v>
      </c>
      <c r="Y48" s="220">
        <f t="shared" si="6"/>
        <v>38287830</v>
      </c>
      <c r="Z48" s="221">
        <f>+IF(X48&lt;&gt;0,+(Y48/X48)*100,0)</f>
        <v>803.1993438104099</v>
      </c>
      <c r="AA48" s="222">
        <f>SUM(AA46:AA47)</f>
        <v>2683300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98917</v>
      </c>
      <c r="D5" s="153">
        <f>SUM(D6:D8)</f>
        <v>0</v>
      </c>
      <c r="E5" s="154">
        <f t="shared" si="0"/>
        <v>575800</v>
      </c>
      <c r="F5" s="100">
        <f t="shared" si="0"/>
        <v>575800</v>
      </c>
      <c r="G5" s="100">
        <f t="shared" si="0"/>
        <v>0</v>
      </c>
      <c r="H5" s="100">
        <f t="shared" si="0"/>
        <v>67683</v>
      </c>
      <c r="I5" s="100">
        <f t="shared" si="0"/>
        <v>16105</v>
      </c>
      <c r="J5" s="100">
        <f t="shared" si="0"/>
        <v>83788</v>
      </c>
      <c r="K5" s="100">
        <f t="shared" si="0"/>
        <v>10335</v>
      </c>
      <c r="L5" s="100">
        <f t="shared" si="0"/>
        <v>17786</v>
      </c>
      <c r="M5" s="100">
        <f t="shared" si="0"/>
        <v>12109</v>
      </c>
      <c r="N5" s="100">
        <f t="shared" si="0"/>
        <v>40230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124018</v>
      </c>
      <c r="X5" s="100">
        <f t="shared" si="0"/>
        <v>224562</v>
      </c>
      <c r="Y5" s="100">
        <f t="shared" si="0"/>
        <v>-100544</v>
      </c>
      <c r="Z5" s="137">
        <f>+IF(X5&lt;&gt;0,+(Y5/X5)*100,0)</f>
        <v>-44.77338107070653</v>
      </c>
      <c r="AA5" s="153">
        <f>SUM(AA6:AA8)</f>
        <v>575800</v>
      </c>
    </row>
    <row r="6" spans="1:27" ht="12.75">
      <c r="A6" s="138" t="s">
        <v>75</v>
      </c>
      <c r="B6" s="136"/>
      <c r="C6" s="155"/>
      <c r="D6" s="155"/>
      <c r="E6" s="156">
        <v>10000</v>
      </c>
      <c r="F6" s="60">
        <v>10000</v>
      </c>
      <c r="G6" s="60"/>
      <c r="H6" s="60"/>
      <c r="I6" s="60">
        <v>8320</v>
      </c>
      <c r="J6" s="60">
        <v>8320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8320</v>
      </c>
      <c r="X6" s="60">
        <v>3900</v>
      </c>
      <c r="Y6" s="60">
        <v>4420</v>
      </c>
      <c r="Z6" s="140">
        <v>113.33</v>
      </c>
      <c r="AA6" s="62">
        <v>10000</v>
      </c>
    </row>
    <row r="7" spans="1:27" ht="12.75">
      <c r="A7" s="138" t="s">
        <v>76</v>
      </c>
      <c r="B7" s="136"/>
      <c r="C7" s="157"/>
      <c r="D7" s="157"/>
      <c r="E7" s="158">
        <v>565800</v>
      </c>
      <c r="F7" s="159">
        <v>565800</v>
      </c>
      <c r="G7" s="159"/>
      <c r="H7" s="159">
        <v>67683</v>
      </c>
      <c r="I7" s="159">
        <v>7785</v>
      </c>
      <c r="J7" s="159">
        <v>75468</v>
      </c>
      <c r="K7" s="159"/>
      <c r="L7" s="159">
        <v>17786</v>
      </c>
      <c r="M7" s="159">
        <v>12109</v>
      </c>
      <c r="N7" s="159">
        <v>29895</v>
      </c>
      <c r="O7" s="159"/>
      <c r="P7" s="159"/>
      <c r="Q7" s="159"/>
      <c r="R7" s="159"/>
      <c r="S7" s="159"/>
      <c r="T7" s="159"/>
      <c r="U7" s="159"/>
      <c r="V7" s="159"/>
      <c r="W7" s="159">
        <v>105363</v>
      </c>
      <c r="X7" s="159">
        <v>220662</v>
      </c>
      <c r="Y7" s="159">
        <v>-115299</v>
      </c>
      <c r="Z7" s="141">
        <v>-52.25</v>
      </c>
      <c r="AA7" s="225">
        <v>565800</v>
      </c>
    </row>
    <row r="8" spans="1:27" ht="12.75">
      <c r="A8" s="138" t="s">
        <v>77</v>
      </c>
      <c r="B8" s="136"/>
      <c r="C8" s="155">
        <v>98917</v>
      </c>
      <c r="D8" s="155"/>
      <c r="E8" s="156"/>
      <c r="F8" s="60"/>
      <c r="G8" s="60"/>
      <c r="H8" s="60"/>
      <c r="I8" s="60"/>
      <c r="J8" s="60"/>
      <c r="K8" s="60">
        <v>10335</v>
      </c>
      <c r="L8" s="60"/>
      <c r="M8" s="60"/>
      <c r="N8" s="60">
        <v>10335</v>
      </c>
      <c r="O8" s="60"/>
      <c r="P8" s="60"/>
      <c r="Q8" s="60"/>
      <c r="R8" s="60"/>
      <c r="S8" s="60"/>
      <c r="T8" s="60"/>
      <c r="U8" s="60"/>
      <c r="V8" s="60"/>
      <c r="W8" s="60">
        <v>10335</v>
      </c>
      <c r="X8" s="60"/>
      <c r="Y8" s="60">
        <v>10335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2337797</v>
      </c>
      <c r="D9" s="153">
        <f>SUM(D10:D14)</f>
        <v>0</v>
      </c>
      <c r="E9" s="154">
        <f t="shared" si="1"/>
        <v>3038980</v>
      </c>
      <c r="F9" s="100">
        <f t="shared" si="1"/>
        <v>3038980</v>
      </c>
      <c r="G9" s="100">
        <f t="shared" si="1"/>
        <v>8128</v>
      </c>
      <c r="H9" s="100">
        <f t="shared" si="1"/>
        <v>1658</v>
      </c>
      <c r="I9" s="100">
        <f t="shared" si="1"/>
        <v>61546</v>
      </c>
      <c r="J9" s="100">
        <f t="shared" si="1"/>
        <v>71332</v>
      </c>
      <c r="K9" s="100">
        <f t="shared" si="1"/>
        <v>198634</v>
      </c>
      <c r="L9" s="100">
        <f t="shared" si="1"/>
        <v>180667</v>
      </c>
      <c r="M9" s="100">
        <f t="shared" si="1"/>
        <v>166807</v>
      </c>
      <c r="N9" s="100">
        <f t="shared" si="1"/>
        <v>546108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617440</v>
      </c>
      <c r="X9" s="100">
        <f t="shared" si="1"/>
        <v>1185203</v>
      </c>
      <c r="Y9" s="100">
        <f t="shared" si="1"/>
        <v>-567763</v>
      </c>
      <c r="Z9" s="137">
        <f>+IF(X9&lt;&gt;0,+(Y9/X9)*100,0)</f>
        <v>-47.9042830637452</v>
      </c>
      <c r="AA9" s="102">
        <f>SUM(AA10:AA14)</f>
        <v>3038980</v>
      </c>
    </row>
    <row r="10" spans="1:27" ht="12.75">
      <c r="A10" s="138" t="s">
        <v>79</v>
      </c>
      <c r="B10" s="136"/>
      <c r="C10" s="155">
        <v>141061</v>
      </c>
      <c r="D10" s="155"/>
      <c r="E10" s="156">
        <v>116000</v>
      </c>
      <c r="F10" s="60">
        <v>116000</v>
      </c>
      <c r="G10" s="60"/>
      <c r="H10" s="60"/>
      <c r="I10" s="60">
        <v>4456</v>
      </c>
      <c r="J10" s="60">
        <v>4456</v>
      </c>
      <c r="K10" s="60"/>
      <c r="L10" s="60">
        <v>36272</v>
      </c>
      <c r="M10" s="60"/>
      <c r="N10" s="60">
        <v>36272</v>
      </c>
      <c r="O10" s="60"/>
      <c r="P10" s="60"/>
      <c r="Q10" s="60"/>
      <c r="R10" s="60"/>
      <c r="S10" s="60"/>
      <c r="T10" s="60"/>
      <c r="U10" s="60"/>
      <c r="V10" s="60"/>
      <c r="W10" s="60">
        <v>40728</v>
      </c>
      <c r="X10" s="60">
        <v>45240</v>
      </c>
      <c r="Y10" s="60">
        <v>-4512</v>
      </c>
      <c r="Z10" s="140">
        <v>-9.97</v>
      </c>
      <c r="AA10" s="62">
        <v>116000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2.75">
      <c r="A12" s="138" t="s">
        <v>81</v>
      </c>
      <c r="B12" s="136"/>
      <c r="C12" s="155">
        <v>2177972</v>
      </c>
      <c r="D12" s="155"/>
      <c r="E12" s="156">
        <v>2894880</v>
      </c>
      <c r="F12" s="60">
        <v>2894880</v>
      </c>
      <c r="G12" s="60">
        <v>5920</v>
      </c>
      <c r="H12" s="60">
        <v>1658</v>
      </c>
      <c r="I12" s="60">
        <v>57090</v>
      </c>
      <c r="J12" s="60">
        <v>64668</v>
      </c>
      <c r="K12" s="60">
        <v>198634</v>
      </c>
      <c r="L12" s="60">
        <v>144395</v>
      </c>
      <c r="M12" s="60">
        <v>166807</v>
      </c>
      <c r="N12" s="60">
        <v>509836</v>
      </c>
      <c r="O12" s="60"/>
      <c r="P12" s="60"/>
      <c r="Q12" s="60"/>
      <c r="R12" s="60"/>
      <c r="S12" s="60"/>
      <c r="T12" s="60"/>
      <c r="U12" s="60"/>
      <c r="V12" s="60"/>
      <c r="W12" s="60">
        <v>574504</v>
      </c>
      <c r="X12" s="60">
        <v>1129004</v>
      </c>
      <c r="Y12" s="60">
        <v>-554500</v>
      </c>
      <c r="Z12" s="140">
        <v>-49.11</v>
      </c>
      <c r="AA12" s="62">
        <v>2894880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>
        <v>18764</v>
      </c>
      <c r="D14" s="157"/>
      <c r="E14" s="158">
        <v>28100</v>
      </c>
      <c r="F14" s="159">
        <v>28100</v>
      </c>
      <c r="G14" s="159">
        <v>2208</v>
      </c>
      <c r="H14" s="159"/>
      <c r="I14" s="159"/>
      <c r="J14" s="159">
        <v>2208</v>
      </c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>
        <v>2208</v>
      </c>
      <c r="X14" s="159">
        <v>10959</v>
      </c>
      <c r="Y14" s="159">
        <v>-8751</v>
      </c>
      <c r="Z14" s="141">
        <v>-79.85</v>
      </c>
      <c r="AA14" s="225">
        <v>28100</v>
      </c>
    </row>
    <row r="15" spans="1:27" ht="12.7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2.7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4002986</v>
      </c>
      <c r="D19" s="153">
        <f>SUM(D20:D23)</f>
        <v>0</v>
      </c>
      <c r="E19" s="154">
        <f t="shared" si="3"/>
        <v>7690000</v>
      </c>
      <c r="F19" s="100">
        <f t="shared" si="3"/>
        <v>7690000</v>
      </c>
      <c r="G19" s="100">
        <f t="shared" si="3"/>
        <v>0</v>
      </c>
      <c r="H19" s="100">
        <f t="shared" si="3"/>
        <v>5036</v>
      </c>
      <c r="I19" s="100">
        <f t="shared" si="3"/>
        <v>73608</v>
      </c>
      <c r="J19" s="100">
        <f t="shared" si="3"/>
        <v>78644</v>
      </c>
      <c r="K19" s="100">
        <f t="shared" si="3"/>
        <v>353412</v>
      </c>
      <c r="L19" s="100">
        <f t="shared" si="3"/>
        <v>759079</v>
      </c>
      <c r="M19" s="100">
        <f t="shared" si="3"/>
        <v>423888</v>
      </c>
      <c r="N19" s="100">
        <f t="shared" si="3"/>
        <v>1536379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1615023</v>
      </c>
      <c r="X19" s="100">
        <f t="shared" si="3"/>
        <v>2999100</v>
      </c>
      <c r="Y19" s="100">
        <f t="shared" si="3"/>
        <v>-1384077</v>
      </c>
      <c r="Z19" s="137">
        <f>+IF(X19&lt;&gt;0,+(Y19/X19)*100,0)</f>
        <v>-46.149744923477044</v>
      </c>
      <c r="AA19" s="102">
        <f>SUM(AA20:AA23)</f>
        <v>7690000</v>
      </c>
    </row>
    <row r="20" spans="1:27" ht="12.7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138" t="s">
        <v>90</v>
      </c>
      <c r="B21" s="136"/>
      <c r="C21" s="155">
        <v>4002986</v>
      </c>
      <c r="D21" s="155"/>
      <c r="E21" s="156">
        <v>7690000</v>
      </c>
      <c r="F21" s="60">
        <v>7690000</v>
      </c>
      <c r="G21" s="60"/>
      <c r="H21" s="60">
        <v>5036</v>
      </c>
      <c r="I21" s="60">
        <v>73608</v>
      </c>
      <c r="J21" s="60">
        <v>78644</v>
      </c>
      <c r="K21" s="60">
        <v>353412</v>
      </c>
      <c r="L21" s="60">
        <v>759079</v>
      </c>
      <c r="M21" s="60">
        <v>423888</v>
      </c>
      <c r="N21" s="60">
        <v>1536379</v>
      </c>
      <c r="O21" s="60"/>
      <c r="P21" s="60"/>
      <c r="Q21" s="60"/>
      <c r="R21" s="60"/>
      <c r="S21" s="60"/>
      <c r="T21" s="60"/>
      <c r="U21" s="60"/>
      <c r="V21" s="60"/>
      <c r="W21" s="60">
        <v>1615023</v>
      </c>
      <c r="X21" s="60">
        <v>2999100</v>
      </c>
      <c r="Y21" s="60">
        <v>-1384077</v>
      </c>
      <c r="Z21" s="140">
        <v>-46.15</v>
      </c>
      <c r="AA21" s="62">
        <v>7690000</v>
      </c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6439700</v>
      </c>
      <c r="D25" s="217">
        <f>+D5+D9+D15+D19+D24</f>
        <v>0</v>
      </c>
      <c r="E25" s="230">
        <f t="shared" si="4"/>
        <v>11304780</v>
      </c>
      <c r="F25" s="219">
        <f t="shared" si="4"/>
        <v>11304780</v>
      </c>
      <c r="G25" s="219">
        <f t="shared" si="4"/>
        <v>8128</v>
      </c>
      <c r="H25" s="219">
        <f t="shared" si="4"/>
        <v>74377</v>
      </c>
      <c r="I25" s="219">
        <f t="shared" si="4"/>
        <v>151259</v>
      </c>
      <c r="J25" s="219">
        <f t="shared" si="4"/>
        <v>233764</v>
      </c>
      <c r="K25" s="219">
        <f t="shared" si="4"/>
        <v>562381</v>
      </c>
      <c r="L25" s="219">
        <f t="shared" si="4"/>
        <v>957532</v>
      </c>
      <c r="M25" s="219">
        <f t="shared" si="4"/>
        <v>602804</v>
      </c>
      <c r="N25" s="219">
        <f t="shared" si="4"/>
        <v>2122717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2356481</v>
      </c>
      <c r="X25" s="219">
        <f t="shared" si="4"/>
        <v>4408865</v>
      </c>
      <c r="Y25" s="219">
        <f t="shared" si="4"/>
        <v>-2052384</v>
      </c>
      <c r="Z25" s="231">
        <f>+IF(X25&lt;&gt;0,+(Y25/X25)*100,0)</f>
        <v>-46.55130061818632</v>
      </c>
      <c r="AA25" s="232">
        <f>+AA5+AA9+AA15+AA19+AA24</f>
        <v>11304780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/>
      <c r="D28" s="155"/>
      <c r="E28" s="156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155"/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0</v>
      </c>
      <c r="F32" s="77">
        <f t="shared" si="5"/>
        <v>0</v>
      </c>
      <c r="G32" s="77">
        <f t="shared" si="5"/>
        <v>0</v>
      </c>
      <c r="H32" s="77">
        <f t="shared" si="5"/>
        <v>0</v>
      </c>
      <c r="I32" s="77">
        <f t="shared" si="5"/>
        <v>0</v>
      </c>
      <c r="J32" s="77">
        <f t="shared" si="5"/>
        <v>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0</v>
      </c>
      <c r="X32" s="77">
        <f t="shared" si="5"/>
        <v>0</v>
      </c>
      <c r="Y32" s="77">
        <f t="shared" si="5"/>
        <v>0</v>
      </c>
      <c r="Z32" s="212">
        <f>+IF(X32&lt;&gt;0,+(Y32/X32)*100,0)</f>
        <v>0</v>
      </c>
      <c r="AA32" s="79">
        <f>SUM(AA28:AA31)</f>
        <v>0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6439700</v>
      </c>
      <c r="D35" s="155"/>
      <c r="E35" s="156">
        <v>11304780</v>
      </c>
      <c r="F35" s="60">
        <v>11304780</v>
      </c>
      <c r="G35" s="60">
        <v>8128</v>
      </c>
      <c r="H35" s="60">
        <v>74377</v>
      </c>
      <c r="I35" s="60">
        <v>151259</v>
      </c>
      <c r="J35" s="60">
        <v>233764</v>
      </c>
      <c r="K35" s="60">
        <v>562381</v>
      </c>
      <c r="L35" s="60">
        <v>957532</v>
      </c>
      <c r="M35" s="60">
        <v>602804</v>
      </c>
      <c r="N35" s="60">
        <v>2122717</v>
      </c>
      <c r="O35" s="60"/>
      <c r="P35" s="60"/>
      <c r="Q35" s="60"/>
      <c r="R35" s="60"/>
      <c r="S35" s="60"/>
      <c r="T35" s="60"/>
      <c r="U35" s="60"/>
      <c r="V35" s="60"/>
      <c r="W35" s="60">
        <v>2356481</v>
      </c>
      <c r="X35" s="60">
        <v>4408865</v>
      </c>
      <c r="Y35" s="60">
        <v>-2052384</v>
      </c>
      <c r="Z35" s="140">
        <v>-46.55</v>
      </c>
      <c r="AA35" s="62">
        <v>11304780</v>
      </c>
    </row>
    <row r="36" spans="1:27" ht="12.75">
      <c r="A36" s="238" t="s">
        <v>139</v>
      </c>
      <c r="B36" s="149"/>
      <c r="C36" s="222">
        <f aca="true" t="shared" si="6" ref="C36:Y36">SUM(C32:C35)</f>
        <v>6439700</v>
      </c>
      <c r="D36" s="222">
        <f>SUM(D32:D35)</f>
        <v>0</v>
      </c>
      <c r="E36" s="218">
        <f t="shared" si="6"/>
        <v>11304780</v>
      </c>
      <c r="F36" s="220">
        <f t="shared" si="6"/>
        <v>11304780</v>
      </c>
      <c r="G36" s="220">
        <f t="shared" si="6"/>
        <v>8128</v>
      </c>
      <c r="H36" s="220">
        <f t="shared" si="6"/>
        <v>74377</v>
      </c>
      <c r="I36" s="220">
        <f t="shared" si="6"/>
        <v>151259</v>
      </c>
      <c r="J36" s="220">
        <f t="shared" si="6"/>
        <v>233764</v>
      </c>
      <c r="K36" s="220">
        <f t="shared" si="6"/>
        <v>562381</v>
      </c>
      <c r="L36" s="220">
        <f t="shared" si="6"/>
        <v>957532</v>
      </c>
      <c r="M36" s="220">
        <f t="shared" si="6"/>
        <v>602804</v>
      </c>
      <c r="N36" s="220">
        <f t="shared" si="6"/>
        <v>2122717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2356481</v>
      </c>
      <c r="X36" s="220">
        <f t="shared" si="6"/>
        <v>4408865</v>
      </c>
      <c r="Y36" s="220">
        <f t="shared" si="6"/>
        <v>-2052384</v>
      </c>
      <c r="Z36" s="221">
        <f>+IF(X36&lt;&gt;0,+(Y36/X36)*100,0)</f>
        <v>-46.55130061818632</v>
      </c>
      <c r="AA36" s="239">
        <f>SUM(AA32:AA35)</f>
        <v>11304780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226914873</v>
      </c>
      <c r="D6" s="155"/>
      <c r="E6" s="59">
        <v>190256775</v>
      </c>
      <c r="F6" s="60">
        <v>190256775</v>
      </c>
      <c r="G6" s="60">
        <v>245158091</v>
      </c>
      <c r="H6" s="60">
        <v>250544204</v>
      </c>
      <c r="I6" s="60">
        <v>247145237</v>
      </c>
      <c r="J6" s="60">
        <v>247145237</v>
      </c>
      <c r="K6" s="60">
        <v>235889528</v>
      </c>
      <c r="L6" s="60">
        <v>232372478</v>
      </c>
      <c r="M6" s="60">
        <v>234430693</v>
      </c>
      <c r="N6" s="60">
        <v>234430693</v>
      </c>
      <c r="O6" s="60"/>
      <c r="P6" s="60"/>
      <c r="Q6" s="60"/>
      <c r="R6" s="60"/>
      <c r="S6" s="60"/>
      <c r="T6" s="60"/>
      <c r="U6" s="60"/>
      <c r="V6" s="60"/>
      <c r="W6" s="60">
        <v>234430693</v>
      </c>
      <c r="X6" s="60">
        <v>95128388</v>
      </c>
      <c r="Y6" s="60">
        <v>139302305</v>
      </c>
      <c r="Z6" s="140">
        <v>146.44</v>
      </c>
      <c r="AA6" s="62">
        <v>190256775</v>
      </c>
    </row>
    <row r="7" spans="1:27" ht="12.7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2.75">
      <c r="A8" s="249" t="s">
        <v>145</v>
      </c>
      <c r="B8" s="182"/>
      <c r="C8" s="155">
        <v>3573308</v>
      </c>
      <c r="D8" s="155"/>
      <c r="E8" s="59">
        <v>10815935</v>
      </c>
      <c r="F8" s="60">
        <v>10815935</v>
      </c>
      <c r="G8" s="60">
        <v>10753731</v>
      </c>
      <c r="H8" s="60">
        <v>10254193</v>
      </c>
      <c r="I8" s="60">
        <v>8697948</v>
      </c>
      <c r="J8" s="60">
        <v>8697948</v>
      </c>
      <c r="K8" s="60">
        <v>9606672</v>
      </c>
      <c r="L8" s="60">
        <v>11742989</v>
      </c>
      <c r="M8" s="60">
        <v>10963383</v>
      </c>
      <c r="N8" s="60">
        <v>10963383</v>
      </c>
      <c r="O8" s="60"/>
      <c r="P8" s="60"/>
      <c r="Q8" s="60"/>
      <c r="R8" s="60"/>
      <c r="S8" s="60"/>
      <c r="T8" s="60"/>
      <c r="U8" s="60"/>
      <c r="V8" s="60"/>
      <c r="W8" s="60">
        <v>10963383</v>
      </c>
      <c r="X8" s="60">
        <v>5407968</v>
      </c>
      <c r="Y8" s="60">
        <v>5555415</v>
      </c>
      <c r="Z8" s="140">
        <v>102.73</v>
      </c>
      <c r="AA8" s="62">
        <v>10815935</v>
      </c>
    </row>
    <row r="9" spans="1:27" ht="12.75">
      <c r="A9" s="249" t="s">
        <v>146</v>
      </c>
      <c r="B9" s="182"/>
      <c r="C9" s="155">
        <v>8773120</v>
      </c>
      <c r="D9" s="155"/>
      <c r="E9" s="59"/>
      <c r="F9" s="60"/>
      <c r="G9" s="60">
        <v>14459832</v>
      </c>
      <c r="H9" s="60">
        <v>1250081</v>
      </c>
      <c r="I9" s="60">
        <v>3598977</v>
      </c>
      <c r="J9" s="60">
        <v>3598977</v>
      </c>
      <c r="K9" s="60">
        <v>15857280</v>
      </c>
      <c r="L9" s="60">
        <v>10177866</v>
      </c>
      <c r="M9" s="60">
        <v>18934994</v>
      </c>
      <c r="N9" s="60">
        <v>18934994</v>
      </c>
      <c r="O9" s="60"/>
      <c r="P9" s="60"/>
      <c r="Q9" s="60"/>
      <c r="R9" s="60"/>
      <c r="S9" s="60"/>
      <c r="T9" s="60"/>
      <c r="U9" s="60"/>
      <c r="V9" s="60"/>
      <c r="W9" s="60">
        <v>18934994</v>
      </c>
      <c r="X9" s="60"/>
      <c r="Y9" s="60">
        <v>18934994</v>
      </c>
      <c r="Z9" s="140"/>
      <c r="AA9" s="62"/>
    </row>
    <row r="10" spans="1:27" ht="12.75">
      <c r="A10" s="249" t="s">
        <v>147</v>
      </c>
      <c r="B10" s="182"/>
      <c r="C10" s="155">
        <v>607000</v>
      </c>
      <c r="D10" s="155"/>
      <c r="E10" s="59">
        <v>674000</v>
      </c>
      <c r="F10" s="60">
        <v>674000</v>
      </c>
      <c r="G10" s="159">
        <v>607000</v>
      </c>
      <c r="H10" s="159">
        <v>607000</v>
      </c>
      <c r="I10" s="159">
        <v>607000</v>
      </c>
      <c r="J10" s="60">
        <v>607000</v>
      </c>
      <c r="K10" s="159">
        <v>607000</v>
      </c>
      <c r="L10" s="159">
        <v>607000</v>
      </c>
      <c r="M10" s="60">
        <v>607000</v>
      </c>
      <c r="N10" s="159">
        <v>607000</v>
      </c>
      <c r="O10" s="159"/>
      <c r="P10" s="159"/>
      <c r="Q10" s="60"/>
      <c r="R10" s="159"/>
      <c r="S10" s="159"/>
      <c r="T10" s="60"/>
      <c r="U10" s="159"/>
      <c r="V10" s="159"/>
      <c r="W10" s="159">
        <v>607000</v>
      </c>
      <c r="X10" s="60">
        <v>337000</v>
      </c>
      <c r="Y10" s="159">
        <v>270000</v>
      </c>
      <c r="Z10" s="141">
        <v>80.12</v>
      </c>
      <c r="AA10" s="225">
        <v>674000</v>
      </c>
    </row>
    <row r="11" spans="1:27" ht="12.75">
      <c r="A11" s="249" t="s">
        <v>148</v>
      </c>
      <c r="B11" s="182"/>
      <c r="C11" s="155">
        <v>3686991</v>
      </c>
      <c r="D11" s="155"/>
      <c r="E11" s="59">
        <v>2252527</v>
      </c>
      <c r="F11" s="60">
        <v>2252527</v>
      </c>
      <c r="G11" s="60">
        <v>2143995</v>
      </c>
      <c r="H11" s="60">
        <v>2143197</v>
      </c>
      <c r="I11" s="60">
        <v>2266837</v>
      </c>
      <c r="J11" s="60">
        <v>2266837</v>
      </c>
      <c r="K11" s="60">
        <v>2048979</v>
      </c>
      <c r="L11" s="60">
        <v>2912832</v>
      </c>
      <c r="M11" s="60">
        <v>3000329</v>
      </c>
      <c r="N11" s="60">
        <v>3000329</v>
      </c>
      <c r="O11" s="60"/>
      <c r="P11" s="60"/>
      <c r="Q11" s="60"/>
      <c r="R11" s="60"/>
      <c r="S11" s="60"/>
      <c r="T11" s="60"/>
      <c r="U11" s="60"/>
      <c r="V11" s="60"/>
      <c r="W11" s="60">
        <v>3000329</v>
      </c>
      <c r="X11" s="60">
        <v>1126264</v>
      </c>
      <c r="Y11" s="60">
        <v>1874065</v>
      </c>
      <c r="Z11" s="140">
        <v>166.4</v>
      </c>
      <c r="AA11" s="62">
        <v>2252527</v>
      </c>
    </row>
    <row r="12" spans="1:27" ht="12.75">
      <c r="A12" s="250" t="s">
        <v>56</v>
      </c>
      <c r="B12" s="251"/>
      <c r="C12" s="168">
        <f aca="true" t="shared" si="0" ref="C12:Y12">SUM(C6:C11)</f>
        <v>243555292</v>
      </c>
      <c r="D12" s="168">
        <f>SUM(D6:D11)</f>
        <v>0</v>
      </c>
      <c r="E12" s="72">
        <f t="shared" si="0"/>
        <v>203999237</v>
      </c>
      <c r="F12" s="73">
        <f t="shared" si="0"/>
        <v>203999237</v>
      </c>
      <c r="G12" s="73">
        <f t="shared" si="0"/>
        <v>273122649</v>
      </c>
      <c r="H12" s="73">
        <f t="shared" si="0"/>
        <v>264798675</v>
      </c>
      <c r="I12" s="73">
        <f t="shared" si="0"/>
        <v>262315999</v>
      </c>
      <c r="J12" s="73">
        <f t="shared" si="0"/>
        <v>262315999</v>
      </c>
      <c r="K12" s="73">
        <f t="shared" si="0"/>
        <v>264009459</v>
      </c>
      <c r="L12" s="73">
        <f t="shared" si="0"/>
        <v>257813165</v>
      </c>
      <c r="M12" s="73">
        <f t="shared" si="0"/>
        <v>267936399</v>
      </c>
      <c r="N12" s="73">
        <f t="shared" si="0"/>
        <v>267936399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267936399</v>
      </c>
      <c r="X12" s="73">
        <f t="shared" si="0"/>
        <v>101999620</v>
      </c>
      <c r="Y12" s="73">
        <f t="shared" si="0"/>
        <v>165936779</v>
      </c>
      <c r="Z12" s="170">
        <f>+IF(X12&lt;&gt;0,+(Y12/X12)*100,0)</f>
        <v>162.6837227432808</v>
      </c>
      <c r="AA12" s="74">
        <f>SUM(AA6:AA11)</f>
        <v>203999237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>
        <v>11797000</v>
      </c>
      <c r="D15" s="155"/>
      <c r="E15" s="59">
        <v>15641000</v>
      </c>
      <c r="F15" s="60">
        <v>15641000</v>
      </c>
      <c r="G15" s="60"/>
      <c r="H15" s="60">
        <v>11797000</v>
      </c>
      <c r="I15" s="60">
        <v>11797000</v>
      </c>
      <c r="J15" s="60">
        <v>11797000</v>
      </c>
      <c r="K15" s="60">
        <v>11797000</v>
      </c>
      <c r="L15" s="60">
        <v>11797000</v>
      </c>
      <c r="M15" s="60">
        <v>11797000</v>
      </c>
      <c r="N15" s="60">
        <v>11797000</v>
      </c>
      <c r="O15" s="60"/>
      <c r="P15" s="60"/>
      <c r="Q15" s="60"/>
      <c r="R15" s="60"/>
      <c r="S15" s="60"/>
      <c r="T15" s="60"/>
      <c r="U15" s="60"/>
      <c r="V15" s="60"/>
      <c r="W15" s="60">
        <v>11797000</v>
      </c>
      <c r="X15" s="60">
        <v>7820500</v>
      </c>
      <c r="Y15" s="60">
        <v>3976500</v>
      </c>
      <c r="Z15" s="140">
        <v>50.85</v>
      </c>
      <c r="AA15" s="62">
        <v>15641000</v>
      </c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4605492</v>
      </c>
      <c r="D17" s="155"/>
      <c r="E17" s="59">
        <v>4498703</v>
      </c>
      <c r="F17" s="60">
        <v>4498703</v>
      </c>
      <c r="G17" s="60">
        <v>4605492</v>
      </c>
      <c r="H17" s="60">
        <v>4605492</v>
      </c>
      <c r="I17" s="60">
        <v>4602673</v>
      </c>
      <c r="J17" s="60">
        <v>4602673</v>
      </c>
      <c r="K17" s="60">
        <v>4597127</v>
      </c>
      <c r="L17" s="60">
        <v>4594309</v>
      </c>
      <c r="M17" s="60">
        <v>4591582</v>
      </c>
      <c r="N17" s="60">
        <v>4591582</v>
      </c>
      <c r="O17" s="60"/>
      <c r="P17" s="60"/>
      <c r="Q17" s="60"/>
      <c r="R17" s="60"/>
      <c r="S17" s="60"/>
      <c r="T17" s="60"/>
      <c r="U17" s="60"/>
      <c r="V17" s="60"/>
      <c r="W17" s="60">
        <v>4591582</v>
      </c>
      <c r="X17" s="60">
        <v>2249352</v>
      </c>
      <c r="Y17" s="60">
        <v>2342230</v>
      </c>
      <c r="Z17" s="140">
        <v>104.13</v>
      </c>
      <c r="AA17" s="62">
        <v>4498703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324791510</v>
      </c>
      <c r="D19" s="155"/>
      <c r="E19" s="59">
        <v>342634017</v>
      </c>
      <c r="F19" s="60">
        <v>342634017</v>
      </c>
      <c r="G19" s="60">
        <v>325533149</v>
      </c>
      <c r="H19" s="60">
        <v>325351318</v>
      </c>
      <c r="I19" s="60">
        <v>324218679</v>
      </c>
      <c r="J19" s="60">
        <v>324218679</v>
      </c>
      <c r="K19" s="60">
        <v>322235320</v>
      </c>
      <c r="L19" s="60">
        <v>320940610</v>
      </c>
      <c r="M19" s="60">
        <v>320618755</v>
      </c>
      <c r="N19" s="60">
        <v>320618755</v>
      </c>
      <c r="O19" s="60"/>
      <c r="P19" s="60"/>
      <c r="Q19" s="60"/>
      <c r="R19" s="60"/>
      <c r="S19" s="60"/>
      <c r="T19" s="60"/>
      <c r="U19" s="60"/>
      <c r="V19" s="60"/>
      <c r="W19" s="60">
        <v>320618755</v>
      </c>
      <c r="X19" s="60">
        <v>171317009</v>
      </c>
      <c r="Y19" s="60">
        <v>149301746</v>
      </c>
      <c r="Z19" s="140">
        <v>87.15</v>
      </c>
      <c r="AA19" s="62">
        <v>342634017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1028903</v>
      </c>
      <c r="D22" s="155"/>
      <c r="E22" s="59">
        <v>1316197</v>
      </c>
      <c r="F22" s="60">
        <v>1316197</v>
      </c>
      <c r="G22" s="60">
        <v>1028902</v>
      </c>
      <c r="H22" s="60">
        <v>1028902</v>
      </c>
      <c r="I22" s="60">
        <v>987597</v>
      </c>
      <c r="J22" s="60">
        <v>987597</v>
      </c>
      <c r="K22" s="60">
        <v>906417</v>
      </c>
      <c r="L22" s="60">
        <v>865151</v>
      </c>
      <c r="M22" s="60">
        <v>825254</v>
      </c>
      <c r="N22" s="60">
        <v>825254</v>
      </c>
      <c r="O22" s="60"/>
      <c r="P22" s="60"/>
      <c r="Q22" s="60"/>
      <c r="R22" s="60"/>
      <c r="S22" s="60"/>
      <c r="T22" s="60"/>
      <c r="U22" s="60"/>
      <c r="V22" s="60"/>
      <c r="W22" s="60">
        <v>825254</v>
      </c>
      <c r="X22" s="60">
        <v>658099</v>
      </c>
      <c r="Y22" s="60">
        <v>167155</v>
      </c>
      <c r="Z22" s="140">
        <v>25.4</v>
      </c>
      <c r="AA22" s="62">
        <v>1316197</v>
      </c>
    </row>
    <row r="23" spans="1:27" ht="12.75">
      <c r="A23" s="249" t="s">
        <v>158</v>
      </c>
      <c r="B23" s="182"/>
      <c r="C23" s="155"/>
      <c r="D23" s="155"/>
      <c r="E23" s="59"/>
      <c r="F23" s="60"/>
      <c r="G23" s="159">
        <v>11797000</v>
      </c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342222905</v>
      </c>
      <c r="D24" s="168">
        <f>SUM(D15:D23)</f>
        <v>0</v>
      </c>
      <c r="E24" s="76">
        <f t="shared" si="1"/>
        <v>364089917</v>
      </c>
      <c r="F24" s="77">
        <f t="shared" si="1"/>
        <v>364089917</v>
      </c>
      <c r="G24" s="77">
        <f t="shared" si="1"/>
        <v>342964543</v>
      </c>
      <c r="H24" s="77">
        <f t="shared" si="1"/>
        <v>342782712</v>
      </c>
      <c r="I24" s="77">
        <f t="shared" si="1"/>
        <v>341605949</v>
      </c>
      <c r="J24" s="77">
        <f t="shared" si="1"/>
        <v>341605949</v>
      </c>
      <c r="K24" s="77">
        <f t="shared" si="1"/>
        <v>339535864</v>
      </c>
      <c r="L24" s="77">
        <f t="shared" si="1"/>
        <v>338197070</v>
      </c>
      <c r="M24" s="77">
        <f t="shared" si="1"/>
        <v>337832591</v>
      </c>
      <c r="N24" s="77">
        <f t="shared" si="1"/>
        <v>337832591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337832591</v>
      </c>
      <c r="X24" s="77">
        <f t="shared" si="1"/>
        <v>182044960</v>
      </c>
      <c r="Y24" s="77">
        <f t="shared" si="1"/>
        <v>155787631</v>
      </c>
      <c r="Z24" s="212">
        <f>+IF(X24&lt;&gt;0,+(Y24/X24)*100,0)</f>
        <v>85.57645924391424</v>
      </c>
      <c r="AA24" s="79">
        <f>SUM(AA15:AA23)</f>
        <v>364089917</v>
      </c>
    </row>
    <row r="25" spans="1:27" ht="12.75">
      <c r="A25" s="250" t="s">
        <v>159</v>
      </c>
      <c r="B25" s="251"/>
      <c r="C25" s="168">
        <f aca="true" t="shared" si="2" ref="C25:Y25">+C12+C24</f>
        <v>585778197</v>
      </c>
      <c r="D25" s="168">
        <f>+D12+D24</f>
        <v>0</v>
      </c>
      <c r="E25" s="72">
        <f t="shared" si="2"/>
        <v>568089154</v>
      </c>
      <c r="F25" s="73">
        <f t="shared" si="2"/>
        <v>568089154</v>
      </c>
      <c r="G25" s="73">
        <f t="shared" si="2"/>
        <v>616087192</v>
      </c>
      <c r="H25" s="73">
        <f t="shared" si="2"/>
        <v>607581387</v>
      </c>
      <c r="I25" s="73">
        <f t="shared" si="2"/>
        <v>603921948</v>
      </c>
      <c r="J25" s="73">
        <f t="shared" si="2"/>
        <v>603921948</v>
      </c>
      <c r="K25" s="73">
        <f t="shared" si="2"/>
        <v>603545323</v>
      </c>
      <c r="L25" s="73">
        <f t="shared" si="2"/>
        <v>596010235</v>
      </c>
      <c r="M25" s="73">
        <f t="shared" si="2"/>
        <v>605768990</v>
      </c>
      <c r="N25" s="73">
        <f t="shared" si="2"/>
        <v>605768990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605768990</v>
      </c>
      <c r="X25" s="73">
        <f t="shared" si="2"/>
        <v>284044580</v>
      </c>
      <c r="Y25" s="73">
        <f t="shared" si="2"/>
        <v>321724410</v>
      </c>
      <c r="Z25" s="170">
        <f>+IF(X25&lt;&gt;0,+(Y25/X25)*100,0)</f>
        <v>113.26546347055803</v>
      </c>
      <c r="AA25" s="74">
        <f>+AA12+AA24</f>
        <v>568089154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15492689</v>
      </c>
      <c r="D30" s="155"/>
      <c r="E30" s="59">
        <v>15492688</v>
      </c>
      <c r="F30" s="60">
        <v>15492688</v>
      </c>
      <c r="G30" s="60">
        <v>15492689</v>
      </c>
      <c r="H30" s="60"/>
      <c r="I30" s="60"/>
      <c r="J30" s="60"/>
      <c r="K30" s="60"/>
      <c r="L30" s="60">
        <v>15492689</v>
      </c>
      <c r="M30" s="60">
        <v>15492689</v>
      </c>
      <c r="N30" s="60">
        <v>15492689</v>
      </c>
      <c r="O30" s="60"/>
      <c r="P30" s="60"/>
      <c r="Q30" s="60"/>
      <c r="R30" s="60"/>
      <c r="S30" s="60"/>
      <c r="T30" s="60"/>
      <c r="U30" s="60"/>
      <c r="V30" s="60"/>
      <c r="W30" s="60">
        <v>15492689</v>
      </c>
      <c r="X30" s="60">
        <v>7746344</v>
      </c>
      <c r="Y30" s="60">
        <v>7746345</v>
      </c>
      <c r="Z30" s="140">
        <v>100</v>
      </c>
      <c r="AA30" s="62">
        <v>15492688</v>
      </c>
    </row>
    <row r="31" spans="1:27" ht="12.7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164</v>
      </c>
      <c r="B32" s="182"/>
      <c r="C32" s="155">
        <v>18871606</v>
      </c>
      <c r="D32" s="155"/>
      <c r="E32" s="59">
        <v>55189648</v>
      </c>
      <c r="F32" s="60">
        <v>55189648</v>
      </c>
      <c r="G32" s="60">
        <v>10663848</v>
      </c>
      <c r="H32" s="60">
        <v>22065436</v>
      </c>
      <c r="I32" s="60">
        <v>19244676</v>
      </c>
      <c r="J32" s="60">
        <v>19244676</v>
      </c>
      <c r="K32" s="60">
        <v>22666304</v>
      </c>
      <c r="L32" s="60">
        <v>23648981</v>
      </c>
      <c r="M32" s="60">
        <v>29548920</v>
      </c>
      <c r="N32" s="60">
        <v>29548920</v>
      </c>
      <c r="O32" s="60"/>
      <c r="P32" s="60"/>
      <c r="Q32" s="60"/>
      <c r="R32" s="60"/>
      <c r="S32" s="60"/>
      <c r="T32" s="60"/>
      <c r="U32" s="60"/>
      <c r="V32" s="60"/>
      <c r="W32" s="60">
        <v>29548920</v>
      </c>
      <c r="X32" s="60">
        <v>27594824</v>
      </c>
      <c r="Y32" s="60">
        <v>1954096</v>
      </c>
      <c r="Z32" s="140">
        <v>7.08</v>
      </c>
      <c r="AA32" s="62">
        <v>55189648</v>
      </c>
    </row>
    <row r="33" spans="1:27" ht="12.75">
      <c r="A33" s="249" t="s">
        <v>165</v>
      </c>
      <c r="B33" s="182"/>
      <c r="C33" s="155">
        <v>7447376</v>
      </c>
      <c r="D33" s="155"/>
      <c r="E33" s="59">
        <v>7534034</v>
      </c>
      <c r="F33" s="60">
        <v>7534034</v>
      </c>
      <c r="G33" s="60">
        <v>3204615</v>
      </c>
      <c r="H33" s="60"/>
      <c r="I33" s="60">
        <v>18283777</v>
      </c>
      <c r="J33" s="60">
        <v>18283777</v>
      </c>
      <c r="K33" s="60">
        <v>18073608</v>
      </c>
      <c r="L33" s="60">
        <v>2374769</v>
      </c>
      <c r="M33" s="60">
        <v>2178601</v>
      </c>
      <c r="N33" s="60">
        <v>2178601</v>
      </c>
      <c r="O33" s="60"/>
      <c r="P33" s="60"/>
      <c r="Q33" s="60"/>
      <c r="R33" s="60"/>
      <c r="S33" s="60"/>
      <c r="T33" s="60"/>
      <c r="U33" s="60"/>
      <c r="V33" s="60"/>
      <c r="W33" s="60">
        <v>2178601</v>
      </c>
      <c r="X33" s="60">
        <v>3767017</v>
      </c>
      <c r="Y33" s="60">
        <v>-1588416</v>
      </c>
      <c r="Z33" s="140">
        <v>-42.17</v>
      </c>
      <c r="AA33" s="62">
        <v>7534034</v>
      </c>
    </row>
    <row r="34" spans="1:27" ht="12.75">
      <c r="A34" s="250" t="s">
        <v>58</v>
      </c>
      <c r="B34" s="251"/>
      <c r="C34" s="168">
        <f aca="true" t="shared" si="3" ref="C34:Y34">SUM(C29:C33)</f>
        <v>41811671</v>
      </c>
      <c r="D34" s="168">
        <f>SUM(D29:D33)</f>
        <v>0</v>
      </c>
      <c r="E34" s="72">
        <f t="shared" si="3"/>
        <v>78216370</v>
      </c>
      <c r="F34" s="73">
        <f t="shared" si="3"/>
        <v>78216370</v>
      </c>
      <c r="G34" s="73">
        <f t="shared" si="3"/>
        <v>29361152</v>
      </c>
      <c r="H34" s="73">
        <f t="shared" si="3"/>
        <v>22065436</v>
      </c>
      <c r="I34" s="73">
        <f t="shared" si="3"/>
        <v>37528453</v>
      </c>
      <c r="J34" s="73">
        <f t="shared" si="3"/>
        <v>37528453</v>
      </c>
      <c r="K34" s="73">
        <f t="shared" si="3"/>
        <v>40739912</v>
      </c>
      <c r="L34" s="73">
        <f t="shared" si="3"/>
        <v>41516439</v>
      </c>
      <c r="M34" s="73">
        <f t="shared" si="3"/>
        <v>47220210</v>
      </c>
      <c r="N34" s="73">
        <f t="shared" si="3"/>
        <v>47220210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47220210</v>
      </c>
      <c r="X34" s="73">
        <f t="shared" si="3"/>
        <v>39108185</v>
      </c>
      <c r="Y34" s="73">
        <f t="shared" si="3"/>
        <v>8112025</v>
      </c>
      <c r="Z34" s="170">
        <f>+IF(X34&lt;&gt;0,+(Y34/X34)*100,0)</f>
        <v>20.742524870433133</v>
      </c>
      <c r="AA34" s="74">
        <f>SUM(AA29:AA33)</f>
        <v>78216370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57245315</v>
      </c>
      <c r="D37" s="155"/>
      <c r="E37" s="59">
        <v>57220942</v>
      </c>
      <c r="F37" s="60">
        <v>57220942</v>
      </c>
      <c r="G37" s="60">
        <v>55526411</v>
      </c>
      <c r="H37" s="60">
        <v>71019099</v>
      </c>
      <c r="I37" s="60">
        <v>55526411</v>
      </c>
      <c r="J37" s="60">
        <v>55526411</v>
      </c>
      <c r="K37" s="60">
        <v>55526411</v>
      </c>
      <c r="L37" s="60">
        <v>55526411</v>
      </c>
      <c r="M37" s="60">
        <v>47878668</v>
      </c>
      <c r="N37" s="60">
        <v>47878668</v>
      </c>
      <c r="O37" s="60"/>
      <c r="P37" s="60"/>
      <c r="Q37" s="60"/>
      <c r="R37" s="60"/>
      <c r="S37" s="60"/>
      <c r="T37" s="60"/>
      <c r="U37" s="60"/>
      <c r="V37" s="60"/>
      <c r="W37" s="60">
        <v>47878668</v>
      </c>
      <c r="X37" s="60">
        <v>28610471</v>
      </c>
      <c r="Y37" s="60">
        <v>19268197</v>
      </c>
      <c r="Z37" s="140">
        <v>67.35</v>
      </c>
      <c r="AA37" s="62">
        <v>57220942</v>
      </c>
    </row>
    <row r="38" spans="1:27" ht="12.75">
      <c r="A38" s="249" t="s">
        <v>165</v>
      </c>
      <c r="B38" s="182"/>
      <c r="C38" s="155">
        <v>70880000</v>
      </c>
      <c r="D38" s="155"/>
      <c r="E38" s="59">
        <v>80973650</v>
      </c>
      <c r="F38" s="60">
        <v>80973650</v>
      </c>
      <c r="G38" s="60">
        <v>84369486</v>
      </c>
      <c r="H38" s="60">
        <v>78276217</v>
      </c>
      <c r="I38" s="60">
        <v>84071588</v>
      </c>
      <c r="J38" s="60">
        <v>84071588</v>
      </c>
      <c r="K38" s="60">
        <v>83997562</v>
      </c>
      <c r="L38" s="60">
        <v>80531862</v>
      </c>
      <c r="M38" s="60">
        <v>72401191</v>
      </c>
      <c r="N38" s="60">
        <v>72401191</v>
      </c>
      <c r="O38" s="60"/>
      <c r="P38" s="60"/>
      <c r="Q38" s="60"/>
      <c r="R38" s="60"/>
      <c r="S38" s="60"/>
      <c r="T38" s="60"/>
      <c r="U38" s="60"/>
      <c r="V38" s="60"/>
      <c r="W38" s="60">
        <v>72401191</v>
      </c>
      <c r="X38" s="60">
        <v>40486825</v>
      </c>
      <c r="Y38" s="60">
        <v>31914366</v>
      </c>
      <c r="Z38" s="140">
        <v>78.83</v>
      </c>
      <c r="AA38" s="62">
        <v>80973650</v>
      </c>
    </row>
    <row r="39" spans="1:27" ht="12.75">
      <c r="A39" s="250" t="s">
        <v>59</v>
      </c>
      <c r="B39" s="253"/>
      <c r="C39" s="168">
        <f aca="true" t="shared" si="4" ref="C39:Y39">SUM(C37:C38)</f>
        <v>128125315</v>
      </c>
      <c r="D39" s="168">
        <f>SUM(D37:D38)</f>
        <v>0</v>
      </c>
      <c r="E39" s="76">
        <f t="shared" si="4"/>
        <v>138194592</v>
      </c>
      <c r="F39" s="77">
        <f t="shared" si="4"/>
        <v>138194592</v>
      </c>
      <c r="G39" s="77">
        <f t="shared" si="4"/>
        <v>139895897</v>
      </c>
      <c r="H39" s="77">
        <f t="shared" si="4"/>
        <v>149295316</v>
      </c>
      <c r="I39" s="77">
        <f t="shared" si="4"/>
        <v>139597999</v>
      </c>
      <c r="J39" s="77">
        <f t="shared" si="4"/>
        <v>139597999</v>
      </c>
      <c r="K39" s="77">
        <f t="shared" si="4"/>
        <v>139523973</v>
      </c>
      <c r="L39" s="77">
        <f t="shared" si="4"/>
        <v>136058273</v>
      </c>
      <c r="M39" s="77">
        <f t="shared" si="4"/>
        <v>120279859</v>
      </c>
      <c r="N39" s="77">
        <f t="shared" si="4"/>
        <v>120279859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120279859</v>
      </c>
      <c r="X39" s="77">
        <f t="shared" si="4"/>
        <v>69097296</v>
      </c>
      <c r="Y39" s="77">
        <f t="shared" si="4"/>
        <v>51182563</v>
      </c>
      <c r="Z39" s="212">
        <f>+IF(X39&lt;&gt;0,+(Y39/X39)*100,0)</f>
        <v>74.07317791422692</v>
      </c>
      <c r="AA39" s="79">
        <f>SUM(AA37:AA38)</f>
        <v>138194592</v>
      </c>
    </row>
    <row r="40" spans="1:27" ht="12.75">
      <c r="A40" s="250" t="s">
        <v>167</v>
      </c>
      <c r="B40" s="251"/>
      <c r="C40" s="168">
        <f aca="true" t="shared" si="5" ref="C40:Y40">+C34+C39</f>
        <v>169936986</v>
      </c>
      <c r="D40" s="168">
        <f>+D34+D39</f>
        <v>0</v>
      </c>
      <c r="E40" s="72">
        <f t="shared" si="5"/>
        <v>216410962</v>
      </c>
      <c r="F40" s="73">
        <f t="shared" si="5"/>
        <v>216410962</v>
      </c>
      <c r="G40" s="73">
        <f t="shared" si="5"/>
        <v>169257049</v>
      </c>
      <c r="H40" s="73">
        <f t="shared" si="5"/>
        <v>171360752</v>
      </c>
      <c r="I40" s="73">
        <f t="shared" si="5"/>
        <v>177126452</v>
      </c>
      <c r="J40" s="73">
        <f t="shared" si="5"/>
        <v>177126452</v>
      </c>
      <c r="K40" s="73">
        <f t="shared" si="5"/>
        <v>180263885</v>
      </c>
      <c r="L40" s="73">
        <f t="shared" si="5"/>
        <v>177574712</v>
      </c>
      <c r="M40" s="73">
        <f t="shared" si="5"/>
        <v>167500069</v>
      </c>
      <c r="N40" s="73">
        <f t="shared" si="5"/>
        <v>167500069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167500069</v>
      </c>
      <c r="X40" s="73">
        <f t="shared" si="5"/>
        <v>108205481</v>
      </c>
      <c r="Y40" s="73">
        <f t="shared" si="5"/>
        <v>59294588</v>
      </c>
      <c r="Z40" s="170">
        <f>+IF(X40&lt;&gt;0,+(Y40/X40)*100,0)</f>
        <v>54.79813725886954</v>
      </c>
      <c r="AA40" s="74">
        <f>+AA34+AA39</f>
        <v>216410962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415841211</v>
      </c>
      <c r="D42" s="257">
        <f>+D25-D40</f>
        <v>0</v>
      </c>
      <c r="E42" s="258">
        <f t="shared" si="6"/>
        <v>351678192</v>
      </c>
      <c r="F42" s="259">
        <f t="shared" si="6"/>
        <v>351678192</v>
      </c>
      <c r="G42" s="259">
        <f t="shared" si="6"/>
        <v>446830143</v>
      </c>
      <c r="H42" s="259">
        <f t="shared" si="6"/>
        <v>436220635</v>
      </c>
      <c r="I42" s="259">
        <f t="shared" si="6"/>
        <v>426795496</v>
      </c>
      <c r="J42" s="259">
        <f t="shared" si="6"/>
        <v>426795496</v>
      </c>
      <c r="K42" s="259">
        <f t="shared" si="6"/>
        <v>423281438</v>
      </c>
      <c r="L42" s="259">
        <f t="shared" si="6"/>
        <v>418435523</v>
      </c>
      <c r="M42" s="259">
        <f t="shared" si="6"/>
        <v>438268921</v>
      </c>
      <c r="N42" s="259">
        <f t="shared" si="6"/>
        <v>438268921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438268921</v>
      </c>
      <c r="X42" s="259">
        <f t="shared" si="6"/>
        <v>175839099</v>
      </c>
      <c r="Y42" s="259">
        <f t="shared" si="6"/>
        <v>262429822</v>
      </c>
      <c r="Z42" s="260">
        <f>+IF(X42&lt;&gt;0,+(Y42/X42)*100,0)</f>
        <v>149.24429406909096</v>
      </c>
      <c r="AA42" s="261">
        <f>+AA25-AA40</f>
        <v>351678192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415841211</v>
      </c>
      <c r="D45" s="155"/>
      <c r="E45" s="59">
        <v>351678192</v>
      </c>
      <c r="F45" s="60">
        <v>351678192</v>
      </c>
      <c r="G45" s="60">
        <v>446830143</v>
      </c>
      <c r="H45" s="60">
        <v>436220635</v>
      </c>
      <c r="I45" s="60">
        <v>426795496</v>
      </c>
      <c r="J45" s="60">
        <v>426795496</v>
      </c>
      <c r="K45" s="60">
        <v>423281438</v>
      </c>
      <c r="L45" s="60">
        <v>418435523</v>
      </c>
      <c r="M45" s="60">
        <v>438268921</v>
      </c>
      <c r="N45" s="60">
        <v>438268921</v>
      </c>
      <c r="O45" s="60"/>
      <c r="P45" s="60"/>
      <c r="Q45" s="60"/>
      <c r="R45" s="60"/>
      <c r="S45" s="60"/>
      <c r="T45" s="60"/>
      <c r="U45" s="60"/>
      <c r="V45" s="60"/>
      <c r="W45" s="60">
        <v>438268921</v>
      </c>
      <c r="X45" s="60">
        <v>175839096</v>
      </c>
      <c r="Y45" s="60">
        <v>262429825</v>
      </c>
      <c r="Z45" s="139">
        <v>149.24</v>
      </c>
      <c r="AA45" s="62">
        <v>351678192</v>
      </c>
    </row>
    <row r="46" spans="1:27" ht="12.7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415841211</v>
      </c>
      <c r="D48" s="217">
        <f>SUM(D45:D47)</f>
        <v>0</v>
      </c>
      <c r="E48" s="264">
        <f t="shared" si="7"/>
        <v>351678192</v>
      </c>
      <c r="F48" s="219">
        <f t="shared" si="7"/>
        <v>351678192</v>
      </c>
      <c r="G48" s="219">
        <f t="shared" si="7"/>
        <v>446830143</v>
      </c>
      <c r="H48" s="219">
        <f t="shared" si="7"/>
        <v>436220635</v>
      </c>
      <c r="I48" s="219">
        <f t="shared" si="7"/>
        <v>426795496</v>
      </c>
      <c r="J48" s="219">
        <f t="shared" si="7"/>
        <v>426795496</v>
      </c>
      <c r="K48" s="219">
        <f t="shared" si="7"/>
        <v>423281438</v>
      </c>
      <c r="L48" s="219">
        <f t="shared" si="7"/>
        <v>418435523</v>
      </c>
      <c r="M48" s="219">
        <f t="shared" si="7"/>
        <v>438268921</v>
      </c>
      <c r="N48" s="219">
        <f t="shared" si="7"/>
        <v>438268921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438268921</v>
      </c>
      <c r="X48" s="219">
        <f t="shared" si="7"/>
        <v>175839096</v>
      </c>
      <c r="Y48" s="219">
        <f t="shared" si="7"/>
        <v>262429825</v>
      </c>
      <c r="Z48" s="265">
        <f>+IF(X48&lt;&gt;0,+(Y48/X48)*100,0)</f>
        <v>149.2442983214609</v>
      </c>
      <c r="AA48" s="232">
        <f>SUM(AA45:AA47)</f>
        <v>351678192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/>
      <c r="D6" s="155"/>
      <c r="E6" s="59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2.75">
      <c r="A7" s="249" t="s">
        <v>32</v>
      </c>
      <c r="B7" s="182"/>
      <c r="C7" s="155">
        <v>113875025</v>
      </c>
      <c r="D7" s="155"/>
      <c r="E7" s="59">
        <v>112744441</v>
      </c>
      <c r="F7" s="60">
        <v>112744441</v>
      </c>
      <c r="G7" s="60">
        <v>4356889</v>
      </c>
      <c r="H7" s="60">
        <v>8050679</v>
      </c>
      <c r="I7" s="60">
        <v>8380352</v>
      </c>
      <c r="J7" s="60">
        <v>20787920</v>
      </c>
      <c r="K7" s="60">
        <v>9231226</v>
      </c>
      <c r="L7" s="60">
        <v>10829300</v>
      </c>
      <c r="M7" s="60">
        <v>10302389</v>
      </c>
      <c r="N7" s="60">
        <v>30362915</v>
      </c>
      <c r="O7" s="60"/>
      <c r="P7" s="60"/>
      <c r="Q7" s="60"/>
      <c r="R7" s="60"/>
      <c r="S7" s="60"/>
      <c r="T7" s="60"/>
      <c r="U7" s="60"/>
      <c r="V7" s="60"/>
      <c r="W7" s="60">
        <v>51150835</v>
      </c>
      <c r="X7" s="60">
        <v>57499664</v>
      </c>
      <c r="Y7" s="60">
        <v>-6348829</v>
      </c>
      <c r="Z7" s="140">
        <v>-11.04</v>
      </c>
      <c r="AA7" s="62">
        <v>112744441</v>
      </c>
    </row>
    <row r="8" spans="1:27" ht="12.75">
      <c r="A8" s="249" t="s">
        <v>178</v>
      </c>
      <c r="B8" s="182"/>
      <c r="C8" s="155">
        <v>144419933</v>
      </c>
      <c r="D8" s="155"/>
      <c r="E8" s="59">
        <v>138274582</v>
      </c>
      <c r="F8" s="60">
        <v>138274582</v>
      </c>
      <c r="G8" s="60">
        <v>4372333</v>
      </c>
      <c r="H8" s="60">
        <v>17346594</v>
      </c>
      <c r="I8" s="60">
        <v>18353020</v>
      </c>
      <c r="J8" s="60">
        <v>40071947</v>
      </c>
      <c r="K8" s="60">
        <v>479698</v>
      </c>
      <c r="L8" s="60">
        <v>20125905</v>
      </c>
      <c r="M8" s="60">
        <v>5172824</v>
      </c>
      <c r="N8" s="60">
        <v>25778427</v>
      </c>
      <c r="O8" s="60"/>
      <c r="P8" s="60"/>
      <c r="Q8" s="60"/>
      <c r="R8" s="60"/>
      <c r="S8" s="60"/>
      <c r="T8" s="60"/>
      <c r="U8" s="60"/>
      <c r="V8" s="60"/>
      <c r="W8" s="60">
        <v>65850374</v>
      </c>
      <c r="X8" s="60">
        <v>71495601</v>
      </c>
      <c r="Y8" s="60">
        <v>-5645227</v>
      </c>
      <c r="Z8" s="140">
        <v>-7.9</v>
      </c>
      <c r="AA8" s="62">
        <v>138274582</v>
      </c>
    </row>
    <row r="9" spans="1:27" ht="12.75">
      <c r="A9" s="249" t="s">
        <v>179</v>
      </c>
      <c r="B9" s="182"/>
      <c r="C9" s="155">
        <v>88623500</v>
      </c>
      <c r="D9" s="155"/>
      <c r="E9" s="59">
        <v>87024000</v>
      </c>
      <c r="F9" s="60">
        <v>87024000</v>
      </c>
      <c r="G9" s="60">
        <v>34248000</v>
      </c>
      <c r="H9" s="60">
        <v>245127</v>
      </c>
      <c r="I9" s="60">
        <v>199100</v>
      </c>
      <c r="J9" s="60">
        <v>34692227</v>
      </c>
      <c r="K9" s="60">
        <v>232397</v>
      </c>
      <c r="L9" s="60">
        <v>329706</v>
      </c>
      <c r="M9" s="60">
        <v>27748880</v>
      </c>
      <c r="N9" s="60">
        <v>28310983</v>
      </c>
      <c r="O9" s="60"/>
      <c r="P9" s="60"/>
      <c r="Q9" s="60"/>
      <c r="R9" s="60"/>
      <c r="S9" s="60"/>
      <c r="T9" s="60"/>
      <c r="U9" s="60"/>
      <c r="V9" s="60"/>
      <c r="W9" s="60">
        <v>63003210</v>
      </c>
      <c r="X9" s="60">
        <v>44321040</v>
      </c>
      <c r="Y9" s="60">
        <v>18682170</v>
      </c>
      <c r="Z9" s="140">
        <v>42.15</v>
      </c>
      <c r="AA9" s="62">
        <v>87024000</v>
      </c>
    </row>
    <row r="10" spans="1:27" ht="12.75">
      <c r="A10" s="249" t="s">
        <v>180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2.75">
      <c r="A11" s="249" t="s">
        <v>181</v>
      </c>
      <c r="B11" s="182"/>
      <c r="C11" s="155">
        <v>17176155</v>
      </c>
      <c r="D11" s="155"/>
      <c r="E11" s="59">
        <v>8690591</v>
      </c>
      <c r="F11" s="60">
        <v>8690591</v>
      </c>
      <c r="G11" s="60">
        <v>7715</v>
      </c>
      <c r="H11" s="60">
        <v>305825</v>
      </c>
      <c r="I11" s="60">
        <v>294985</v>
      </c>
      <c r="J11" s="60">
        <v>608525</v>
      </c>
      <c r="K11" s="60">
        <v>748413</v>
      </c>
      <c r="L11" s="60">
        <v>538172</v>
      </c>
      <c r="M11" s="60">
        <v>228085</v>
      </c>
      <c r="N11" s="60">
        <v>1514670</v>
      </c>
      <c r="O11" s="60"/>
      <c r="P11" s="60"/>
      <c r="Q11" s="60"/>
      <c r="R11" s="60"/>
      <c r="S11" s="60"/>
      <c r="T11" s="60"/>
      <c r="U11" s="60"/>
      <c r="V11" s="60"/>
      <c r="W11" s="60">
        <v>2123195</v>
      </c>
      <c r="X11" s="60">
        <v>4432202</v>
      </c>
      <c r="Y11" s="60">
        <v>-2309007</v>
      </c>
      <c r="Z11" s="140">
        <v>-52.1</v>
      </c>
      <c r="AA11" s="62">
        <v>8690591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-306908554</v>
      </c>
      <c r="D14" s="155"/>
      <c r="E14" s="59">
        <v>-319347911</v>
      </c>
      <c r="F14" s="60">
        <v>-319347911</v>
      </c>
      <c r="G14" s="60">
        <v>-221820282</v>
      </c>
      <c r="H14" s="60">
        <v>-25562270</v>
      </c>
      <c r="I14" s="60">
        <v>-24919879</v>
      </c>
      <c r="J14" s="60">
        <v>-272302431</v>
      </c>
      <c r="K14" s="60">
        <v>-22129338</v>
      </c>
      <c r="L14" s="60">
        <v>-34382600</v>
      </c>
      <c r="M14" s="60">
        <v>-36941663</v>
      </c>
      <c r="N14" s="60">
        <v>-93453601</v>
      </c>
      <c r="O14" s="60"/>
      <c r="P14" s="60"/>
      <c r="Q14" s="60"/>
      <c r="R14" s="60"/>
      <c r="S14" s="60"/>
      <c r="T14" s="60"/>
      <c r="U14" s="60"/>
      <c r="V14" s="60"/>
      <c r="W14" s="60">
        <v>-365756032</v>
      </c>
      <c r="X14" s="60">
        <v>-160881345</v>
      </c>
      <c r="Y14" s="60">
        <v>-204874687</v>
      </c>
      <c r="Z14" s="140">
        <v>127.35</v>
      </c>
      <c r="AA14" s="62">
        <v>-319347911</v>
      </c>
    </row>
    <row r="15" spans="1:27" ht="12.75">
      <c r="A15" s="249" t="s">
        <v>40</v>
      </c>
      <c r="B15" s="182"/>
      <c r="C15" s="155">
        <v>-8943059</v>
      </c>
      <c r="D15" s="155"/>
      <c r="E15" s="59">
        <v>-9298639</v>
      </c>
      <c r="F15" s="60">
        <v>-9298639</v>
      </c>
      <c r="G15" s="60">
        <v>-209909</v>
      </c>
      <c r="H15" s="60"/>
      <c r="I15" s="60"/>
      <c r="J15" s="60">
        <v>-209909</v>
      </c>
      <c r="K15" s="60"/>
      <c r="L15" s="60"/>
      <c r="M15" s="60">
        <v>-3849493</v>
      </c>
      <c r="N15" s="60">
        <v>-3849493</v>
      </c>
      <c r="O15" s="60"/>
      <c r="P15" s="60"/>
      <c r="Q15" s="60"/>
      <c r="R15" s="60"/>
      <c r="S15" s="60"/>
      <c r="T15" s="60"/>
      <c r="U15" s="60"/>
      <c r="V15" s="60"/>
      <c r="W15" s="60">
        <v>-4059402</v>
      </c>
      <c r="X15" s="60">
        <v>-4649320</v>
      </c>
      <c r="Y15" s="60">
        <v>589918</v>
      </c>
      <c r="Z15" s="140">
        <v>-12.69</v>
      </c>
      <c r="AA15" s="62">
        <v>-9298639</v>
      </c>
    </row>
    <row r="16" spans="1:27" ht="12.75">
      <c r="A16" s="249" t="s">
        <v>42</v>
      </c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2.75">
      <c r="A17" s="250" t="s">
        <v>185</v>
      </c>
      <c r="B17" s="251"/>
      <c r="C17" s="168">
        <f aca="true" t="shared" si="0" ref="C17:Y17">SUM(C6:C16)</f>
        <v>48243000</v>
      </c>
      <c r="D17" s="168">
        <f t="shared" si="0"/>
        <v>0</v>
      </c>
      <c r="E17" s="72">
        <f t="shared" si="0"/>
        <v>18087064</v>
      </c>
      <c r="F17" s="73">
        <f t="shared" si="0"/>
        <v>18087064</v>
      </c>
      <c r="G17" s="73">
        <f t="shared" si="0"/>
        <v>-179045254</v>
      </c>
      <c r="H17" s="73">
        <f t="shared" si="0"/>
        <v>385955</v>
      </c>
      <c r="I17" s="73">
        <f t="shared" si="0"/>
        <v>2307578</v>
      </c>
      <c r="J17" s="73">
        <f t="shared" si="0"/>
        <v>-176351721</v>
      </c>
      <c r="K17" s="73">
        <f t="shared" si="0"/>
        <v>-11437604</v>
      </c>
      <c r="L17" s="73">
        <f t="shared" si="0"/>
        <v>-2559517</v>
      </c>
      <c r="M17" s="73">
        <f t="shared" si="0"/>
        <v>2661022</v>
      </c>
      <c r="N17" s="73">
        <f t="shared" si="0"/>
        <v>-11336099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-187687820</v>
      </c>
      <c r="X17" s="73">
        <f t="shared" si="0"/>
        <v>12217842</v>
      </c>
      <c r="Y17" s="73">
        <f t="shared" si="0"/>
        <v>-199905662</v>
      </c>
      <c r="Z17" s="170">
        <f>+IF(X17&lt;&gt;0,+(Y17/X17)*100,0)</f>
        <v>-1636.1781565025967</v>
      </c>
      <c r="AA17" s="74">
        <f>SUM(AA6:AA16)</f>
        <v>18087064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/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-6167581</v>
      </c>
      <c r="D26" s="155"/>
      <c r="E26" s="59">
        <v>-11304781</v>
      </c>
      <c r="F26" s="60">
        <v>-11304781</v>
      </c>
      <c r="G26" s="60">
        <v>-8128</v>
      </c>
      <c r="H26" s="60">
        <v>-74377</v>
      </c>
      <c r="I26" s="60">
        <v>-151259</v>
      </c>
      <c r="J26" s="60">
        <v>-233764</v>
      </c>
      <c r="K26" s="60">
        <v>-562381</v>
      </c>
      <c r="L26" s="60">
        <v>-957532</v>
      </c>
      <c r="M26" s="60">
        <v>-602804</v>
      </c>
      <c r="N26" s="60">
        <v>-2122717</v>
      </c>
      <c r="O26" s="60"/>
      <c r="P26" s="60"/>
      <c r="Q26" s="60"/>
      <c r="R26" s="60"/>
      <c r="S26" s="60"/>
      <c r="T26" s="60"/>
      <c r="U26" s="60"/>
      <c r="V26" s="60"/>
      <c r="W26" s="60">
        <v>-2356481</v>
      </c>
      <c r="X26" s="60">
        <v>-4408865</v>
      </c>
      <c r="Y26" s="60">
        <v>2052384</v>
      </c>
      <c r="Z26" s="140">
        <v>-46.55</v>
      </c>
      <c r="AA26" s="62">
        <v>-11304781</v>
      </c>
    </row>
    <row r="27" spans="1:27" ht="12.75">
      <c r="A27" s="250" t="s">
        <v>192</v>
      </c>
      <c r="B27" s="251"/>
      <c r="C27" s="168">
        <f aca="true" t="shared" si="1" ref="C27:Y27">SUM(C21:C26)</f>
        <v>-6167581</v>
      </c>
      <c r="D27" s="168">
        <f>SUM(D21:D26)</f>
        <v>0</v>
      </c>
      <c r="E27" s="72">
        <f t="shared" si="1"/>
        <v>-11304781</v>
      </c>
      <c r="F27" s="73">
        <f t="shared" si="1"/>
        <v>-11304781</v>
      </c>
      <c r="G27" s="73">
        <f t="shared" si="1"/>
        <v>-8128</v>
      </c>
      <c r="H27" s="73">
        <f t="shared" si="1"/>
        <v>-74377</v>
      </c>
      <c r="I27" s="73">
        <f t="shared" si="1"/>
        <v>-151259</v>
      </c>
      <c r="J27" s="73">
        <f t="shared" si="1"/>
        <v>-233764</v>
      </c>
      <c r="K27" s="73">
        <f t="shared" si="1"/>
        <v>-562381</v>
      </c>
      <c r="L27" s="73">
        <f t="shared" si="1"/>
        <v>-957532</v>
      </c>
      <c r="M27" s="73">
        <f t="shared" si="1"/>
        <v>-602804</v>
      </c>
      <c r="N27" s="73">
        <f t="shared" si="1"/>
        <v>-2122717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-2356481</v>
      </c>
      <c r="X27" s="73">
        <f t="shared" si="1"/>
        <v>-4408865</v>
      </c>
      <c r="Y27" s="73">
        <f t="shared" si="1"/>
        <v>2052384</v>
      </c>
      <c r="Z27" s="170">
        <f>+IF(X27&lt;&gt;0,+(Y27/X27)*100,0)</f>
        <v>-46.55130061818632</v>
      </c>
      <c r="AA27" s="74">
        <f>SUM(AA21:AA26)</f>
        <v>-11304781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-14127729</v>
      </c>
      <c r="D35" s="155"/>
      <c r="E35" s="59">
        <v>-15492687</v>
      </c>
      <c r="F35" s="60">
        <v>-15492687</v>
      </c>
      <c r="G35" s="60">
        <v>-1718903</v>
      </c>
      <c r="H35" s="60"/>
      <c r="I35" s="60"/>
      <c r="J35" s="60">
        <v>-1718903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-1718903</v>
      </c>
      <c r="X35" s="60">
        <v>-10328458</v>
      </c>
      <c r="Y35" s="60">
        <v>8609555</v>
      </c>
      <c r="Z35" s="140">
        <v>-83.36</v>
      </c>
      <c r="AA35" s="62">
        <v>-15492687</v>
      </c>
    </row>
    <row r="36" spans="1:27" ht="12.75">
      <c r="A36" s="250" t="s">
        <v>198</v>
      </c>
      <c r="B36" s="251"/>
      <c r="C36" s="168">
        <f aca="true" t="shared" si="2" ref="C36:Y36">SUM(C31:C35)</f>
        <v>-14127729</v>
      </c>
      <c r="D36" s="168">
        <f>SUM(D31:D35)</f>
        <v>0</v>
      </c>
      <c r="E36" s="72">
        <f t="shared" si="2"/>
        <v>-15492687</v>
      </c>
      <c r="F36" s="73">
        <f t="shared" si="2"/>
        <v>-15492687</v>
      </c>
      <c r="G36" s="73">
        <f t="shared" si="2"/>
        <v>-1718903</v>
      </c>
      <c r="H36" s="73">
        <f t="shared" si="2"/>
        <v>0</v>
      </c>
      <c r="I36" s="73">
        <f t="shared" si="2"/>
        <v>0</v>
      </c>
      <c r="J36" s="73">
        <f t="shared" si="2"/>
        <v>-1718903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-1718903</v>
      </c>
      <c r="X36" s="73">
        <f t="shared" si="2"/>
        <v>-10328458</v>
      </c>
      <c r="Y36" s="73">
        <f t="shared" si="2"/>
        <v>8609555</v>
      </c>
      <c r="Z36" s="170">
        <f>+IF(X36&lt;&gt;0,+(Y36/X36)*100,0)</f>
        <v>-83.35760284836323</v>
      </c>
      <c r="AA36" s="74">
        <f>SUM(AA31:AA35)</f>
        <v>-15492687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27947690</v>
      </c>
      <c r="D38" s="153">
        <f>+D17+D27+D36</f>
        <v>0</v>
      </c>
      <c r="E38" s="99">
        <f t="shared" si="3"/>
        <v>-8710404</v>
      </c>
      <c r="F38" s="100">
        <f t="shared" si="3"/>
        <v>-8710404</v>
      </c>
      <c r="G38" s="100">
        <f t="shared" si="3"/>
        <v>-180772285</v>
      </c>
      <c r="H38" s="100">
        <f t="shared" si="3"/>
        <v>311578</v>
      </c>
      <c r="I38" s="100">
        <f t="shared" si="3"/>
        <v>2156319</v>
      </c>
      <c r="J38" s="100">
        <f t="shared" si="3"/>
        <v>-178304388</v>
      </c>
      <c r="K38" s="100">
        <f t="shared" si="3"/>
        <v>-11999985</v>
      </c>
      <c r="L38" s="100">
        <f t="shared" si="3"/>
        <v>-3517049</v>
      </c>
      <c r="M38" s="100">
        <f t="shared" si="3"/>
        <v>2058218</v>
      </c>
      <c r="N38" s="100">
        <f t="shared" si="3"/>
        <v>-13458816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-191763204</v>
      </c>
      <c r="X38" s="100">
        <f t="shared" si="3"/>
        <v>-2519481</v>
      </c>
      <c r="Y38" s="100">
        <f t="shared" si="3"/>
        <v>-189243723</v>
      </c>
      <c r="Z38" s="137">
        <f>+IF(X38&lt;&gt;0,+(Y38/X38)*100,0)</f>
        <v>7511.218500953173</v>
      </c>
      <c r="AA38" s="102">
        <f>+AA17+AA27+AA36</f>
        <v>-8710404</v>
      </c>
    </row>
    <row r="39" spans="1:27" ht="12.75">
      <c r="A39" s="249" t="s">
        <v>200</v>
      </c>
      <c r="B39" s="182"/>
      <c r="C39" s="153">
        <v>198967183</v>
      </c>
      <c r="D39" s="153"/>
      <c r="E39" s="99">
        <v>198967183</v>
      </c>
      <c r="F39" s="100">
        <v>198967183</v>
      </c>
      <c r="G39" s="100">
        <v>226914873</v>
      </c>
      <c r="H39" s="100">
        <v>46142588</v>
      </c>
      <c r="I39" s="100">
        <v>46454166</v>
      </c>
      <c r="J39" s="100">
        <v>226914873</v>
      </c>
      <c r="K39" s="100">
        <v>48610485</v>
      </c>
      <c r="L39" s="100">
        <v>36610500</v>
      </c>
      <c r="M39" s="100">
        <v>33093451</v>
      </c>
      <c r="N39" s="100">
        <v>48610485</v>
      </c>
      <c r="O39" s="100"/>
      <c r="P39" s="100"/>
      <c r="Q39" s="100"/>
      <c r="R39" s="100"/>
      <c r="S39" s="100"/>
      <c r="T39" s="100"/>
      <c r="U39" s="100"/>
      <c r="V39" s="100"/>
      <c r="W39" s="100">
        <v>226914873</v>
      </c>
      <c r="X39" s="100">
        <v>198967183</v>
      </c>
      <c r="Y39" s="100">
        <v>27947690</v>
      </c>
      <c r="Z39" s="137">
        <v>14.05</v>
      </c>
      <c r="AA39" s="102">
        <v>198967183</v>
      </c>
    </row>
    <row r="40" spans="1:27" ht="12.75">
      <c r="A40" s="269" t="s">
        <v>201</v>
      </c>
      <c r="B40" s="256"/>
      <c r="C40" s="257">
        <v>226914873</v>
      </c>
      <c r="D40" s="257"/>
      <c r="E40" s="258">
        <v>190256778</v>
      </c>
      <c r="F40" s="259">
        <v>190256778</v>
      </c>
      <c r="G40" s="259">
        <v>46142588</v>
      </c>
      <c r="H40" s="259">
        <v>46454166</v>
      </c>
      <c r="I40" s="259">
        <v>48610485</v>
      </c>
      <c r="J40" s="259">
        <v>48610485</v>
      </c>
      <c r="K40" s="259">
        <v>36610500</v>
      </c>
      <c r="L40" s="259">
        <v>33093451</v>
      </c>
      <c r="M40" s="259">
        <v>35151669</v>
      </c>
      <c r="N40" s="259">
        <v>35151669</v>
      </c>
      <c r="O40" s="259"/>
      <c r="P40" s="259"/>
      <c r="Q40" s="259"/>
      <c r="R40" s="259"/>
      <c r="S40" s="259"/>
      <c r="T40" s="259"/>
      <c r="U40" s="259"/>
      <c r="V40" s="259"/>
      <c r="W40" s="259">
        <v>35151669</v>
      </c>
      <c r="X40" s="259">
        <v>196447701</v>
      </c>
      <c r="Y40" s="259">
        <v>-161296032</v>
      </c>
      <c r="Z40" s="260">
        <v>-82.11</v>
      </c>
      <c r="AA40" s="261">
        <v>190256778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6439700</v>
      </c>
      <c r="D5" s="200">
        <f t="shared" si="0"/>
        <v>0</v>
      </c>
      <c r="E5" s="106">
        <f t="shared" si="0"/>
        <v>11304780</v>
      </c>
      <c r="F5" s="106">
        <f t="shared" si="0"/>
        <v>11304780</v>
      </c>
      <c r="G5" s="106">
        <f t="shared" si="0"/>
        <v>8128</v>
      </c>
      <c r="H5" s="106">
        <f t="shared" si="0"/>
        <v>74377</v>
      </c>
      <c r="I5" s="106">
        <f t="shared" si="0"/>
        <v>151259</v>
      </c>
      <c r="J5" s="106">
        <f t="shared" si="0"/>
        <v>233764</v>
      </c>
      <c r="K5" s="106">
        <f t="shared" si="0"/>
        <v>562381</v>
      </c>
      <c r="L5" s="106">
        <f t="shared" si="0"/>
        <v>957532</v>
      </c>
      <c r="M5" s="106">
        <f t="shared" si="0"/>
        <v>602804</v>
      </c>
      <c r="N5" s="106">
        <f t="shared" si="0"/>
        <v>2122717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2356481</v>
      </c>
      <c r="X5" s="106">
        <f t="shared" si="0"/>
        <v>5652390</v>
      </c>
      <c r="Y5" s="106">
        <f t="shared" si="0"/>
        <v>-3295909</v>
      </c>
      <c r="Z5" s="201">
        <f>+IF(X5&lt;&gt;0,+(Y5/X5)*100,0)</f>
        <v>-58.31000691742785</v>
      </c>
      <c r="AA5" s="199">
        <f>SUM(AA11:AA18)</f>
        <v>11304780</v>
      </c>
    </row>
    <row r="6" spans="1:27" ht="12.75">
      <c r="A6" s="291" t="s">
        <v>205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2.75">
      <c r="A7" s="291" t="s">
        <v>206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2.75">
      <c r="A8" s="291" t="s">
        <v>207</v>
      </c>
      <c r="B8" s="142"/>
      <c r="C8" s="62">
        <v>2895573</v>
      </c>
      <c r="D8" s="156"/>
      <c r="E8" s="60">
        <v>750000</v>
      </c>
      <c r="F8" s="60">
        <v>750000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375000</v>
      </c>
      <c r="Y8" s="60">
        <v>-375000</v>
      </c>
      <c r="Z8" s="140">
        <v>-100</v>
      </c>
      <c r="AA8" s="155">
        <v>750000</v>
      </c>
    </row>
    <row r="9" spans="1:27" ht="12.75">
      <c r="A9" s="291" t="s">
        <v>208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2.75">
      <c r="A10" s="291" t="s">
        <v>209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210</v>
      </c>
      <c r="B11" s="142"/>
      <c r="C11" s="293">
        <f aca="true" t="shared" si="1" ref="C11:Y11">SUM(C6:C10)</f>
        <v>2895573</v>
      </c>
      <c r="D11" s="294">
        <f t="shared" si="1"/>
        <v>0</v>
      </c>
      <c r="E11" s="295">
        <f t="shared" si="1"/>
        <v>750000</v>
      </c>
      <c r="F11" s="295">
        <f t="shared" si="1"/>
        <v>750000</v>
      </c>
      <c r="G11" s="295">
        <f t="shared" si="1"/>
        <v>0</v>
      </c>
      <c r="H11" s="295">
        <f t="shared" si="1"/>
        <v>0</v>
      </c>
      <c r="I11" s="295">
        <f t="shared" si="1"/>
        <v>0</v>
      </c>
      <c r="J11" s="295">
        <f t="shared" si="1"/>
        <v>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0</v>
      </c>
      <c r="X11" s="295">
        <f t="shared" si="1"/>
        <v>375000</v>
      </c>
      <c r="Y11" s="295">
        <f t="shared" si="1"/>
        <v>-375000</v>
      </c>
      <c r="Z11" s="296">
        <f>+IF(X11&lt;&gt;0,+(Y11/X11)*100,0)</f>
        <v>-100</v>
      </c>
      <c r="AA11" s="297">
        <f>SUM(AA6:AA10)</f>
        <v>750000</v>
      </c>
    </row>
    <row r="12" spans="1:27" ht="12.75">
      <c r="A12" s="298" t="s">
        <v>211</v>
      </c>
      <c r="B12" s="136"/>
      <c r="C12" s="62">
        <v>17081</v>
      </c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3527046</v>
      </c>
      <c r="D15" s="156"/>
      <c r="E15" s="60">
        <v>10554780</v>
      </c>
      <c r="F15" s="60">
        <v>10554780</v>
      </c>
      <c r="G15" s="60">
        <v>8128</v>
      </c>
      <c r="H15" s="60">
        <v>74377</v>
      </c>
      <c r="I15" s="60">
        <v>151259</v>
      </c>
      <c r="J15" s="60">
        <v>233764</v>
      </c>
      <c r="K15" s="60">
        <v>562381</v>
      </c>
      <c r="L15" s="60">
        <v>957532</v>
      </c>
      <c r="M15" s="60">
        <v>602804</v>
      </c>
      <c r="N15" s="60">
        <v>2122717</v>
      </c>
      <c r="O15" s="60"/>
      <c r="P15" s="60"/>
      <c r="Q15" s="60"/>
      <c r="R15" s="60"/>
      <c r="S15" s="60"/>
      <c r="T15" s="60"/>
      <c r="U15" s="60"/>
      <c r="V15" s="60"/>
      <c r="W15" s="60">
        <v>2356481</v>
      </c>
      <c r="X15" s="60">
        <v>5277390</v>
      </c>
      <c r="Y15" s="60">
        <v>-2920909</v>
      </c>
      <c r="Z15" s="140">
        <v>-55.35</v>
      </c>
      <c r="AA15" s="155">
        <v>10554780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2.75">
      <c r="A21" s="291" t="s">
        <v>205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2.75">
      <c r="A22" s="291" t="s">
        <v>206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209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210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2.75">
      <c r="A27" s="298" t="s">
        <v>211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2.75">
      <c r="A37" s="291" t="s">
        <v>206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2.75">
      <c r="A38" s="291" t="s">
        <v>207</v>
      </c>
      <c r="B38" s="142"/>
      <c r="C38" s="62">
        <f t="shared" si="4"/>
        <v>2895573</v>
      </c>
      <c r="D38" s="156">
        <f t="shared" si="4"/>
        <v>0</v>
      </c>
      <c r="E38" s="60">
        <f t="shared" si="4"/>
        <v>750000</v>
      </c>
      <c r="F38" s="60">
        <f t="shared" si="4"/>
        <v>750000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375000</v>
      </c>
      <c r="Y38" s="60">
        <f t="shared" si="4"/>
        <v>-375000</v>
      </c>
      <c r="Z38" s="140">
        <f t="shared" si="5"/>
        <v>-100</v>
      </c>
      <c r="AA38" s="155">
        <f>AA8+AA23</f>
        <v>750000</v>
      </c>
    </row>
    <row r="39" spans="1:27" ht="12.75">
      <c r="A39" s="291" t="s">
        <v>208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2.75">
      <c r="A40" s="291" t="s">
        <v>209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210</v>
      </c>
      <c r="B41" s="142"/>
      <c r="C41" s="293">
        <f aca="true" t="shared" si="6" ref="C41:Y41">SUM(C36:C40)</f>
        <v>2895573</v>
      </c>
      <c r="D41" s="294">
        <f t="shared" si="6"/>
        <v>0</v>
      </c>
      <c r="E41" s="295">
        <f t="shared" si="6"/>
        <v>750000</v>
      </c>
      <c r="F41" s="295">
        <f t="shared" si="6"/>
        <v>750000</v>
      </c>
      <c r="G41" s="295">
        <f t="shared" si="6"/>
        <v>0</v>
      </c>
      <c r="H41" s="295">
        <f t="shared" si="6"/>
        <v>0</v>
      </c>
      <c r="I41" s="295">
        <f t="shared" si="6"/>
        <v>0</v>
      </c>
      <c r="J41" s="295">
        <f t="shared" si="6"/>
        <v>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0</v>
      </c>
      <c r="X41" s="295">
        <f t="shared" si="6"/>
        <v>375000</v>
      </c>
      <c r="Y41" s="295">
        <f t="shared" si="6"/>
        <v>-375000</v>
      </c>
      <c r="Z41" s="296">
        <f t="shared" si="5"/>
        <v>-100</v>
      </c>
      <c r="AA41" s="297">
        <f>SUM(AA36:AA40)</f>
        <v>750000</v>
      </c>
    </row>
    <row r="42" spans="1:27" ht="12.75">
      <c r="A42" s="298" t="s">
        <v>211</v>
      </c>
      <c r="B42" s="136"/>
      <c r="C42" s="95">
        <f aca="true" t="shared" si="7" ref="C42:Y48">C12+C27</f>
        <v>17081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3527046</v>
      </c>
      <c r="D45" s="129">
        <f t="shared" si="7"/>
        <v>0</v>
      </c>
      <c r="E45" s="54">
        <f t="shared" si="7"/>
        <v>10554780</v>
      </c>
      <c r="F45" s="54">
        <f t="shared" si="7"/>
        <v>10554780</v>
      </c>
      <c r="G45" s="54">
        <f t="shared" si="7"/>
        <v>8128</v>
      </c>
      <c r="H45" s="54">
        <f t="shared" si="7"/>
        <v>74377</v>
      </c>
      <c r="I45" s="54">
        <f t="shared" si="7"/>
        <v>151259</v>
      </c>
      <c r="J45" s="54">
        <f t="shared" si="7"/>
        <v>233764</v>
      </c>
      <c r="K45" s="54">
        <f t="shared" si="7"/>
        <v>562381</v>
      </c>
      <c r="L45" s="54">
        <f t="shared" si="7"/>
        <v>957532</v>
      </c>
      <c r="M45" s="54">
        <f t="shared" si="7"/>
        <v>602804</v>
      </c>
      <c r="N45" s="54">
        <f t="shared" si="7"/>
        <v>2122717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2356481</v>
      </c>
      <c r="X45" s="54">
        <f t="shared" si="7"/>
        <v>5277390</v>
      </c>
      <c r="Y45" s="54">
        <f t="shared" si="7"/>
        <v>-2920909</v>
      </c>
      <c r="Z45" s="184">
        <f t="shared" si="5"/>
        <v>-55.34760553985967</v>
      </c>
      <c r="AA45" s="130">
        <f t="shared" si="8"/>
        <v>10554780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6439700</v>
      </c>
      <c r="D49" s="218">
        <f t="shared" si="9"/>
        <v>0</v>
      </c>
      <c r="E49" s="220">
        <f t="shared" si="9"/>
        <v>11304780</v>
      </c>
      <c r="F49" s="220">
        <f t="shared" si="9"/>
        <v>11304780</v>
      </c>
      <c r="G49" s="220">
        <f t="shared" si="9"/>
        <v>8128</v>
      </c>
      <c r="H49" s="220">
        <f t="shared" si="9"/>
        <v>74377</v>
      </c>
      <c r="I49" s="220">
        <f t="shared" si="9"/>
        <v>151259</v>
      </c>
      <c r="J49" s="220">
        <f t="shared" si="9"/>
        <v>233764</v>
      </c>
      <c r="K49" s="220">
        <f t="shared" si="9"/>
        <v>562381</v>
      </c>
      <c r="L49" s="220">
        <f t="shared" si="9"/>
        <v>957532</v>
      </c>
      <c r="M49" s="220">
        <f t="shared" si="9"/>
        <v>602804</v>
      </c>
      <c r="N49" s="220">
        <f t="shared" si="9"/>
        <v>2122717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2356481</v>
      </c>
      <c r="X49" s="220">
        <f t="shared" si="9"/>
        <v>5652390</v>
      </c>
      <c r="Y49" s="220">
        <f t="shared" si="9"/>
        <v>-3295909</v>
      </c>
      <c r="Z49" s="221">
        <f t="shared" si="5"/>
        <v>-58.31000691742785</v>
      </c>
      <c r="AA49" s="222">
        <f>SUM(AA41:AA48)</f>
        <v>11304780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8</v>
      </c>
      <c r="D51" s="129">
        <f t="shared" si="10"/>
        <v>0</v>
      </c>
      <c r="E51" s="54">
        <f t="shared" si="10"/>
        <v>60877160</v>
      </c>
      <c r="F51" s="54">
        <f t="shared" si="10"/>
        <v>60877160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30438580</v>
      </c>
      <c r="Y51" s="54">
        <f t="shared" si="10"/>
        <v>-30438580</v>
      </c>
      <c r="Z51" s="184">
        <f>+IF(X51&lt;&gt;0,+(Y51/X51)*100,0)</f>
        <v>-100</v>
      </c>
      <c r="AA51" s="130">
        <f>SUM(AA57:AA61)</f>
        <v>60877160</v>
      </c>
    </row>
    <row r="52" spans="1:27" ht="12.75">
      <c r="A52" s="310" t="s">
        <v>205</v>
      </c>
      <c r="B52" s="142"/>
      <c r="C52" s="62"/>
      <c r="D52" s="156"/>
      <c r="E52" s="60">
        <v>44670840</v>
      </c>
      <c r="F52" s="60">
        <v>44670840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22335420</v>
      </c>
      <c r="Y52" s="60">
        <v>-22335420</v>
      </c>
      <c r="Z52" s="140">
        <v>-100</v>
      </c>
      <c r="AA52" s="155">
        <v>44670840</v>
      </c>
    </row>
    <row r="53" spans="1:27" ht="12.75">
      <c r="A53" s="310" t="s">
        <v>206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2.75">
      <c r="A54" s="310" t="s">
        <v>207</v>
      </c>
      <c r="B54" s="142"/>
      <c r="C54" s="62"/>
      <c r="D54" s="156"/>
      <c r="E54" s="60">
        <v>4048000</v>
      </c>
      <c r="F54" s="60">
        <v>4048000</v>
      </c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>
        <v>2024000</v>
      </c>
      <c r="Y54" s="60">
        <v>-2024000</v>
      </c>
      <c r="Z54" s="140">
        <v>-100</v>
      </c>
      <c r="AA54" s="155">
        <v>4048000</v>
      </c>
    </row>
    <row r="55" spans="1:27" ht="12.75">
      <c r="A55" s="310" t="s">
        <v>208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2.75">
      <c r="A56" s="310" t="s">
        <v>209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48718840</v>
      </c>
      <c r="F57" s="295">
        <f t="shared" si="11"/>
        <v>48718840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24359420</v>
      </c>
      <c r="Y57" s="295">
        <f t="shared" si="11"/>
        <v>-24359420</v>
      </c>
      <c r="Z57" s="296">
        <f>+IF(X57&lt;&gt;0,+(Y57/X57)*100,0)</f>
        <v>-100</v>
      </c>
      <c r="AA57" s="297">
        <f>SUM(AA52:AA56)</f>
        <v>48718840</v>
      </c>
    </row>
    <row r="58" spans="1:27" ht="12.75">
      <c r="A58" s="311" t="s">
        <v>211</v>
      </c>
      <c r="B58" s="136"/>
      <c r="C58" s="62"/>
      <c r="D58" s="156"/>
      <c r="E58" s="60">
        <v>447490</v>
      </c>
      <c r="F58" s="60">
        <v>447490</v>
      </c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>
        <v>223745</v>
      </c>
      <c r="Y58" s="60">
        <v>-223745</v>
      </c>
      <c r="Z58" s="140">
        <v>-100</v>
      </c>
      <c r="AA58" s="155">
        <v>447490</v>
      </c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>
        <v>8</v>
      </c>
      <c r="D61" s="156"/>
      <c r="E61" s="60">
        <v>11710830</v>
      </c>
      <c r="F61" s="60">
        <v>11710830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5855415</v>
      </c>
      <c r="Y61" s="60">
        <v>-5855415</v>
      </c>
      <c r="Z61" s="140">
        <v>-100</v>
      </c>
      <c r="AA61" s="155">
        <v>11710830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60877160</v>
      </c>
      <c r="F66" s="275"/>
      <c r="G66" s="275">
        <v>1195811</v>
      </c>
      <c r="H66" s="275">
        <v>7955613</v>
      </c>
      <c r="I66" s="275">
        <v>6648152</v>
      </c>
      <c r="J66" s="275">
        <v>15799576</v>
      </c>
      <c r="K66" s="275">
        <v>4758345</v>
      </c>
      <c r="L66" s="275">
        <v>7830359</v>
      </c>
      <c r="M66" s="275">
        <v>7327837</v>
      </c>
      <c r="N66" s="275">
        <v>19916541</v>
      </c>
      <c r="O66" s="275"/>
      <c r="P66" s="275"/>
      <c r="Q66" s="275"/>
      <c r="R66" s="275"/>
      <c r="S66" s="275"/>
      <c r="T66" s="275"/>
      <c r="U66" s="275"/>
      <c r="V66" s="275"/>
      <c r="W66" s="275">
        <v>35716117</v>
      </c>
      <c r="X66" s="275"/>
      <c r="Y66" s="275">
        <v>35716117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2.75">
      <c r="A68" s="311" t="s">
        <v>43</v>
      </c>
      <c r="B68" s="316"/>
      <c r="C68" s="62"/>
      <c r="D68" s="156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60877160</v>
      </c>
      <c r="F69" s="220">
        <f t="shared" si="12"/>
        <v>0</v>
      </c>
      <c r="G69" s="220">
        <f t="shared" si="12"/>
        <v>1195811</v>
      </c>
      <c r="H69" s="220">
        <f t="shared" si="12"/>
        <v>7955613</v>
      </c>
      <c r="I69" s="220">
        <f t="shared" si="12"/>
        <v>6648152</v>
      </c>
      <c r="J69" s="220">
        <f t="shared" si="12"/>
        <v>15799576</v>
      </c>
      <c r="K69" s="220">
        <f t="shared" si="12"/>
        <v>4758345</v>
      </c>
      <c r="L69" s="220">
        <f t="shared" si="12"/>
        <v>7830359</v>
      </c>
      <c r="M69" s="220">
        <f t="shared" si="12"/>
        <v>7327837</v>
      </c>
      <c r="N69" s="220">
        <f t="shared" si="12"/>
        <v>19916541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35716117</v>
      </c>
      <c r="X69" s="220">
        <f t="shared" si="12"/>
        <v>0</v>
      </c>
      <c r="Y69" s="220">
        <f t="shared" si="12"/>
        <v>35716117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2895573</v>
      </c>
      <c r="D5" s="357">
        <f t="shared" si="0"/>
        <v>0</v>
      </c>
      <c r="E5" s="356">
        <f t="shared" si="0"/>
        <v>750000</v>
      </c>
      <c r="F5" s="358">
        <f t="shared" si="0"/>
        <v>750000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375000</v>
      </c>
      <c r="Y5" s="358">
        <f t="shared" si="0"/>
        <v>-375000</v>
      </c>
      <c r="Z5" s="359">
        <f>+IF(X5&lt;&gt;0,+(Y5/X5)*100,0)</f>
        <v>-100</v>
      </c>
      <c r="AA5" s="360">
        <f>+AA6+AA8+AA11+AA13+AA15</f>
        <v>750000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2895573</v>
      </c>
      <c r="D11" s="363">
        <f aca="true" t="shared" si="3" ref="D11:AA11">+D12</f>
        <v>0</v>
      </c>
      <c r="E11" s="362">
        <f t="shared" si="3"/>
        <v>750000</v>
      </c>
      <c r="F11" s="364">
        <f t="shared" si="3"/>
        <v>750000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375000</v>
      </c>
      <c r="Y11" s="364">
        <f t="shared" si="3"/>
        <v>-375000</v>
      </c>
      <c r="Z11" s="365">
        <f>+IF(X11&lt;&gt;0,+(Y11/X11)*100,0)</f>
        <v>-100</v>
      </c>
      <c r="AA11" s="366">
        <f t="shared" si="3"/>
        <v>750000</v>
      </c>
    </row>
    <row r="12" spans="1:27" ht="12.75">
      <c r="A12" s="291" t="s">
        <v>232</v>
      </c>
      <c r="B12" s="136"/>
      <c r="C12" s="60">
        <v>2895573</v>
      </c>
      <c r="D12" s="340"/>
      <c r="E12" s="60">
        <v>750000</v>
      </c>
      <c r="F12" s="59">
        <v>750000</v>
      </c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>
        <v>375000</v>
      </c>
      <c r="Y12" s="59">
        <v>-375000</v>
      </c>
      <c r="Z12" s="61">
        <v>-100</v>
      </c>
      <c r="AA12" s="62">
        <v>750000</v>
      </c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17081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>
        <v>17081</v>
      </c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3527046</v>
      </c>
      <c r="D40" s="344">
        <f t="shared" si="9"/>
        <v>0</v>
      </c>
      <c r="E40" s="343">
        <f t="shared" si="9"/>
        <v>10554780</v>
      </c>
      <c r="F40" s="345">
        <f t="shared" si="9"/>
        <v>10554780</v>
      </c>
      <c r="G40" s="345">
        <f t="shared" si="9"/>
        <v>8128</v>
      </c>
      <c r="H40" s="343">
        <f t="shared" si="9"/>
        <v>74377</v>
      </c>
      <c r="I40" s="343">
        <f t="shared" si="9"/>
        <v>151259</v>
      </c>
      <c r="J40" s="345">
        <f t="shared" si="9"/>
        <v>233764</v>
      </c>
      <c r="K40" s="345">
        <f t="shared" si="9"/>
        <v>562381</v>
      </c>
      <c r="L40" s="343">
        <f t="shared" si="9"/>
        <v>957532</v>
      </c>
      <c r="M40" s="343">
        <f t="shared" si="9"/>
        <v>602804</v>
      </c>
      <c r="N40" s="345">
        <f t="shared" si="9"/>
        <v>2122717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2356481</v>
      </c>
      <c r="X40" s="343">
        <f t="shared" si="9"/>
        <v>5277390</v>
      </c>
      <c r="Y40" s="345">
        <f t="shared" si="9"/>
        <v>-2920909</v>
      </c>
      <c r="Z40" s="336">
        <f>+IF(X40&lt;&gt;0,+(Y40/X40)*100,0)</f>
        <v>-55.34760553985967</v>
      </c>
      <c r="AA40" s="350">
        <f>SUM(AA41:AA49)</f>
        <v>10554780</v>
      </c>
    </row>
    <row r="41" spans="1:27" ht="12.75">
      <c r="A41" s="361" t="s">
        <v>248</v>
      </c>
      <c r="B41" s="142"/>
      <c r="C41" s="362">
        <v>685424</v>
      </c>
      <c r="D41" s="363"/>
      <c r="E41" s="362">
        <v>1205000</v>
      </c>
      <c r="F41" s="364">
        <v>1205000</v>
      </c>
      <c r="G41" s="364"/>
      <c r="H41" s="362"/>
      <c r="I41" s="362">
        <v>8932</v>
      </c>
      <c r="J41" s="364">
        <v>8932</v>
      </c>
      <c r="K41" s="364">
        <v>185357</v>
      </c>
      <c r="L41" s="362">
        <v>544049</v>
      </c>
      <c r="M41" s="362"/>
      <c r="N41" s="364">
        <v>729406</v>
      </c>
      <c r="O41" s="364"/>
      <c r="P41" s="362"/>
      <c r="Q41" s="362"/>
      <c r="R41" s="364"/>
      <c r="S41" s="364"/>
      <c r="T41" s="362"/>
      <c r="U41" s="362"/>
      <c r="V41" s="364"/>
      <c r="W41" s="364">
        <v>738338</v>
      </c>
      <c r="X41" s="362">
        <v>602500</v>
      </c>
      <c r="Y41" s="364">
        <v>135838</v>
      </c>
      <c r="Z41" s="365">
        <v>22.55</v>
      </c>
      <c r="AA41" s="366">
        <v>1205000</v>
      </c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>
        <v>1320279</v>
      </c>
      <c r="D43" s="369"/>
      <c r="E43" s="305">
        <v>6125000</v>
      </c>
      <c r="F43" s="370">
        <v>6125000</v>
      </c>
      <c r="G43" s="370">
        <v>5920</v>
      </c>
      <c r="H43" s="305">
        <v>66754</v>
      </c>
      <c r="I43" s="305">
        <v>33480</v>
      </c>
      <c r="J43" s="370">
        <v>106154</v>
      </c>
      <c r="K43" s="370">
        <v>361593</v>
      </c>
      <c r="L43" s="305">
        <v>300513</v>
      </c>
      <c r="M43" s="305">
        <v>590695</v>
      </c>
      <c r="N43" s="370">
        <v>1252801</v>
      </c>
      <c r="O43" s="370"/>
      <c r="P43" s="305"/>
      <c r="Q43" s="305"/>
      <c r="R43" s="370"/>
      <c r="S43" s="370"/>
      <c r="T43" s="305"/>
      <c r="U43" s="305"/>
      <c r="V43" s="370"/>
      <c r="W43" s="370">
        <v>1358955</v>
      </c>
      <c r="X43" s="305">
        <v>3062500</v>
      </c>
      <c r="Y43" s="370">
        <v>-1703545</v>
      </c>
      <c r="Z43" s="371">
        <v>-55.63</v>
      </c>
      <c r="AA43" s="303">
        <v>6125000</v>
      </c>
    </row>
    <row r="44" spans="1:27" ht="12.75">
      <c r="A44" s="361" t="s">
        <v>251</v>
      </c>
      <c r="B44" s="136"/>
      <c r="C44" s="60">
        <v>37312</v>
      </c>
      <c r="D44" s="368"/>
      <c r="E44" s="54">
        <v>28100</v>
      </c>
      <c r="F44" s="53">
        <v>28100</v>
      </c>
      <c r="G44" s="53">
        <v>2208</v>
      </c>
      <c r="H44" s="54">
        <v>2587</v>
      </c>
      <c r="I44" s="54"/>
      <c r="J44" s="53">
        <v>4795</v>
      </c>
      <c r="K44" s="53">
        <v>10335</v>
      </c>
      <c r="L44" s="54">
        <v>2429</v>
      </c>
      <c r="M44" s="54"/>
      <c r="N44" s="53">
        <v>12764</v>
      </c>
      <c r="O44" s="53"/>
      <c r="P44" s="54"/>
      <c r="Q44" s="54"/>
      <c r="R44" s="53"/>
      <c r="S44" s="53"/>
      <c r="T44" s="54"/>
      <c r="U44" s="54"/>
      <c r="V44" s="53"/>
      <c r="W44" s="53">
        <v>17559</v>
      </c>
      <c r="X44" s="54">
        <v>14050</v>
      </c>
      <c r="Y44" s="53">
        <v>3509</v>
      </c>
      <c r="Z44" s="94">
        <v>24.98</v>
      </c>
      <c r="AA44" s="95">
        <v>28100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>
        <v>592320</v>
      </c>
      <c r="F47" s="53">
        <v>592320</v>
      </c>
      <c r="G47" s="53"/>
      <c r="H47" s="54"/>
      <c r="I47" s="54">
        <v>15965</v>
      </c>
      <c r="J47" s="53">
        <v>15965</v>
      </c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>
        <v>15965</v>
      </c>
      <c r="X47" s="54">
        <v>296160</v>
      </c>
      <c r="Y47" s="53">
        <v>-280195</v>
      </c>
      <c r="Z47" s="94">
        <v>-94.61</v>
      </c>
      <c r="AA47" s="95">
        <v>592320</v>
      </c>
    </row>
    <row r="48" spans="1:27" ht="12.75">
      <c r="A48" s="361" t="s">
        <v>255</v>
      </c>
      <c r="B48" s="136"/>
      <c r="C48" s="60"/>
      <c r="D48" s="368"/>
      <c r="E48" s="54">
        <v>71000</v>
      </c>
      <c r="F48" s="53">
        <v>71000</v>
      </c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>
        <v>35500</v>
      </c>
      <c r="Y48" s="53">
        <v>-35500</v>
      </c>
      <c r="Z48" s="94">
        <v>-100</v>
      </c>
      <c r="AA48" s="95">
        <v>71000</v>
      </c>
    </row>
    <row r="49" spans="1:27" ht="12.75">
      <c r="A49" s="361" t="s">
        <v>93</v>
      </c>
      <c r="B49" s="136"/>
      <c r="C49" s="54">
        <v>1484031</v>
      </c>
      <c r="D49" s="368"/>
      <c r="E49" s="54">
        <v>2533360</v>
      </c>
      <c r="F49" s="53">
        <v>2533360</v>
      </c>
      <c r="G49" s="53"/>
      <c r="H49" s="54">
        <v>5036</v>
      </c>
      <c r="I49" s="54">
        <v>92882</v>
      </c>
      <c r="J49" s="53">
        <v>97918</v>
      </c>
      <c r="K49" s="53">
        <v>5096</v>
      </c>
      <c r="L49" s="54">
        <v>110541</v>
      </c>
      <c r="M49" s="54">
        <v>12109</v>
      </c>
      <c r="N49" s="53">
        <v>127746</v>
      </c>
      <c r="O49" s="53"/>
      <c r="P49" s="54"/>
      <c r="Q49" s="54"/>
      <c r="R49" s="53"/>
      <c r="S49" s="53"/>
      <c r="T49" s="54"/>
      <c r="U49" s="54"/>
      <c r="V49" s="53"/>
      <c r="W49" s="53">
        <v>225664</v>
      </c>
      <c r="X49" s="54">
        <v>1266680</v>
      </c>
      <c r="Y49" s="53">
        <v>-1041016</v>
      </c>
      <c r="Z49" s="94">
        <v>-82.18</v>
      </c>
      <c r="AA49" s="95">
        <v>2533360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6439700</v>
      </c>
      <c r="D60" s="346">
        <f t="shared" si="14"/>
        <v>0</v>
      </c>
      <c r="E60" s="219">
        <f t="shared" si="14"/>
        <v>11304780</v>
      </c>
      <c r="F60" s="264">
        <f t="shared" si="14"/>
        <v>11304780</v>
      </c>
      <c r="G60" s="264">
        <f t="shared" si="14"/>
        <v>8128</v>
      </c>
      <c r="H60" s="219">
        <f t="shared" si="14"/>
        <v>74377</v>
      </c>
      <c r="I60" s="219">
        <f t="shared" si="14"/>
        <v>151259</v>
      </c>
      <c r="J60" s="264">
        <f t="shared" si="14"/>
        <v>233764</v>
      </c>
      <c r="K60" s="264">
        <f t="shared" si="14"/>
        <v>562381</v>
      </c>
      <c r="L60" s="219">
        <f t="shared" si="14"/>
        <v>957532</v>
      </c>
      <c r="M60" s="219">
        <f t="shared" si="14"/>
        <v>602804</v>
      </c>
      <c r="N60" s="264">
        <f t="shared" si="14"/>
        <v>2122717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2356481</v>
      </c>
      <c r="X60" s="219">
        <f t="shared" si="14"/>
        <v>5652390</v>
      </c>
      <c r="Y60" s="264">
        <f t="shared" si="14"/>
        <v>-3295909</v>
      </c>
      <c r="Z60" s="337">
        <f>+IF(X60&lt;&gt;0,+(Y60/X60)*100,0)</f>
        <v>-58.31000691742785</v>
      </c>
      <c r="AA60" s="232">
        <f>+AA57+AA54+AA51+AA40+AA37+AA34+AA22+AA5</f>
        <v>11304780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2017-01-31T11:59:30Z</dcterms:created>
  <dcterms:modified xsi:type="dcterms:W3CDTF">2017-01-31T11:59:33Z</dcterms:modified>
  <cp:category/>
  <cp:version/>
  <cp:contentType/>
  <cp:contentStatus/>
</cp:coreProperties>
</file>